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4.xml" ContentType="application/vnd.openxmlformats-officedocument.drawingml.chart+xml"/>
  <Override PartName="/xl/charts/style9.xml" ContentType="application/vnd.ms-office.chartstyle+xml"/>
  <Override PartName="/xl/charts/colors9.xml" ContentType="application/vnd.ms-office.chartcolorstyle+xml"/>
  <Override PartName="/xl/charts/chart5.xml" ContentType="application/vnd.openxmlformats-officedocument.drawingml.chart+xml"/>
  <Override PartName="/xl/charts/style10.xml" ContentType="application/vnd.ms-office.chartstyle+xml"/>
  <Override PartName="/xl/charts/colors10.xml" ContentType="application/vnd.ms-office.chartcolorstyle+xml"/>
  <Override PartName="/xl/charts/chart6.xml" ContentType="application/vnd.openxmlformats-officedocument.drawingml.chart+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charts/chart8.xml" ContentType="application/vnd.openxmlformats-officedocument.drawingml.chart+xml"/>
  <Override PartName="/xl/charts/style13.xml" ContentType="application/vnd.ms-office.chartstyle+xml"/>
  <Override PartName="/xl/charts/colors13.xml" ContentType="application/vnd.ms-office.chartcolorstyle+xml"/>
  <Override PartName="/xl/charts/chart9.xml" ContentType="application/vnd.openxmlformats-officedocument.drawingml.chart+xml"/>
  <Override PartName="/xl/charts/style14.xml" ContentType="application/vnd.ms-office.chartstyle+xml"/>
  <Override PartName="/xl/charts/colors14.xml" ContentType="application/vnd.ms-office.chartcolorstyle+xml"/>
  <Override PartName="/xl/charts/chart10.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Ex6.xml" ContentType="application/vnd.ms-office.chartex+xml"/>
  <Override PartName="/xl/charts/style16.xml" ContentType="application/vnd.ms-office.chartstyle+xml"/>
  <Override PartName="/xl/charts/colors16.xml" ContentType="application/vnd.ms-office.chartcolorsty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charts/chart13.xml" ContentType="application/vnd.openxmlformats-officedocument.drawingml.chart+xml"/>
  <Override PartName="/xl/charts/style19.xml" ContentType="application/vnd.ms-office.chartstyle+xml"/>
  <Override PartName="/xl/charts/colors19.xml" ContentType="application/vnd.ms-office.chartcolorstyle+xml"/>
  <Override PartName="/xl/charts/chart14.xml" ContentType="application/vnd.openxmlformats-officedocument.drawingml.chart+xml"/>
  <Override PartName="/xl/charts/style20.xml" ContentType="application/vnd.ms-office.chartstyle+xml"/>
  <Override PartName="/xl/charts/colors20.xml" ContentType="application/vnd.ms-office.chartcolorstyle+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charts/chart19.xml" ContentType="application/vnd.openxmlformats-officedocument.drawingml.chart+xml"/>
  <Override PartName="/xl/charts/style25.xml" ContentType="application/vnd.ms-office.chartstyle+xml"/>
  <Override PartName="/xl/charts/colors25.xml" ContentType="application/vnd.ms-office.chartcolorstyle+xml"/>
  <Override PartName="/xl/charts/chart20.xml" ContentType="application/vnd.openxmlformats-officedocument.drawingml.chart+xml"/>
  <Override PartName="/xl/charts/style26.xml" ContentType="application/vnd.ms-office.chartstyle+xml"/>
  <Override PartName="/xl/charts/colors26.xml" ContentType="application/vnd.ms-office.chartcolorstyle+xml"/>
  <Override PartName="/xl/charts/chart21.xml" ContentType="application/vnd.openxmlformats-officedocument.drawingml.chart+xml"/>
  <Override PartName="/xl/charts/style27.xml" ContentType="application/vnd.ms-office.chartstyle+xml"/>
  <Override PartName="/xl/charts/colors27.xml" ContentType="application/vnd.ms-office.chartcolorstyle+xml"/>
  <Override PartName="/xl/charts/chart22.xml" ContentType="application/vnd.openxmlformats-officedocument.drawingml.chart+xml"/>
  <Override PartName="/xl/charts/style28.xml" ContentType="application/vnd.ms-office.chartstyle+xml"/>
  <Override PartName="/xl/charts/colors28.xml" ContentType="application/vnd.ms-office.chartcolorstyle+xml"/>
  <Override PartName="/xl/charts/chart23.xml" ContentType="application/vnd.openxmlformats-officedocument.drawingml.chart+xml"/>
  <Override PartName="/xl/charts/style29.xml" ContentType="application/vnd.ms-office.chartstyle+xml"/>
  <Override PartName="/xl/charts/colors29.xml" ContentType="application/vnd.ms-office.chartcolorstyle+xml"/>
  <Override PartName="/xl/charts/chart24.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25.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26.xml" ContentType="application/vnd.openxmlformats-officedocument.drawingml.chart+xml"/>
  <Override PartName="/xl/charts/style32.xml" ContentType="application/vnd.ms-office.chartstyle+xml"/>
  <Override PartName="/xl/charts/colors32.xml" ContentType="application/vnd.ms-office.chartcolorstyle+xml"/>
  <Override PartName="/xl/charts/chart27.xml" ContentType="application/vnd.openxmlformats-officedocument.drawingml.chart+xml"/>
  <Override PartName="/xl/charts/style33.xml" ContentType="application/vnd.ms-office.chartstyle+xml"/>
  <Override PartName="/xl/charts/colors33.xml" ContentType="application/vnd.ms-office.chartcolorstyle+xml"/>
  <Override PartName="/xl/charts/chart28.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0.xml" ContentType="application/vnd.openxmlformats-officedocument.drawing+xml"/>
  <Override PartName="/xl/charts/chart29.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1.xml" ContentType="application/vnd.openxmlformats-officedocument.drawing+xml"/>
  <Override PartName="/xl/charts/chart30.xml" ContentType="application/vnd.openxmlformats-officedocument.drawingml.chart+xml"/>
  <Override PartName="/xl/charts/style36.xml" ContentType="application/vnd.ms-office.chartstyle+xml"/>
  <Override PartName="/xl/charts/colors36.xml" ContentType="application/vnd.ms-office.chartcolorstyle+xml"/>
  <Override PartName="/xl/charts/chart31.xml" ContentType="application/vnd.openxmlformats-officedocument.drawingml.chart+xml"/>
  <Override PartName="/xl/charts/style37.xml" ContentType="application/vnd.ms-office.chartstyle+xml"/>
  <Override PartName="/xl/charts/colors37.xml" ContentType="application/vnd.ms-office.chartcolorstyle+xml"/>
  <Override PartName="/xl/charts/chart32.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tonygojanovic/Data/MolsonCoors/EDU001/"/>
    </mc:Choice>
  </mc:AlternateContent>
  <xr:revisionPtr revIDLastSave="0" documentId="13_ncr:1_{5BA9E067-DFE8-CA4A-88E5-79B9B96F9411}" xr6:coauthVersionLast="47" xr6:coauthVersionMax="47" xr10:uidLastSave="{00000000-0000-0000-0000-000000000000}"/>
  <bookViews>
    <workbookView xWindow="0" yWindow="500" windowWidth="25600" windowHeight="14380" xr2:uid="{DD72AC6D-4767-834B-9119-45EB3DFED840}"/>
  </bookViews>
  <sheets>
    <sheet name="T-test 2 Averages" sheetId="2" r:id="rId1"/>
    <sheet name="Multiple Averages" sheetId="4" r:id="rId2"/>
    <sheet name="2 Variance Test" sheetId="7" r:id="rId3"/>
    <sheet name="Experiment Planning Sheet" sheetId="18" r:id="rId4"/>
    <sheet name="Design Templates" sheetId="13" r:id="rId5"/>
    <sheet name="2 Factor DOE Analysis" sheetId="14" r:id="rId6"/>
    <sheet name="3 Factor DOE Analysis" sheetId="12" r:id="rId7"/>
    <sheet name="4 Factor DOE Analysis" sheetId="16" r:id="rId8"/>
    <sheet name="Zero Defects" sheetId="17" r:id="rId9"/>
    <sheet name="Correlation" sheetId="6" r:id="rId10"/>
    <sheet name="About" sheetId="19" r:id="rId11"/>
    <sheet name="1971 Steel Output" sheetId="1" r:id="rId12"/>
    <sheet name="Random Coin Toss" sheetId="5" r:id="rId13"/>
  </sheets>
  <definedNames>
    <definedName name="_xlchart.v1.0" hidden="1">'T-test 2 Averages'!$E$12</definedName>
    <definedName name="_xlchart.v1.1" hidden="1">'T-test 2 Averages'!$E$13:$E$22</definedName>
    <definedName name="_xlchart.v1.10" hidden="1">'2 Variance Test'!$B$1</definedName>
    <definedName name="_xlchart.v1.11" hidden="1">'2 Variance Test'!$B$2:$B$11</definedName>
    <definedName name="_xlchart.v1.12" hidden="1">'2 Variance Test'!$C$1</definedName>
    <definedName name="_xlchart.v1.13" hidden="1">'2 Variance Test'!$C$2:$C$11</definedName>
    <definedName name="_xlchart.v1.14" hidden="1">'2 Factor DOE Analysis'!$G$16:$I$16</definedName>
    <definedName name="_xlchart.v1.15" hidden="1">'2 Factor DOE Analysis'!$G$6:$I$6</definedName>
    <definedName name="_xlchart.v1.16" hidden="1">'3 Factor DOE Analysis'!$H$18:$N$18</definedName>
    <definedName name="_xlchart.v1.17" hidden="1">'3 Factor DOE Analysis'!$H$4:$N$4</definedName>
    <definedName name="_xlchart.v1.18" hidden="1">'4 Factor DOE Analysis'!$I$26:$V$26</definedName>
    <definedName name="_xlchart.v1.19" hidden="1">'4 Factor DOE Analysis'!$I$4:$V$4</definedName>
    <definedName name="_xlchart.v1.2" hidden="1">'T-test 2 Averages'!$F$12</definedName>
    <definedName name="_xlchart.v1.3" hidden="1">'T-test 2 Averages'!$F$13:$F$22</definedName>
    <definedName name="_xlchart.v1.4" hidden="1">'Multiple Averages'!$D$10:$D$19</definedName>
    <definedName name="_xlchart.v1.5" hidden="1">'Multiple Averages'!$D$9</definedName>
    <definedName name="_xlchart.v1.6" hidden="1">'Multiple Averages'!$E$10:$E$19</definedName>
    <definedName name="_xlchart.v1.7" hidden="1">'Multiple Averages'!$E$9</definedName>
    <definedName name="_xlchart.v1.8" hidden="1">'Multiple Averages'!$F$10:$F$19</definedName>
    <definedName name="_xlchart.v1.9" hidden="1">'Multiple Averages'!$F$9</definedName>
    <definedName name="comments" localSheetId="2">'2 Variance Test'!#REF!</definedName>
    <definedName name="comments" localSheetId="9">Correlation!#REF!</definedName>
    <definedName name="_xlnm.Print_Area" localSheetId="5">'2 Factor DOE Analysis'!$C$1:$T$25</definedName>
    <definedName name="_xlnm.Print_Area" localSheetId="6">'3 Factor DOE Analysis'!$C$1:$Y$26</definedName>
    <definedName name="_xlnm.Print_Area" localSheetId="7">'4 Factor DOE Analysis'!$C$1:$AG$34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9" i="17" l="1"/>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F27" i="2"/>
  <c r="F26" i="2"/>
  <c r="F25" i="2"/>
  <c r="F24" i="2"/>
  <c r="E25" i="2"/>
  <c r="E24" i="2"/>
  <c r="E27" i="2"/>
  <c r="E26" i="2"/>
  <c r="B7" i="17"/>
  <c r="B8" i="17"/>
  <c r="B6" i="17"/>
  <c r="X26" i="16"/>
  <c r="R23" i="16"/>
  <c r="R22" i="16"/>
  <c r="S6" i="16"/>
  <c r="S7" i="16"/>
  <c r="S8" i="16"/>
  <c r="S9" i="16"/>
  <c r="S10" i="16"/>
  <c r="S11" i="16"/>
  <c r="S12" i="16"/>
  <c r="S13" i="16"/>
  <c r="S14" i="16"/>
  <c r="S15" i="16"/>
  <c r="S16" i="16"/>
  <c r="S17" i="16"/>
  <c r="S18" i="16"/>
  <c r="S19" i="16"/>
  <c r="S20" i="16"/>
  <c r="A27" i="13"/>
  <c r="A28" i="13"/>
  <c r="A29" i="13"/>
  <c r="A30" i="13"/>
  <c r="A31" i="13"/>
  <c r="A32" i="13"/>
  <c r="A33" i="13"/>
  <c r="A34" i="13"/>
  <c r="A35" i="13"/>
  <c r="A36" i="13"/>
  <c r="A37" i="13"/>
  <c r="A38" i="13"/>
  <c r="A39" i="13"/>
  <c r="A40" i="13"/>
  <c r="A41" i="13"/>
  <c r="A26" i="13"/>
  <c r="A15" i="13"/>
  <c r="A16" i="13"/>
  <c r="A17" i="13"/>
  <c r="A18" i="13"/>
  <c r="A19" i="13"/>
  <c r="A20" i="13"/>
  <c r="A21" i="13"/>
  <c r="A14" i="13"/>
  <c r="A7" i="13"/>
  <c r="A8" i="13"/>
  <c r="A9" i="13"/>
  <c r="A6" i="13"/>
  <c r="L12" i="14"/>
  <c r="Y22" i="16"/>
  <c r="O27" i="16"/>
  <c r="J27" i="16"/>
  <c r="O22" i="16"/>
  <c r="N22" i="16"/>
  <c r="M22" i="16"/>
  <c r="L22" i="16"/>
  <c r="K22" i="16"/>
  <c r="J22" i="16"/>
  <c r="I22" i="16"/>
  <c r="AD5" i="16"/>
  <c r="V23" i="16"/>
  <c r="V22" i="16"/>
  <c r="U23" i="16"/>
  <c r="U22" i="16"/>
  <c r="T23" i="16"/>
  <c r="T22" i="16"/>
  <c r="T24" i="16" s="1"/>
  <c r="S23" i="16"/>
  <c r="S22" i="16"/>
  <c r="Q23" i="16"/>
  <c r="Q22" i="16"/>
  <c r="P23" i="16"/>
  <c r="P22" i="16"/>
  <c r="O23" i="16"/>
  <c r="N23" i="16"/>
  <c r="M23" i="16"/>
  <c r="L23" i="16"/>
  <c r="K23" i="16"/>
  <c r="J23" i="16"/>
  <c r="J24" i="16"/>
  <c r="J25" i="16" s="1"/>
  <c r="J26" i="16" s="1"/>
  <c r="I23" i="16"/>
  <c r="I24" i="16" s="1"/>
  <c r="I27" i="16" s="1"/>
  <c r="AE7" i="16"/>
  <c r="AF7" i="16" s="1"/>
  <c r="AE8" i="16"/>
  <c r="AF8" i="16" s="1"/>
  <c r="AE9" i="16"/>
  <c r="AF9" i="16" s="1"/>
  <c r="AE10" i="16"/>
  <c r="AF10" i="16" s="1"/>
  <c r="AE11" i="16"/>
  <c r="AF11" i="16" s="1"/>
  <c r="AE12" i="16"/>
  <c r="AF12" i="16" s="1"/>
  <c r="AE13" i="16"/>
  <c r="AF13" i="16" s="1"/>
  <c r="AE14" i="16"/>
  <c r="AF14" i="16" s="1"/>
  <c r="AE15" i="16"/>
  <c r="AF15" i="16" s="1"/>
  <c r="AE16" i="16"/>
  <c r="AF16" i="16" s="1"/>
  <c r="AE17" i="16"/>
  <c r="AF17" i="16" s="1"/>
  <c r="AE18" i="16"/>
  <c r="AF18" i="16" s="1"/>
  <c r="AE19" i="16"/>
  <c r="AF19" i="16" s="1"/>
  <c r="AE20" i="16"/>
  <c r="AF20" i="16" s="1"/>
  <c r="AE5" i="16"/>
  <c r="AD6" i="16"/>
  <c r="AD7" i="16"/>
  <c r="AD8" i="16"/>
  <c r="AD9" i="16"/>
  <c r="AD10" i="16"/>
  <c r="AD11" i="16"/>
  <c r="AD12" i="16"/>
  <c r="AD13" i="16"/>
  <c r="AD14" i="16"/>
  <c r="AD15" i="16"/>
  <c r="AD16" i="16"/>
  <c r="AD17" i="16"/>
  <c r="AD18" i="16"/>
  <c r="AD19" i="16"/>
  <c r="AD20" i="16"/>
  <c r="V6" i="16"/>
  <c r="V7" i="16"/>
  <c r="V8" i="16"/>
  <c r="V9" i="16"/>
  <c r="V10" i="16"/>
  <c r="V11" i="16"/>
  <c r="V12" i="16"/>
  <c r="V13" i="16"/>
  <c r="V14" i="16"/>
  <c r="V15" i="16"/>
  <c r="V16" i="16"/>
  <c r="V17" i="16"/>
  <c r="V18" i="16"/>
  <c r="V19" i="16"/>
  <c r="V20" i="16"/>
  <c r="V5" i="16"/>
  <c r="U6" i="16"/>
  <c r="U7" i="16"/>
  <c r="U8" i="16"/>
  <c r="U9" i="16"/>
  <c r="U10" i="16"/>
  <c r="U11" i="16"/>
  <c r="U12" i="16"/>
  <c r="U13" i="16"/>
  <c r="U14" i="16"/>
  <c r="U15" i="16"/>
  <c r="U16" i="16"/>
  <c r="U17" i="16"/>
  <c r="U18" i="16"/>
  <c r="U19" i="16"/>
  <c r="U20" i="16"/>
  <c r="U5" i="16"/>
  <c r="T6" i="16"/>
  <c r="T7" i="16"/>
  <c r="T8" i="16"/>
  <c r="T9" i="16"/>
  <c r="T10" i="16"/>
  <c r="T11" i="16"/>
  <c r="T12" i="16"/>
  <c r="T13" i="16"/>
  <c r="T14" i="16"/>
  <c r="T15" i="16"/>
  <c r="T16" i="16"/>
  <c r="T17" i="16"/>
  <c r="T18" i="16"/>
  <c r="T19" i="16"/>
  <c r="T20" i="16"/>
  <c r="T5" i="16"/>
  <c r="S5" i="16"/>
  <c r="R6" i="16"/>
  <c r="R7" i="16"/>
  <c r="R8" i="16"/>
  <c r="R9" i="16"/>
  <c r="R10" i="16"/>
  <c r="R11" i="16"/>
  <c r="R12" i="16"/>
  <c r="R13" i="16"/>
  <c r="R14" i="16"/>
  <c r="R15" i="16"/>
  <c r="R16" i="16"/>
  <c r="R17" i="16"/>
  <c r="R18" i="16"/>
  <c r="R19" i="16"/>
  <c r="R20" i="16"/>
  <c r="R5" i="16"/>
  <c r="Q19" i="16"/>
  <c r="Q6" i="16"/>
  <c r="Q7" i="16"/>
  <c r="Q8" i="16"/>
  <c r="Q9" i="16"/>
  <c r="Q10" i="16"/>
  <c r="Q11" i="16"/>
  <c r="Q12" i="16"/>
  <c r="Q13" i="16"/>
  <c r="Q14" i="16"/>
  <c r="Q15" i="16"/>
  <c r="Q16" i="16"/>
  <c r="Q17" i="16"/>
  <c r="Q18" i="16"/>
  <c r="Q20" i="16"/>
  <c r="Q5" i="16"/>
  <c r="P5" i="16"/>
  <c r="P7" i="16"/>
  <c r="P8" i="16"/>
  <c r="P9" i="16"/>
  <c r="P10" i="16"/>
  <c r="P11" i="16"/>
  <c r="P12" i="16"/>
  <c r="P13" i="16"/>
  <c r="P14" i="16"/>
  <c r="P15" i="16"/>
  <c r="P16" i="16"/>
  <c r="P17" i="16"/>
  <c r="P18" i="16"/>
  <c r="P19" i="16"/>
  <c r="P20" i="16"/>
  <c r="P6" i="16"/>
  <c r="O19" i="16"/>
  <c r="O7" i="16"/>
  <c r="O8" i="16"/>
  <c r="O9" i="16"/>
  <c r="O10" i="16"/>
  <c r="O11" i="16"/>
  <c r="O12" i="16"/>
  <c r="O13" i="16"/>
  <c r="O14" i="16"/>
  <c r="O15" i="16"/>
  <c r="O16" i="16"/>
  <c r="O17" i="16"/>
  <c r="O18" i="16"/>
  <c r="O20" i="16"/>
  <c r="O6" i="16"/>
  <c r="O5" i="16"/>
  <c r="M6" i="16"/>
  <c r="N13" i="16"/>
  <c r="N14" i="16"/>
  <c r="N15" i="16"/>
  <c r="N16" i="16"/>
  <c r="N17" i="16"/>
  <c r="N18" i="16"/>
  <c r="N19" i="16"/>
  <c r="N20" i="16"/>
  <c r="N5" i="16"/>
  <c r="M20" i="16"/>
  <c r="M19" i="16"/>
  <c r="M18" i="16"/>
  <c r="M17" i="16"/>
  <c r="M16" i="16"/>
  <c r="M15" i="16"/>
  <c r="M14" i="16"/>
  <c r="M13" i="16"/>
  <c r="A13" i="16"/>
  <c r="A14" i="16"/>
  <c r="A15" i="16"/>
  <c r="A16" i="16"/>
  <c r="A17" i="16"/>
  <c r="A18" i="16"/>
  <c r="A19" i="16"/>
  <c r="A20" i="16"/>
  <c r="AF32" i="16"/>
  <c r="AF31" i="16"/>
  <c r="AF30" i="16"/>
  <c r="AF29" i="16"/>
  <c r="AF28" i="16"/>
  <c r="AF27" i="16"/>
  <c r="AF26" i="16"/>
  <c r="N12" i="16"/>
  <c r="M12" i="16"/>
  <c r="A12" i="16"/>
  <c r="N11" i="16"/>
  <c r="M11" i="16"/>
  <c r="A11" i="16"/>
  <c r="N10" i="16"/>
  <c r="M10" i="16"/>
  <c r="A10" i="16"/>
  <c r="N9" i="16"/>
  <c r="M9" i="16"/>
  <c r="A9" i="16"/>
  <c r="N8" i="16"/>
  <c r="M8" i="16"/>
  <c r="A8" i="16"/>
  <c r="N7" i="16"/>
  <c r="M7" i="16"/>
  <c r="A7" i="16"/>
  <c r="AE6" i="16"/>
  <c r="AF6" i="16" s="1"/>
  <c r="N6" i="16"/>
  <c r="A6" i="16"/>
  <c r="M5" i="16"/>
  <c r="A5" i="16"/>
  <c r="X25" i="12"/>
  <c r="X24" i="12"/>
  <c r="X23" i="12"/>
  <c r="X22" i="12"/>
  <c r="X21" i="12"/>
  <c r="X20" i="12"/>
  <c r="X19" i="12"/>
  <c r="S19" i="14"/>
  <c r="S18" i="14"/>
  <c r="S17" i="14"/>
  <c r="A6" i="12"/>
  <c r="A7" i="12"/>
  <c r="A8" i="12"/>
  <c r="A9" i="12"/>
  <c r="A10" i="12"/>
  <c r="A11" i="12"/>
  <c r="A12" i="12"/>
  <c r="A5" i="12"/>
  <c r="A8" i="14"/>
  <c r="A9" i="14"/>
  <c r="A10" i="14"/>
  <c r="A7" i="14"/>
  <c r="Q14" i="12"/>
  <c r="I15" i="12"/>
  <c r="I13" i="14"/>
  <c r="I12" i="14"/>
  <c r="H13" i="14"/>
  <c r="H12" i="14"/>
  <c r="G13" i="14"/>
  <c r="G12" i="14"/>
  <c r="R10" i="14"/>
  <c r="S10" i="14" s="1"/>
  <c r="Q10" i="14"/>
  <c r="I10" i="14"/>
  <c r="R9" i="14"/>
  <c r="S9" i="14" s="1"/>
  <c r="Q9" i="14"/>
  <c r="I9" i="14"/>
  <c r="R8" i="14"/>
  <c r="S8" i="14" s="1"/>
  <c r="Q8" i="14"/>
  <c r="I8" i="14"/>
  <c r="R7" i="14"/>
  <c r="S7" i="14" s="1"/>
  <c r="Q7" i="14"/>
  <c r="I7" i="14"/>
  <c r="W6" i="12"/>
  <c r="X6" i="12" s="1"/>
  <c r="W7" i="12"/>
  <c r="X7" i="12" s="1"/>
  <c r="W8" i="12"/>
  <c r="X8" i="12" s="1"/>
  <c r="W9" i="12"/>
  <c r="X9" i="12" s="1"/>
  <c r="W10" i="12"/>
  <c r="X10" i="12" s="1"/>
  <c r="W11" i="12"/>
  <c r="X11" i="12" s="1"/>
  <c r="W12" i="12"/>
  <c r="X12" i="12" s="1"/>
  <c r="W5" i="12"/>
  <c r="X5" i="12" s="1"/>
  <c r="V5" i="12"/>
  <c r="N15" i="12"/>
  <c r="N14" i="12"/>
  <c r="M14" i="12"/>
  <c r="M15" i="12"/>
  <c r="L15" i="12"/>
  <c r="L14" i="12"/>
  <c r="K14" i="12"/>
  <c r="K15" i="12"/>
  <c r="J15" i="12"/>
  <c r="J14" i="12"/>
  <c r="I14" i="12"/>
  <c r="H14" i="12"/>
  <c r="H15" i="12"/>
  <c r="V6" i="12"/>
  <c r="V7" i="12"/>
  <c r="V8" i="12"/>
  <c r="V9" i="12"/>
  <c r="V10" i="12"/>
  <c r="V11" i="12"/>
  <c r="V12" i="12"/>
  <c r="N6" i="12"/>
  <c r="N7" i="12"/>
  <c r="N8" i="12"/>
  <c r="N9" i="12"/>
  <c r="N10" i="12"/>
  <c r="N11" i="12"/>
  <c r="N12" i="12"/>
  <c r="N5" i="12"/>
  <c r="M6" i="12"/>
  <c r="M7" i="12"/>
  <c r="M8" i="12"/>
  <c r="M9" i="12"/>
  <c r="M10" i="12"/>
  <c r="M11" i="12"/>
  <c r="M12" i="12"/>
  <c r="M5" i="12"/>
  <c r="L6" i="12"/>
  <c r="L7" i="12"/>
  <c r="L8" i="12"/>
  <c r="L9" i="12"/>
  <c r="L10" i="12"/>
  <c r="L11" i="12"/>
  <c r="L12" i="12"/>
  <c r="L5" i="12"/>
  <c r="K6" i="12"/>
  <c r="K7" i="12"/>
  <c r="K8" i="12"/>
  <c r="K9" i="12"/>
  <c r="K10" i="12"/>
  <c r="K11" i="12"/>
  <c r="K12" i="12"/>
  <c r="K5" i="12"/>
  <c r="C16" i="7"/>
  <c r="B16" i="7"/>
  <c r="C15" i="7"/>
  <c r="B15" i="7"/>
  <c r="C14" i="7"/>
  <c r="B14" i="7"/>
  <c r="C13" i="7"/>
  <c r="B13" i="7"/>
  <c r="F21" i="4"/>
  <c r="F22" i="4"/>
  <c r="F23" i="4"/>
  <c r="F24" i="4"/>
  <c r="E24" i="4"/>
  <c r="D24" i="4"/>
  <c r="E23" i="4"/>
  <c r="D23" i="4"/>
  <c r="E22" i="4"/>
  <c r="D22" i="4"/>
  <c r="E21" i="4"/>
  <c r="D21" i="4"/>
  <c r="B38" i="13" l="1"/>
  <c r="B37" i="13"/>
  <c r="B33" i="13"/>
  <c r="B40" i="13"/>
  <c r="B36" i="13"/>
  <c r="B32" i="13"/>
  <c r="B28" i="13"/>
  <c r="B41" i="13"/>
  <c r="B29" i="13"/>
  <c r="B39" i="13"/>
  <c r="B35" i="13"/>
  <c r="B31" i="13"/>
  <c r="B27" i="13"/>
  <c r="B30" i="13"/>
  <c r="B26" i="13"/>
  <c r="B34" i="13"/>
  <c r="B21" i="13"/>
  <c r="B20" i="13"/>
  <c r="B19" i="13"/>
  <c r="B17" i="13"/>
  <c r="B16" i="13"/>
  <c r="B15" i="13"/>
  <c r="B18" i="13"/>
  <c r="B14" i="13"/>
  <c r="B9" i="13"/>
  <c r="B8" i="13"/>
  <c r="B7" i="13"/>
  <c r="B6" i="13"/>
  <c r="B9" i="14"/>
  <c r="B8" i="14"/>
  <c r="B7" i="14"/>
  <c r="B10" i="14"/>
  <c r="P24" i="16"/>
  <c r="T27" i="16"/>
  <c r="T25" i="16"/>
  <c r="T26" i="16" s="1"/>
  <c r="P27" i="16"/>
  <c r="P25" i="16"/>
  <c r="P26" i="16" s="1"/>
  <c r="R24" i="16"/>
  <c r="R27" i="16" s="1"/>
  <c r="V24" i="16"/>
  <c r="V25" i="16" s="1"/>
  <c r="V26" i="16" s="1"/>
  <c r="O24" i="16"/>
  <c r="Q24" i="16"/>
  <c r="Q25" i="16" s="1"/>
  <c r="Q26" i="16" s="1"/>
  <c r="S24" i="16"/>
  <c r="U24" i="16"/>
  <c r="U25" i="16" s="1"/>
  <c r="U26" i="16" s="1"/>
  <c r="O25" i="16"/>
  <c r="O26" i="16" s="1"/>
  <c r="S27" i="16"/>
  <c r="S25" i="16"/>
  <c r="S26" i="16" s="1"/>
  <c r="K24" i="16"/>
  <c r="K27" i="16" s="1"/>
  <c r="L24" i="16"/>
  <c r="AD21" i="16"/>
  <c r="B7" i="16"/>
  <c r="B8" i="16"/>
  <c r="B11" i="16"/>
  <c r="B15" i="16"/>
  <c r="B9" i="16"/>
  <c r="B12" i="16"/>
  <c r="B14" i="16"/>
  <c r="B17" i="16"/>
  <c r="B13" i="16"/>
  <c r="B10" i="16"/>
  <c r="B20" i="16"/>
  <c r="B16" i="16"/>
  <c r="B18" i="16"/>
  <c r="B6" i="16"/>
  <c r="B19" i="16"/>
  <c r="B5" i="16"/>
  <c r="M24" i="16"/>
  <c r="AE21" i="16"/>
  <c r="N24" i="16"/>
  <c r="AF5" i="16"/>
  <c r="AF21" i="16" s="1"/>
  <c r="AF22" i="16" s="1"/>
  <c r="P28" i="16" s="1"/>
  <c r="B9" i="12"/>
  <c r="B12" i="12"/>
  <c r="B11" i="12"/>
  <c r="B8" i="12"/>
  <c r="B7" i="12"/>
  <c r="B6" i="12"/>
  <c r="B10" i="12"/>
  <c r="B5" i="12"/>
  <c r="S11" i="14"/>
  <c r="S12" i="14" s="1"/>
  <c r="I14" i="14"/>
  <c r="I15" i="14" s="1"/>
  <c r="R19" i="14" s="1"/>
  <c r="G14" i="14"/>
  <c r="G17" i="14" s="1"/>
  <c r="Q11" i="14"/>
  <c r="R16" i="14" s="1"/>
  <c r="H14" i="14"/>
  <c r="H17" i="14" s="1"/>
  <c r="R11" i="14"/>
  <c r="J16" i="12"/>
  <c r="J19" i="12" s="1"/>
  <c r="V13" i="12"/>
  <c r="W18" i="12" s="1"/>
  <c r="X13" i="12"/>
  <c r="X14" i="12" s="1"/>
  <c r="I16" i="12"/>
  <c r="I19" i="12" s="1"/>
  <c r="W13" i="12"/>
  <c r="K16" i="12"/>
  <c r="L16" i="12"/>
  <c r="N16" i="12"/>
  <c r="M16" i="12"/>
  <c r="H16" i="12"/>
  <c r="G24" i="2"/>
  <c r="R25" i="16" l="1"/>
  <c r="R26" i="16" s="1"/>
  <c r="G18" i="14"/>
  <c r="I16" i="14"/>
  <c r="Q27" i="16"/>
  <c r="K25" i="16"/>
  <c r="K26" i="16" s="1"/>
  <c r="V27" i="16"/>
  <c r="V28" i="16" s="1"/>
  <c r="U27" i="16"/>
  <c r="U28" i="16" s="1"/>
  <c r="J28" i="16"/>
  <c r="O28" i="16"/>
  <c r="I28" i="16"/>
  <c r="N25" i="16"/>
  <c r="AE30" i="16" s="1"/>
  <c r="N27" i="16"/>
  <c r="N28" i="16" s="1"/>
  <c r="K28" i="16"/>
  <c r="R28" i="16"/>
  <c r="Q28" i="16"/>
  <c r="S28" i="16"/>
  <c r="M25" i="16"/>
  <c r="M26" i="16" s="1"/>
  <c r="M27" i="16"/>
  <c r="M28" i="16" s="1"/>
  <c r="L27" i="16"/>
  <c r="L28" i="16" s="1"/>
  <c r="T28" i="16"/>
  <c r="L25" i="16"/>
  <c r="L26" i="16" s="1"/>
  <c r="I25" i="16"/>
  <c r="AE26" i="16" s="1"/>
  <c r="AE27" i="16"/>
  <c r="AE32" i="16"/>
  <c r="AE31" i="16"/>
  <c r="AE29" i="16"/>
  <c r="I17" i="14"/>
  <c r="I18" i="14" s="1"/>
  <c r="H15" i="14"/>
  <c r="G15" i="14"/>
  <c r="R17" i="14" s="1"/>
  <c r="H18" i="14"/>
  <c r="J17" i="12"/>
  <c r="J20" i="12"/>
  <c r="I20" i="12"/>
  <c r="N17" i="12"/>
  <c r="N19" i="12"/>
  <c r="N20" i="12" s="1"/>
  <c r="M17" i="12"/>
  <c r="M19" i="12"/>
  <c r="M20" i="12" s="1"/>
  <c r="L17" i="12"/>
  <c r="L19" i="12"/>
  <c r="L20" i="12" s="1"/>
  <c r="H17" i="12"/>
  <c r="H19" i="12"/>
  <c r="H20" i="12" s="1"/>
  <c r="I17" i="12"/>
  <c r="K17" i="12"/>
  <c r="K19" i="12"/>
  <c r="K20" i="12" s="1"/>
  <c r="H16" i="14" l="1"/>
  <c r="R18" i="14"/>
  <c r="R25" i="14" s="1"/>
  <c r="H18" i="12"/>
  <c r="W19" i="12"/>
  <c r="M18" i="12"/>
  <c r="W24" i="12"/>
  <c r="K18" i="12"/>
  <c r="W22" i="12"/>
  <c r="J18" i="12"/>
  <c r="W21" i="12"/>
  <c r="I18" i="12"/>
  <c r="W20" i="12"/>
  <c r="L18" i="12"/>
  <c r="W23" i="12"/>
  <c r="N18" i="12"/>
  <c r="W25" i="12"/>
  <c r="G16" i="14"/>
  <c r="AE28" i="16"/>
  <c r="I26" i="16"/>
  <c r="N26" i="16"/>
  <c r="W32" i="12" l="1"/>
</calcChain>
</file>

<file path=xl/sharedStrings.xml><?xml version="1.0" encoding="utf-8"?>
<sst xmlns="http://schemas.openxmlformats.org/spreadsheetml/2006/main" count="414" uniqueCount="225">
  <si>
    <t>United States</t>
  </si>
  <si>
    <t>Soviet Union</t>
  </si>
  <si>
    <t>Country</t>
  </si>
  <si>
    <t>Millions of Tons</t>
  </si>
  <si>
    <t>Treatment 1</t>
  </si>
  <si>
    <t>Treatment 2</t>
  </si>
  <si>
    <t>average</t>
  </si>
  <si>
    <t>standard deviation</t>
  </si>
  <si>
    <t>minimum</t>
  </si>
  <si>
    <t>maximum</t>
  </si>
  <si>
    <t>2. Calculate Summary Measures</t>
  </si>
  <si>
    <t>Alternative: The two treatment means are different</t>
  </si>
  <si>
    <t>0. Develop a Hypothesis (the question to be answered)</t>
  </si>
  <si>
    <r>
      <rPr>
        <b/>
        <sz val="12"/>
        <color theme="1"/>
        <rFont val="Calibri"/>
        <family val="2"/>
        <scheme val="minor"/>
      </rPr>
      <t>1. Collect and Inspect the data.</t>
    </r>
    <r>
      <rPr>
        <sz val="12"/>
        <color theme="1"/>
        <rFont val="Calibri"/>
        <family val="2"/>
        <scheme val="minor"/>
      </rPr>
      <t xml:space="preserve">  Anything unusual? Do you know how the data was generated?</t>
    </r>
  </si>
  <si>
    <t>Mean</t>
  </si>
  <si>
    <t>Variance</t>
  </si>
  <si>
    <t>Observations</t>
  </si>
  <si>
    <t>Hypothesized Mean Difference</t>
  </si>
  <si>
    <t>df</t>
  </si>
  <si>
    <t>t Stat</t>
  </si>
  <si>
    <t>P(T&lt;=t) one-tail</t>
  </si>
  <si>
    <t>t Critical one-tail</t>
  </si>
  <si>
    <t>P(T&lt;=t) two-tail</t>
  </si>
  <si>
    <t>t Critical two-tail</t>
  </si>
  <si>
    <t>Null Hypothesis: The two treatment means are equivalent (hypothesized mean difference = 0)</t>
  </si>
  <si>
    <t>Critical Value = 0.05</t>
  </si>
  <si>
    <t>Two side test (since the means are hypothsized to be 0, they can vary above or below that value)</t>
  </si>
  <si>
    <t>t-Test: Two-Sample Assuming Equal Variances</t>
  </si>
  <si>
    <t>Pooled Variance</t>
  </si>
  <si>
    <t>5. Interpret Critical Value</t>
  </si>
  <si>
    <t>If p &lt; 0.05 reject the null hypothesis</t>
  </si>
  <si>
    <t>If p &gt; 0.05 fail to reject the null hypothesis</t>
  </si>
  <si>
    <t>Anova: Single Factor</t>
  </si>
  <si>
    <t>SUMMARY</t>
  </si>
  <si>
    <t>Groups</t>
  </si>
  <si>
    <t>Count</t>
  </si>
  <si>
    <t>Sum</t>
  </si>
  <si>
    <t>Average</t>
  </si>
  <si>
    <t>ANOVA</t>
  </si>
  <si>
    <t>Source of Variation</t>
  </si>
  <si>
    <t>SS</t>
  </si>
  <si>
    <t>MS</t>
  </si>
  <si>
    <t>F</t>
  </si>
  <si>
    <t>P-value</t>
  </si>
  <si>
    <t>F crit</t>
  </si>
  <si>
    <t>Between Groups</t>
  </si>
  <si>
    <t>Within Groups</t>
  </si>
  <si>
    <t>Total</t>
  </si>
  <si>
    <t>4. Calculate Inferential Statistics (Data &gt; Data Analysis &gt; Anova: Single Factor)</t>
  </si>
  <si>
    <t>Trial</t>
  </si>
  <si>
    <t>Number of Heads</t>
  </si>
  <si>
    <t>Expected</t>
  </si>
  <si>
    <t>Lower Limit</t>
  </si>
  <si>
    <t>Upper Limit</t>
  </si>
  <si>
    <t>model</t>
  </si>
  <si>
    <t>mpg</t>
  </si>
  <si>
    <t>Mazda RX4</t>
  </si>
  <si>
    <t>Mazda RX4 Wag</t>
  </si>
  <si>
    <t>Datsun 710</t>
  </si>
  <si>
    <t>Hornet 4 Drive</t>
  </si>
  <si>
    <t>Hornet Sportabout</t>
  </si>
  <si>
    <t>Valiant</t>
  </si>
  <si>
    <t>Duster 360</t>
  </si>
  <si>
    <t>Merc 240D</t>
  </si>
  <si>
    <t>Merc 230</t>
  </si>
  <si>
    <t>Merc 280</t>
  </si>
  <si>
    <t>Merc 280C</t>
  </si>
  <si>
    <t>Merc 450SE</t>
  </si>
  <si>
    <t>Merc 450SL</t>
  </si>
  <si>
    <t>Merc 450SLC</t>
  </si>
  <si>
    <t>Cadillac Fleetwood</t>
  </si>
  <si>
    <t>Lincoln Continental</t>
  </si>
  <si>
    <t>Chrysler Imperial</t>
  </si>
  <si>
    <t>Fiat 128</t>
  </si>
  <si>
    <t>Honda Civic</t>
  </si>
  <si>
    <t>Toyota Corolla</t>
  </si>
  <si>
    <t>Toyota Corona</t>
  </si>
  <si>
    <t>Dodge Challenger</t>
  </si>
  <si>
    <t>AMC Javelin</t>
  </si>
  <si>
    <t>Camaro Z28</t>
  </si>
  <si>
    <t>Pontiac Firebird</t>
  </si>
  <si>
    <t>Fiat X1-9</t>
  </si>
  <si>
    <t>Porsche 914-2</t>
  </si>
  <si>
    <t>Lotus Europa</t>
  </si>
  <si>
    <t>Ford Pantera L</t>
  </si>
  <si>
    <t>Ferrari Dino</t>
  </si>
  <si>
    <t>Maserati Bora</t>
  </si>
  <si>
    <t>Volvo 142E</t>
  </si>
  <si>
    <t>horsepower</t>
  </si>
  <si>
    <t>weight</t>
  </si>
  <si>
    <t>F-Test Two-Sample for Variances</t>
  </si>
  <si>
    <t>P(F&lt;=f) one-tail</t>
  </si>
  <si>
    <t>F Critical one-tail</t>
  </si>
  <si>
    <t>Difference</t>
  </si>
  <si>
    <t>std dev</t>
  </si>
  <si>
    <t>Two side test (since the means are hypothsized to be 0, the diff can be above or below)</t>
  </si>
  <si>
    <r>
      <t xml:space="preserve">3. Graph the Data
</t>
    </r>
    <r>
      <rPr>
        <sz val="12"/>
        <color theme="1"/>
        <rFont val="Calibri"/>
        <family val="2"/>
        <scheme val="minor"/>
      </rPr>
      <t xml:space="preserve">Does the variability look equal between treatments (box plot width)?
Any outliers?  
</t>
    </r>
  </si>
  <si>
    <t>Planning or threshold value = 0.05</t>
  </si>
  <si>
    <r>
      <rPr>
        <b/>
        <sz val="12"/>
        <color theme="1"/>
        <rFont val="Calibri (Body)"/>
      </rPr>
      <t xml:space="preserve">4. Calculate Inferential Statistics </t>
    </r>
    <r>
      <rPr>
        <sz val="12"/>
        <color theme="1"/>
        <rFont val="Calibri (Body)"/>
      </rPr>
      <t>(Data &gt; Data Analysis &gt; t test: Two Sample Assumming Equal Variances)</t>
    </r>
  </si>
  <si>
    <t>The p-value means that if the null hypothesis was true, that there is no difference in means, the chances of finding a difference as large as the one observed (here 7.2) would be 0.008.  Could this happen by chance alone?  Yes, but more likely it was attributed to the effect of the treatment.</t>
  </si>
  <si>
    <t>Null Hypothesis: All the treatment means the same.</t>
  </si>
  <si>
    <t>Alternative: At least one of the treatment means is different</t>
  </si>
  <si>
    <t>t-Test: Two Sample Assuming Equal Variance</t>
  </si>
  <si>
    <t>Control</t>
  </si>
  <si>
    <t>Treatment</t>
  </si>
  <si>
    <t>Factor A</t>
  </si>
  <si>
    <t>Factor B</t>
  </si>
  <si>
    <t>Run</t>
  </si>
  <si>
    <t>Average (-)</t>
  </si>
  <si>
    <t>Average (+)</t>
  </si>
  <si>
    <t>Factor C</t>
  </si>
  <si>
    <t>Replicated Response Variables</t>
  </si>
  <si>
    <t>AB</t>
  </si>
  <si>
    <t>AC</t>
  </si>
  <si>
    <t>BC</t>
  </si>
  <si>
    <t>ABC</t>
  </si>
  <si>
    <t>Change/2</t>
  </si>
  <si>
    <t>variance</t>
  </si>
  <si>
    <t>Signal to Noise (MSB/MSE)</t>
  </si>
  <si>
    <t>Change (delta)</t>
  </si>
  <si>
    <t>Absolute value</t>
  </si>
  <si>
    <t>Coded Factors (high and lows) and Interactions</t>
  </si>
  <si>
    <t>Uncoded Factors (highs and lows)</t>
  </si>
  <si>
    <t>Response</t>
  </si>
  <si>
    <t>Coded</t>
  </si>
  <si>
    <t>Actual</t>
  </si>
  <si>
    <t>Random Order</t>
  </si>
  <si>
    <t>Responses</t>
  </si>
  <si>
    <t>Factor D</t>
  </si>
  <si>
    <t>Franks</t>
  </si>
  <si>
    <t>Cholula</t>
  </si>
  <si>
    <t>Noise or Mean Square Error (MSE)</t>
  </si>
  <si>
    <t>Signal or Factor Effect Error (MSB)</t>
  </si>
  <si>
    <t>F Score</t>
  </si>
  <si>
    <t>Sauce (Factor A)</t>
  </si>
  <si>
    <t>Butter (Factor B)</t>
  </si>
  <si>
    <t>+</t>
  </si>
  <si>
    <t>y-hat</t>
  </si>
  <si>
    <t>Term</t>
  </si>
  <si>
    <t>Coefficient</t>
  </si>
  <si>
    <t>Intercept</t>
  </si>
  <si>
    <t>Full Model</t>
  </si>
  <si>
    <t>AD</t>
  </si>
  <si>
    <t>CD</t>
  </si>
  <si>
    <t>BCD</t>
  </si>
  <si>
    <t>ACD</t>
  </si>
  <si>
    <t>ABCD</t>
  </si>
  <si>
    <t>BD</t>
  </si>
  <si>
    <t>W</t>
  </si>
  <si>
    <t>Z</t>
  </si>
  <si>
    <t>A: Batch</t>
  </si>
  <si>
    <t>B: Wheel Grit</t>
  </si>
  <si>
    <t>C:Feed Rate</t>
  </si>
  <si>
    <t>D:Table Speed</t>
  </si>
  <si>
    <t>SLOW</t>
  </si>
  <si>
    <t>FAST</t>
  </si>
  <si>
    <t>A</t>
  </si>
  <si>
    <t>B</t>
  </si>
  <si>
    <t xml:space="preserve">Soil, irrigation, weeds, pests </t>
  </si>
  <si>
    <t>Things I Can Control and Keep Constant</t>
  </si>
  <si>
    <t>Rain, clouds, temperature, weather</t>
  </si>
  <si>
    <t>What I will measure</t>
  </si>
  <si>
    <t>Plant Height</t>
  </si>
  <si>
    <t>Things I can't control and are noise</t>
  </si>
  <si>
    <t>Experimental Planning Template</t>
  </si>
  <si>
    <t>Average(-1)</t>
  </si>
  <si>
    <t>Average(+1)</t>
  </si>
  <si>
    <t>Directional Relationships</t>
  </si>
  <si>
    <t>Magnitude of Effect Sizes</t>
  </si>
  <si>
    <t>Inputs</t>
  </si>
  <si>
    <t>What If Calculator</t>
  </si>
  <si>
    <t>Magnitude of Effects</t>
  </si>
  <si>
    <t>Inpsected Samples with Zero Defects Observed</t>
  </si>
  <si>
    <t>Worst Case Risk 
(could be as high as …)</t>
  </si>
  <si>
    <t>Optimize plant height</t>
  </si>
  <si>
    <t>Determine if soil or fertilizer have an impact on plant height and to what degree.</t>
  </si>
  <si>
    <t>Statement of the Problem:</t>
  </si>
  <si>
    <t>Objective of the Experiment:</t>
  </si>
  <si>
    <t>Date:</t>
  </si>
  <si>
    <t>Prepared by:</t>
  </si>
  <si>
    <t>Study Factors and levels</t>
  </si>
  <si>
    <t>C</t>
  </si>
  <si>
    <t>D</t>
  </si>
  <si>
    <t>Plant Growth</t>
  </si>
  <si>
    <t>Low (-1)</t>
  </si>
  <si>
    <t>High(+1)</t>
  </si>
  <si>
    <t>1 lb</t>
  </si>
  <si>
    <t>2 lb</t>
  </si>
  <si>
    <t>Soil</t>
  </si>
  <si>
    <t>Fertilizer</t>
  </si>
  <si>
    <t>Experimental Levels</t>
  </si>
  <si>
    <t>Label</t>
  </si>
  <si>
    <t>Factor</t>
  </si>
  <si>
    <t>Type of Design:</t>
  </si>
  <si>
    <t>2 factor, 2 level</t>
  </si>
  <si>
    <r>
      <t>2-Factor Full Factorial</t>
    </r>
    <r>
      <rPr>
        <sz val="14"/>
        <color theme="1"/>
        <rFont val="Calibri (Body)"/>
      </rPr>
      <t xml:space="preserve"> (2 factors, 2 levels, 4 experimental runs)</t>
    </r>
  </si>
  <si>
    <r>
      <t xml:space="preserve">3-Factor Full Factorial </t>
    </r>
    <r>
      <rPr>
        <sz val="14"/>
        <color theme="1"/>
        <rFont val="Calibri (Body)"/>
      </rPr>
      <t>(3 factors, 2 levels, 8 experimental runs)</t>
    </r>
  </si>
  <si>
    <r>
      <t xml:space="preserve">4-Factor Full Factorial </t>
    </r>
    <r>
      <rPr>
        <sz val="14"/>
        <color theme="1"/>
        <rFont val="Calibri (Body)"/>
      </rPr>
      <t>(4 factors, 2 levels, 16 experimental runs)</t>
    </r>
  </si>
  <si>
    <t>Resources required:</t>
  </si>
  <si>
    <r>
      <t xml:space="preserve">4-Factor Full Factorial </t>
    </r>
    <r>
      <rPr>
        <sz val="14"/>
        <color theme="0"/>
        <rFont val="Calibri (Body)"/>
      </rPr>
      <t>(4 factors, 2 levels, 16 experimental runs)</t>
    </r>
  </si>
  <si>
    <r>
      <t xml:space="preserve">3-Factor Full Factorial </t>
    </r>
    <r>
      <rPr>
        <sz val="14"/>
        <color theme="0"/>
        <rFont val="Calibri (Body)"/>
      </rPr>
      <t>(3 factors, 2 levels, 8 experimental runs)</t>
    </r>
  </si>
  <si>
    <r>
      <t xml:space="preserve">2-Factor Full Factorial </t>
    </r>
    <r>
      <rPr>
        <sz val="14"/>
        <color theme="0"/>
        <rFont val="Calibri (Body)"/>
      </rPr>
      <t>(2 factors, 2 levels, 4 experimental runs)</t>
    </r>
  </si>
  <si>
    <t>Test Matrices (full factorial designs up to 4 factors)</t>
  </si>
  <si>
    <t>"Zero" Defect Sampling</t>
  </si>
  <si>
    <t>“How bad can things really be given zero observed defects?” 
The 3/n rule</t>
  </si>
  <si>
    <r>
      <t xml:space="preserve">Question: </t>
    </r>
    <r>
      <rPr>
        <sz val="14"/>
        <color rgb="FF000000"/>
        <rFont val="Calibri"/>
        <family val="2"/>
        <scheme val="minor"/>
      </rPr>
      <t>What is the risk level (worst case) given that 600 beer bottles were randomly tested for a specific defect and zero defects were observed?</t>
    </r>
  </si>
  <si>
    <r>
      <rPr>
        <b/>
        <sz val="14"/>
        <color rgb="FF000000"/>
        <rFont val="Calibri"/>
        <family val="2"/>
        <scheme val="minor"/>
      </rPr>
      <t>Answer:</t>
    </r>
    <r>
      <rPr>
        <sz val="14"/>
        <color rgb="FF000000"/>
        <rFont val="Calibri"/>
        <family val="2"/>
        <scheme val="minor"/>
      </rPr>
      <t xml:space="preserve"> Using n=600, we have for an upper level risk p = 3/600 = 0.005. The actual failure level could be anywhere between 0 and 0.5% and still be consistent with “0” observed defects in a sample of 600 (given a 95% confidence limit).  </t>
    </r>
  </si>
  <si>
    <r>
      <t xml:space="preserve">Question: </t>
    </r>
    <r>
      <rPr>
        <sz val="14"/>
        <color rgb="FF000000"/>
        <rFont val="Calibri"/>
        <family val="2"/>
        <scheme val="minor"/>
      </rPr>
      <t>A bottle manufacturer informs you that their process was generating cosmetic defects and they think the defect proportion might be 1/5000 bottles (0.02%).  You have a large number of suspect product on hold and are confident the defect is randomly mixed in the pallets.  You need to find out if the hold has suspect non-conforming bottles in it. What sample size do you need to assure that you will find 1 or more defects with a 95% confidence level?</t>
    </r>
  </si>
  <si>
    <r>
      <rPr>
        <b/>
        <sz val="14"/>
        <color rgb="FF000000"/>
        <rFont val="Calibri"/>
        <family val="2"/>
        <scheme val="minor"/>
      </rPr>
      <t>Answer:</t>
    </r>
    <r>
      <rPr>
        <sz val="14"/>
        <color rgb="FF000000"/>
        <rFont val="Calibri"/>
        <family val="2"/>
        <scheme val="minor"/>
      </rPr>
      <t xml:space="preserve"> Working “backwards”, we know the following facts: 
		p	= 	0.0002 (the same as a 0.02%)
		n 	=	 don’t know this yet
		Rule 	p = 3/n or n = 3/p
	So, solving for n, we have n=3/p = 3/(0.0002) = 15,000 bottles.  We would need to randomly sample and inspect 15,000 bottles, or more, to have a 95% confidence of finding 1 or more defective bottles.</t>
    </r>
  </si>
  <si>
    <r>
      <rPr>
        <b/>
        <sz val="14"/>
        <color rgb="FF000000"/>
        <rFont val="Calibri (Body)"/>
      </rPr>
      <t xml:space="preserve">Question: </t>
    </r>
    <r>
      <rPr>
        <sz val="14"/>
        <color rgb="FF000000"/>
        <rFont val="Calibri (Body)"/>
      </rPr>
      <t>Following from the previous, you find out that the bottles in question are needed for a critical marketing promotion.  It will be impossible to sample 15,000 bottles and meet your deadline for time and cost.  You can only sample 500 bottles. What do you tell marketing?</t>
    </r>
  </si>
  <si>
    <r>
      <rPr>
        <b/>
        <sz val="14"/>
        <color rgb="FF000000"/>
        <rFont val="Calibri"/>
        <family val="2"/>
        <scheme val="minor"/>
      </rPr>
      <t>Answer:</t>
    </r>
    <r>
      <rPr>
        <sz val="14"/>
        <color rgb="FF000000"/>
        <rFont val="Calibri"/>
        <family val="2"/>
        <scheme val="minor"/>
      </rPr>
      <t xml:space="preserve"> You tell marketing that you can only randomly sample and inspect 500 bottles.  If 500 bottles are randomly sampled, and no defects are found, then the 95% confidence interval for risk for the batch could be anywhere between 0 and 0.6% (p=3/n or p = 3/500).  You ask them if that risk is acceptable given the type of defect found and await their decision. </t>
    </r>
  </si>
  <si>
    <t>https://youtu.be/AK03n1N52QA</t>
  </si>
  <si>
    <t>YouTube Tutorial</t>
  </si>
  <si>
    <t>About</t>
  </si>
  <si>
    <t>Created by:</t>
  </si>
  <si>
    <t>Tony Gojanovic</t>
  </si>
  <si>
    <t>Contact:</t>
  </si>
  <si>
    <t>tonygojanovic@gmail.com</t>
  </si>
  <si>
    <t>Collection of Excel based routines for analyzing simple factorial design, one factor anova and sampling strategeis.</t>
  </si>
  <si>
    <t>Potting soil, 4 containers, a sunny patio</t>
  </si>
  <si>
    <t>Correlation ranges between -1 and +1</t>
  </si>
  <si>
    <t>The closer to -1 or +1, the stronger the linear relationship.</t>
  </si>
  <si>
    <t>https://youtu.be/wC0m_HGKw0s</t>
  </si>
  <si>
    <t>https://youtu.be/l2dRUtoLzbg</t>
  </si>
  <si>
    <t>https://youtu.be/sBK81NnDHmU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</si>
</sst>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
    <numFmt numFmtId="166" formatCode="0.00000"/>
  </numFmts>
  <fonts count="44" x14ac:knownFonts="1">
    <font>
      <sz val="12"/>
      <color theme="1"/>
      <name val="Calibri"/>
      <family val="2"/>
      <scheme val="minor"/>
    </font>
    <font>
      <i/>
      <sz val="12"/>
      <color theme="1"/>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
      <sz val="20"/>
      <color theme="1"/>
      <name val="Calibri"/>
      <family val="2"/>
      <scheme val="minor"/>
    </font>
    <font>
      <sz val="12"/>
      <color theme="1"/>
      <name val="Calibri (Body)"/>
    </font>
    <font>
      <sz val="12"/>
      <color rgb="FF24292F"/>
      <name val="Helvetica"/>
      <family val="2"/>
    </font>
    <font>
      <sz val="12"/>
      <color rgb="FF24292F"/>
      <name val="Menlo"/>
      <family val="2"/>
    </font>
    <font>
      <sz val="12"/>
      <color rgb="FF24292F"/>
      <name val="Helvetica"/>
      <family val="2"/>
    </font>
    <font>
      <b/>
      <sz val="12"/>
      <color rgb="FF24292F"/>
      <name val="Helvetica"/>
      <family val="2"/>
    </font>
    <font>
      <sz val="12"/>
      <color theme="1"/>
      <name val="Helvetica"/>
      <family val="2"/>
    </font>
    <font>
      <sz val="18"/>
      <color theme="1"/>
      <name val="Calibri"/>
      <family val="2"/>
      <scheme val="minor"/>
    </font>
    <font>
      <sz val="8"/>
      <name val="Calibri"/>
      <family val="2"/>
      <scheme val="minor"/>
    </font>
    <font>
      <b/>
      <sz val="12"/>
      <color theme="1"/>
      <name val="Calibri (Body)"/>
    </font>
    <font>
      <i/>
      <sz val="11"/>
      <color theme="1"/>
      <name val="Calibri"/>
      <family val="2"/>
      <scheme val="minor"/>
    </font>
    <font>
      <sz val="10.199999999999999"/>
      <color rgb="FF333333"/>
      <name val="Calibri"/>
      <family val="2"/>
      <scheme val="minor"/>
    </font>
    <font>
      <b/>
      <sz val="12"/>
      <color rgb="FF333333"/>
      <name val="Calibri"/>
      <family val="2"/>
      <scheme val="minor"/>
    </font>
    <font>
      <sz val="14"/>
      <color rgb="FF333333"/>
      <name val="Calibri"/>
      <family val="2"/>
      <scheme val="minor"/>
    </font>
    <font>
      <b/>
      <sz val="14"/>
      <color rgb="FF333333"/>
      <name val="Calibri"/>
      <family val="2"/>
      <scheme val="minor"/>
    </font>
    <font>
      <sz val="14"/>
      <color theme="1"/>
      <name val="Calibri"/>
      <family val="2"/>
      <scheme val="minor"/>
    </font>
    <font>
      <sz val="12"/>
      <color theme="1"/>
      <name val="Arial"/>
      <family val="2"/>
    </font>
    <font>
      <sz val="12"/>
      <color theme="0"/>
      <name val="Calibri"/>
      <family val="2"/>
      <scheme val="minor"/>
    </font>
    <font>
      <sz val="11"/>
      <color theme="1"/>
      <name val="Calibri"/>
      <family val="2"/>
      <scheme val="minor"/>
    </font>
    <font>
      <sz val="12"/>
      <color rgb="FF1C1C1C"/>
      <name val="Calibri"/>
      <family val="2"/>
      <scheme val="minor"/>
    </font>
    <font>
      <b/>
      <sz val="14"/>
      <color theme="0"/>
      <name val="Calibri"/>
      <family val="2"/>
      <scheme val="minor"/>
    </font>
    <font>
      <b/>
      <sz val="20"/>
      <color theme="0"/>
      <name val="Calibri"/>
      <family val="2"/>
      <scheme val="minor"/>
    </font>
    <font>
      <sz val="12"/>
      <color theme="1"/>
      <name val="Calibri"/>
      <family val="2"/>
      <scheme val="minor"/>
    </font>
    <font>
      <b/>
      <sz val="12"/>
      <color theme="0"/>
      <name val="Calibri"/>
      <family val="2"/>
      <scheme val="minor"/>
    </font>
    <font>
      <sz val="14"/>
      <color theme="1"/>
      <name val="Calibri (Body)"/>
    </font>
    <font>
      <sz val="14"/>
      <color theme="0"/>
      <name val="Calibri (Body)"/>
    </font>
    <font>
      <sz val="20"/>
      <color theme="0"/>
      <name val="Calibri"/>
      <family val="2"/>
      <scheme val="minor"/>
    </font>
    <font>
      <sz val="14"/>
      <color rgb="FF000000"/>
      <name val="Calibri"/>
      <family val="2"/>
      <scheme val="minor"/>
    </font>
    <font>
      <b/>
      <sz val="16"/>
      <color rgb="FF000000"/>
      <name val="Calibri"/>
      <family val="2"/>
      <scheme val="minor"/>
    </font>
    <font>
      <sz val="18"/>
      <color rgb="FF000000"/>
      <name val="Calibri"/>
      <family val="2"/>
      <scheme val="minor"/>
    </font>
    <font>
      <b/>
      <sz val="14"/>
      <color rgb="FF000000"/>
      <name val="Calibri"/>
      <family val="2"/>
      <scheme val="minor"/>
    </font>
    <font>
      <b/>
      <sz val="14"/>
      <color rgb="FF000000"/>
      <name val="Calibri (Body)"/>
    </font>
    <font>
      <sz val="14"/>
      <color rgb="FF000000"/>
      <name val="Calibri (Body)"/>
    </font>
    <font>
      <u/>
      <sz val="12"/>
      <color theme="10"/>
      <name val="Calibri"/>
      <family val="2"/>
      <scheme val="minor"/>
    </font>
    <font>
      <sz val="16"/>
      <color theme="1"/>
      <name val="Calibri"/>
      <family val="2"/>
      <scheme val="minor"/>
    </font>
    <font>
      <sz val="16"/>
      <color theme="0"/>
      <name val="Calibri"/>
      <family val="2"/>
      <scheme val="minor"/>
    </font>
    <font>
      <b/>
      <sz val="16"/>
      <color theme="0"/>
      <name val="Calibri"/>
      <family val="2"/>
      <scheme val="minor"/>
    </font>
    <font>
      <u/>
      <sz val="14"/>
      <color theme="10"/>
      <name val="Calibri"/>
      <family val="2"/>
      <scheme val="minor"/>
    </font>
    <font>
      <sz val="12"/>
      <color rgb="FF24292F"/>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B4DAC2"/>
        <bgColor indexed="64"/>
      </patternFill>
    </fill>
    <fill>
      <patternFill patternType="solid">
        <fgColor rgb="FFFFC000"/>
        <bgColor indexed="64"/>
      </patternFill>
    </fill>
    <fill>
      <patternFill patternType="solid">
        <fgColor rgb="FF78C6C3"/>
        <bgColor indexed="64"/>
      </patternFill>
    </fill>
    <fill>
      <patternFill patternType="solid">
        <fgColor rgb="FFF5B967"/>
        <bgColor indexed="64"/>
      </patternFill>
    </fill>
    <fill>
      <patternFill patternType="solid">
        <fgColor theme="7" tint="0.79998168889431442"/>
        <bgColor indexed="64"/>
      </patternFill>
    </fill>
    <fill>
      <patternFill patternType="solid">
        <fgColor rgb="FFE67963"/>
        <bgColor indexed="64"/>
      </patternFill>
    </fill>
    <fill>
      <patternFill patternType="solid">
        <fgColor theme="1"/>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F2CC"/>
        <bgColor rgb="FF000000"/>
      </patternFill>
    </fill>
    <fill>
      <patternFill patternType="solid">
        <fgColor theme="0"/>
        <bgColor rgb="FF000000"/>
      </patternFill>
    </fill>
    <fill>
      <patternFill patternType="solid">
        <fgColor theme="7" tint="0.79998168889431442"/>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medium">
        <color indexed="18"/>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hair">
        <color rgb="FF000000"/>
      </left>
      <right style="hair">
        <color rgb="FF000000"/>
      </right>
      <top style="hair">
        <color rgb="FF000000"/>
      </top>
      <bottom style="hair">
        <color rgb="FF000000"/>
      </bottom>
      <diagonal/>
    </border>
    <border>
      <left style="hair">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27" fillId="0" borderId="0" applyFont="0" applyFill="0" applyBorder="0" applyAlignment="0" applyProtection="0"/>
    <xf numFmtId="0" fontId="38" fillId="0" borderId="0" applyNumberFormat="0" applyFill="0" applyBorder="0" applyAlignment="0" applyProtection="0"/>
  </cellStyleXfs>
  <cellXfs count="237">
    <xf numFmtId="0" fontId="0" fillId="0" borderId="0" xfId="0"/>
    <xf numFmtId="0" fontId="0" fillId="0" borderId="0" xfId="0" applyFill="1" applyBorder="1" applyAlignment="1"/>
    <xf numFmtId="0" fontId="0" fillId="2" borderId="0" xfId="0" applyFill="1"/>
    <xf numFmtId="0" fontId="0" fillId="2" borderId="0" xfId="0" applyFill="1" applyBorder="1"/>
    <xf numFmtId="0" fontId="0" fillId="2" borderId="0" xfId="0" applyFill="1" applyBorder="1" applyAlignment="1">
      <alignment horizontal="center" vertical="center" wrapText="1"/>
    </xf>
    <xf numFmtId="0" fontId="4" fillId="2" borderId="0" xfId="0" applyFont="1" applyFill="1" applyBorder="1" applyAlignment="1">
      <alignment horizontal="left"/>
    </xf>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0" xfId="0" applyFont="1" applyFill="1" applyBorder="1" applyAlignment="1">
      <alignment horizontal="center" vertical="center"/>
    </xf>
    <xf numFmtId="0" fontId="1" fillId="2" borderId="0" xfId="0" applyFont="1" applyFill="1" applyBorder="1" applyAlignment="1">
      <alignment horizontal="center"/>
    </xf>
    <xf numFmtId="0" fontId="0" fillId="2" borderId="0" xfId="0" applyFill="1" applyBorder="1" applyAlignment="1"/>
    <xf numFmtId="0" fontId="0" fillId="2" borderId="0" xfId="0" applyFill="1" applyBorder="1" applyAlignment="1">
      <alignment horizontal="center" vertical="center"/>
    </xf>
    <xf numFmtId="0" fontId="0" fillId="2" borderId="0" xfId="0" applyFont="1" applyFill="1"/>
    <xf numFmtId="0" fontId="0" fillId="0" borderId="4" xfId="0" applyFill="1" applyBorder="1" applyAlignment="1"/>
    <xf numFmtId="0" fontId="1" fillId="0" borderId="5" xfId="0" applyFont="1" applyFill="1" applyBorder="1" applyAlignment="1">
      <alignment horizontal="center"/>
    </xf>
    <xf numFmtId="2" fontId="0" fillId="0" borderId="0" xfId="0" applyNumberFormat="1" applyFill="1" applyBorder="1" applyAlignment="1"/>
    <xf numFmtId="164" fontId="0" fillId="0" borderId="0" xfId="0" applyNumberFormat="1" applyFill="1" applyBorder="1" applyAlignment="1"/>
    <xf numFmtId="2" fontId="0" fillId="0" borderId="4" xfId="0" applyNumberFormat="1" applyFill="1" applyBorder="1" applyAlignment="1"/>
    <xf numFmtId="0" fontId="2" fillId="3" borderId="0" xfId="0" applyFont="1" applyFill="1" applyBorder="1" applyAlignment="1">
      <alignment horizontal="left"/>
    </xf>
    <xf numFmtId="0" fontId="4" fillId="3" borderId="0" xfId="0" applyFont="1" applyFill="1" applyBorder="1" applyAlignment="1">
      <alignment horizontal="left"/>
    </xf>
    <xf numFmtId="0" fontId="0" fillId="3" borderId="0" xfId="0" applyFont="1" applyFill="1"/>
    <xf numFmtId="0" fontId="0" fillId="3" borderId="0" xfId="0" applyFont="1" applyFill="1" applyBorder="1" applyAlignment="1">
      <alignment horizontal="left"/>
    </xf>
    <xf numFmtId="0" fontId="2" fillId="3" borderId="0" xfId="0" applyFont="1" applyFill="1"/>
    <xf numFmtId="0" fontId="0" fillId="3" borderId="0" xfId="0" applyFill="1" applyBorder="1"/>
    <xf numFmtId="0" fontId="0" fillId="3" borderId="0" xfId="0" applyFill="1"/>
    <xf numFmtId="0" fontId="7" fillId="0" borderId="0" xfId="0" applyFont="1"/>
    <xf numFmtId="0" fontId="8" fillId="0" borderId="0" xfId="0" applyFont="1"/>
    <xf numFmtId="0" fontId="9" fillId="0" borderId="0" xfId="0" applyFont="1"/>
    <xf numFmtId="0" fontId="2" fillId="0" borderId="0" xfId="0" applyFont="1" applyAlignment="1">
      <alignment horizontal="left"/>
    </xf>
    <xf numFmtId="0" fontId="10" fillId="0" borderId="0" xfId="0" applyFont="1" applyAlignment="1">
      <alignment horizontal="left"/>
    </xf>
    <xf numFmtId="0" fontId="9" fillId="0" borderId="0" xfId="0" applyFont="1" applyAlignment="1">
      <alignment horizontal="left"/>
    </xf>
    <xf numFmtId="0" fontId="1" fillId="0" borderId="0" xfId="0" applyFont="1" applyFill="1" applyBorder="1" applyAlignment="1">
      <alignment horizontal="center"/>
    </xf>
    <xf numFmtId="0" fontId="11" fillId="0" borderId="0" xfId="0" applyFont="1"/>
    <xf numFmtId="0" fontId="3" fillId="2" borderId="0" xfId="0" applyFont="1" applyFill="1" applyBorder="1" applyAlignment="1">
      <alignment horizontal="center" vertical="center"/>
    </xf>
    <xf numFmtId="0" fontId="10" fillId="0" borderId="0" xfId="0" applyFont="1" applyBorder="1" applyAlignment="1">
      <alignment horizontal="left"/>
    </xf>
    <xf numFmtId="0" fontId="0" fillId="0" borderId="0" xfId="0" applyBorder="1"/>
    <xf numFmtId="0" fontId="9" fillId="0" borderId="0" xfId="0" applyFont="1" applyBorder="1"/>
    <xf numFmtId="164" fontId="0" fillId="2" borderId="0" xfId="0" applyNumberFormat="1" applyFill="1" applyBorder="1" applyAlignment="1">
      <alignment horizontal="center" vertical="center"/>
    </xf>
    <xf numFmtId="0" fontId="9" fillId="0" borderId="0" xfId="0" applyFont="1" applyBorder="1" applyAlignment="1">
      <alignment horizontal="left"/>
    </xf>
    <xf numFmtId="0" fontId="11" fillId="0" borderId="0" xfId="0" applyFont="1" applyBorder="1"/>
    <xf numFmtId="0" fontId="2" fillId="2" borderId="0" xfId="0" applyFont="1" applyFill="1" applyAlignment="1">
      <alignment horizontal="center" vertical="center"/>
    </xf>
    <xf numFmtId="0" fontId="6" fillId="3" borderId="0" xfId="0" applyFont="1" applyFill="1" applyBorder="1" applyAlignment="1">
      <alignment horizontal="left"/>
    </xf>
    <xf numFmtId="0" fontId="2" fillId="2" borderId="0" xfId="0" applyFont="1" applyFill="1" applyBorder="1" applyAlignment="1">
      <alignment wrapText="1"/>
    </xf>
    <xf numFmtId="0" fontId="5" fillId="2" borderId="0" xfId="0" applyFont="1" applyFill="1" applyBorder="1" applyAlignment="1"/>
    <xf numFmtId="0" fontId="12" fillId="3" borderId="0" xfId="0" applyFont="1" applyFill="1" applyBorder="1" applyAlignment="1"/>
    <xf numFmtId="0" fontId="5" fillId="2" borderId="0" xfId="0" applyFont="1" applyFill="1" applyBorder="1" applyAlignment="1">
      <alignment wrapText="1"/>
    </xf>
    <xf numFmtId="165" fontId="0" fillId="2" borderId="0" xfId="0" applyNumberFormat="1" applyFill="1" applyBorder="1" applyAlignment="1"/>
    <xf numFmtId="2" fontId="0" fillId="2" borderId="0" xfId="0" applyNumberFormat="1" applyFill="1" applyAlignment="1">
      <alignment horizontal="center" vertical="center"/>
    </xf>
    <xf numFmtId="0" fontId="0" fillId="0" borderId="0" xfId="0" applyAlignment="1">
      <alignment horizontal="center" vertical="center"/>
    </xf>
    <xf numFmtId="0" fontId="0" fillId="2" borderId="7" xfId="0" applyFill="1" applyBorder="1" applyAlignment="1">
      <alignment horizontal="center" vertical="center"/>
    </xf>
    <xf numFmtId="0" fontId="0" fillId="2" borderId="0" xfId="0" applyFill="1" applyAlignment="1">
      <alignment horizontal="center" vertical="center"/>
    </xf>
    <xf numFmtId="165" fontId="0" fillId="2" borderId="0" xfId="0" applyNumberFormat="1" applyFill="1" applyAlignment="1">
      <alignment horizontal="center" vertical="center"/>
    </xf>
    <xf numFmtId="0" fontId="0" fillId="2" borderId="8" xfId="0" applyFill="1" applyBorder="1" applyAlignment="1">
      <alignment horizontal="center" vertical="center"/>
    </xf>
    <xf numFmtId="165" fontId="0" fillId="2" borderId="7" xfId="0" applyNumberFormat="1" applyFill="1" applyBorder="1" applyAlignment="1">
      <alignment horizontal="center" vertical="center"/>
    </xf>
    <xf numFmtId="2" fontId="0" fillId="2" borderId="7" xfId="0" applyNumberFormat="1" applyFill="1" applyBorder="1" applyAlignment="1">
      <alignment horizontal="center" vertical="center"/>
    </xf>
    <xf numFmtId="164" fontId="0" fillId="2" borderId="7" xfId="0" applyNumberFormat="1" applyFill="1" applyBorder="1" applyAlignment="1">
      <alignment horizontal="center" vertical="center"/>
    </xf>
    <xf numFmtId="2" fontId="0" fillId="0" borderId="7" xfId="0" applyNumberFormat="1" applyBorder="1" applyAlignment="1">
      <alignment horizontal="center" vertical="center"/>
    </xf>
    <xf numFmtId="0" fontId="0" fillId="2" borderId="0" xfId="0" applyFill="1" applyAlignment="1">
      <alignment horizontal="right" vertical="center"/>
    </xf>
    <xf numFmtId="0" fontId="15" fillId="2" borderId="6" xfId="0" applyFont="1" applyFill="1" applyBorder="1" applyAlignment="1">
      <alignment horizontal="center" vertical="center"/>
    </xf>
    <xf numFmtId="0" fontId="4" fillId="2" borderId="0" xfId="0" applyFont="1" applyFill="1" applyAlignment="1">
      <alignment horizontal="left" vertical="center"/>
    </xf>
    <xf numFmtId="0" fontId="2" fillId="2" borderId="0" xfId="0" applyFont="1" applyFill="1" applyAlignment="1">
      <alignment horizontal="center" vertical="center" wrapText="1"/>
    </xf>
    <xf numFmtId="0" fontId="0" fillId="2" borderId="0" xfId="0" applyFont="1" applyFill="1" applyAlignment="1">
      <alignment horizontal="center" vertical="center"/>
    </xf>
    <xf numFmtId="0" fontId="16"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16" fillId="2" borderId="0" xfId="0" applyFont="1" applyFill="1" applyAlignment="1">
      <alignment horizontal="center" vertical="center"/>
    </xf>
    <xf numFmtId="0" fontId="18" fillId="2" borderId="1" xfId="0" applyFont="1" applyFill="1" applyBorder="1" applyAlignment="1">
      <alignment horizontal="center" vertical="center"/>
    </xf>
    <xf numFmtId="0" fontId="18" fillId="2" borderId="1" xfId="0" quotePrefix="1" applyFont="1" applyFill="1" applyBorder="1" applyAlignment="1">
      <alignment horizontal="center" vertical="center"/>
    </xf>
    <xf numFmtId="0" fontId="19" fillId="2" borderId="1" xfId="0" applyFont="1" applyFill="1" applyBorder="1" applyAlignment="1">
      <alignment horizontal="center" vertical="center"/>
    </xf>
    <xf numFmtId="0" fontId="19" fillId="2" borderId="1" xfId="0" quotePrefix="1" applyFont="1" applyFill="1" applyBorder="1" applyAlignment="1">
      <alignment horizontal="center" vertical="center"/>
    </xf>
    <xf numFmtId="0" fontId="20" fillId="2" borderId="1" xfId="0" applyFont="1" applyFill="1" applyBorder="1" applyAlignment="1">
      <alignment horizontal="center" vertical="center"/>
    </xf>
    <xf numFmtId="0" fontId="0" fillId="2" borderId="0" xfId="0" applyFill="1" applyAlignment="1">
      <alignment horizontal="center" vertical="center"/>
    </xf>
    <xf numFmtId="0" fontId="0" fillId="2" borderId="0" xfId="0" applyFill="1" applyAlignment="1">
      <alignment horizontal="center" vertical="center"/>
    </xf>
    <xf numFmtId="0" fontId="21" fillId="0" borderId="9" xfId="0" applyFont="1" applyFill="1" applyBorder="1" applyAlignment="1">
      <alignment horizontal="center" vertical="center" wrapText="1" readingOrder="1"/>
    </xf>
    <xf numFmtId="164" fontId="0" fillId="2" borderId="7" xfId="0" applyNumberFormat="1" applyFont="1" applyFill="1" applyBorder="1" applyAlignment="1">
      <alignment horizontal="center" vertical="center"/>
    </xf>
    <xf numFmtId="0" fontId="0" fillId="2" borderId="7" xfId="0" applyFont="1" applyFill="1" applyBorder="1" applyAlignment="1">
      <alignment horizontal="center" vertical="center"/>
    </xf>
    <xf numFmtId="0" fontId="0" fillId="2" borderId="10" xfId="0" applyFont="1" applyFill="1" applyBorder="1" applyAlignment="1">
      <alignment horizontal="center" vertical="center"/>
    </xf>
    <xf numFmtId="2" fontId="0" fillId="2" borderId="0" xfId="0" applyNumberFormat="1" applyFill="1" applyBorder="1" applyAlignment="1">
      <alignment horizontal="center" vertical="center"/>
    </xf>
    <xf numFmtId="0" fontId="0" fillId="2" borderId="0" xfId="0" applyFill="1" applyAlignment="1">
      <alignment horizontal="center" vertical="center"/>
    </xf>
    <xf numFmtId="0" fontId="22" fillId="2" borderId="0" xfId="0" applyFont="1" applyFill="1" applyAlignment="1">
      <alignment horizontal="center" vertical="center"/>
    </xf>
    <xf numFmtId="0" fontId="4" fillId="2" borderId="0" xfId="0" applyFont="1" applyFill="1" applyAlignment="1">
      <alignment vertical="center"/>
    </xf>
    <xf numFmtId="0" fontId="0" fillId="0" borderId="1" xfId="0" applyBorder="1" applyAlignment="1">
      <alignment horizontal="center" vertical="center"/>
    </xf>
    <xf numFmtId="2" fontId="2" fillId="2" borderId="7" xfId="0" applyNumberFormat="1" applyFont="1" applyFill="1" applyBorder="1" applyAlignment="1">
      <alignment horizontal="center" vertical="center"/>
    </xf>
    <xf numFmtId="2" fontId="2" fillId="2" borderId="0" xfId="0" applyNumberFormat="1" applyFont="1" applyFill="1" applyAlignment="1">
      <alignment horizontal="center" vertical="center"/>
    </xf>
    <xf numFmtId="2" fontId="0" fillId="2" borderId="7" xfId="0" applyNumberFormat="1" applyFont="1" applyFill="1" applyBorder="1" applyAlignment="1">
      <alignment horizontal="center" vertical="center"/>
    </xf>
    <xf numFmtId="0" fontId="0" fillId="2" borderId="0" xfId="0" applyFill="1" applyAlignment="1">
      <alignment horizontal="center" vertical="center" wrapText="1"/>
    </xf>
    <xf numFmtId="0" fontId="0" fillId="2" borderId="0" xfId="0" applyFont="1" applyFill="1" applyAlignment="1">
      <alignment horizontal="center" vertical="center" wrapText="1"/>
    </xf>
    <xf numFmtId="0" fontId="23" fillId="0" borderId="0" xfId="0" applyFont="1" applyAlignment="1">
      <alignment horizontal="center" vertical="center"/>
    </xf>
    <xf numFmtId="0" fontId="24" fillId="2" borderId="0" xfId="0" applyFont="1" applyFill="1" applyAlignment="1">
      <alignment vertical="center"/>
    </xf>
    <xf numFmtId="0" fontId="0" fillId="2" borderId="0" xfId="0" applyFill="1" applyAlignment="1">
      <alignment horizontal="right" vertical="center"/>
    </xf>
    <xf numFmtId="0" fontId="2" fillId="2" borderId="0" xfId="0" applyFont="1" applyFill="1" applyBorder="1" applyAlignment="1">
      <alignment horizontal="center" vertical="center"/>
    </xf>
    <xf numFmtId="2" fontId="0" fillId="2" borderId="0" xfId="0" applyNumberFormat="1" applyFill="1" applyBorder="1" applyAlignment="1">
      <alignment horizontal="right" vertical="center"/>
    </xf>
    <xf numFmtId="0" fontId="0" fillId="2" borderId="0" xfId="0" applyFill="1" applyBorder="1" applyAlignment="1">
      <alignment horizontal="right" vertical="center"/>
    </xf>
    <xf numFmtId="0" fontId="2" fillId="2" borderId="0" xfId="0" applyFont="1" applyFill="1" applyBorder="1" applyAlignment="1">
      <alignment vertical="center"/>
    </xf>
    <xf numFmtId="0" fontId="0" fillId="2" borderId="15" xfId="0" applyFill="1" applyBorder="1" applyAlignment="1">
      <alignment horizontal="center" vertical="center"/>
    </xf>
    <xf numFmtId="0" fontId="0" fillId="2" borderId="14" xfId="0" applyFill="1" applyBorder="1" applyAlignment="1">
      <alignment horizontal="center" vertical="center"/>
    </xf>
    <xf numFmtId="0" fontId="0" fillId="2" borderId="14" xfId="0" quotePrefix="1" applyFill="1" applyBorder="1" applyAlignment="1">
      <alignment horizontal="right" vertical="center"/>
    </xf>
    <xf numFmtId="0" fontId="0" fillId="2" borderId="16" xfId="0" quotePrefix="1" applyFill="1" applyBorder="1" applyAlignment="1">
      <alignment horizontal="right" vertical="center"/>
    </xf>
    <xf numFmtId="2" fontId="0" fillId="2" borderId="17" xfId="0" applyNumberFormat="1" applyFill="1" applyBorder="1" applyAlignment="1">
      <alignment horizontal="center" vertical="center"/>
    </xf>
    <xf numFmtId="0" fontId="0" fillId="2" borderId="18" xfId="0" applyFill="1" applyBorder="1" applyAlignment="1">
      <alignment horizontal="center" vertical="center"/>
    </xf>
    <xf numFmtId="0" fontId="2" fillId="2" borderId="14" xfId="0" applyFont="1" applyFill="1" applyBorder="1" applyAlignment="1">
      <alignment horizontal="right" vertical="center"/>
    </xf>
    <xf numFmtId="0" fontId="2" fillId="2" borderId="15" xfId="0" applyFont="1" applyFill="1"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2" fillId="2" borderId="0" xfId="0" applyFont="1" applyFill="1" applyBorder="1" applyAlignment="1">
      <alignment horizontal="center" vertical="center"/>
    </xf>
    <xf numFmtId="0" fontId="3" fillId="2" borderId="0" xfId="0" applyFont="1" applyFill="1" applyAlignment="1">
      <alignment vertical="center"/>
    </xf>
    <xf numFmtId="0" fontId="3" fillId="2" borderId="0" xfId="0" applyFont="1" applyFill="1"/>
    <xf numFmtId="0" fontId="3" fillId="2" borderId="0" xfId="0" applyFont="1" applyFill="1" applyBorder="1" applyAlignment="1">
      <alignment horizontal="center" vertical="center" textRotation="255"/>
    </xf>
    <xf numFmtId="0" fontId="0" fillId="0" borderId="15" xfId="0" applyBorder="1" applyAlignment="1">
      <alignment horizontal="center" vertical="center"/>
    </xf>
    <xf numFmtId="0" fontId="0" fillId="2" borderId="16" xfId="0" applyFill="1" applyBorder="1" applyAlignment="1">
      <alignment horizontal="center" vertical="center"/>
    </xf>
    <xf numFmtId="2" fontId="0" fillId="0" borderId="0" xfId="0" applyNumberFormat="1" applyBorder="1" applyAlignment="1">
      <alignment horizontal="center" vertical="center"/>
    </xf>
    <xf numFmtId="2" fontId="0" fillId="0" borderId="16" xfId="0" applyNumberFormat="1" applyBorder="1" applyAlignment="1">
      <alignment horizontal="center" vertical="center"/>
    </xf>
    <xf numFmtId="164" fontId="0" fillId="2" borderId="17" xfId="0" applyNumberFormat="1" applyFill="1" applyBorder="1" applyAlignment="1">
      <alignment horizontal="center" vertical="center"/>
    </xf>
    <xf numFmtId="0" fontId="0" fillId="3" borderId="0" xfId="0" applyFill="1" applyBorder="1" applyAlignment="1">
      <alignment horizontal="center" vertical="center"/>
    </xf>
    <xf numFmtId="0" fontId="0" fillId="2" borderId="15" xfId="0" applyFill="1" applyBorder="1" applyAlignment="1">
      <alignment vertical="center"/>
    </xf>
    <xf numFmtId="164" fontId="0" fillId="2" borderId="0" xfId="0" applyNumberFormat="1" applyFill="1"/>
    <xf numFmtId="0" fontId="3" fillId="2" borderId="0" xfId="0" applyFont="1" applyFill="1" applyAlignment="1">
      <alignment horizontal="center" vertical="center"/>
    </xf>
    <xf numFmtId="0" fontId="2" fillId="2" borderId="7" xfId="0" applyFont="1" applyFill="1" applyBorder="1" applyAlignment="1">
      <alignment horizontal="center" vertical="center"/>
    </xf>
    <xf numFmtId="0" fontId="22" fillId="10" borderId="0" xfId="0" applyFont="1" applyFill="1" applyAlignment="1">
      <alignment horizontal="left" vertical="center"/>
    </xf>
    <xf numFmtId="0" fontId="28" fillId="11" borderId="0" xfId="0" applyFont="1" applyFill="1" applyAlignment="1">
      <alignment horizontal="left" vertical="center"/>
    </xf>
    <xf numFmtId="0" fontId="28" fillId="11" borderId="0" xfId="0" applyFont="1" applyFill="1" applyAlignment="1">
      <alignment vertical="center"/>
    </xf>
    <xf numFmtId="0" fontId="0" fillId="11" borderId="0" xfId="0" applyFill="1"/>
    <xf numFmtId="0" fontId="22" fillId="11" borderId="0" xfId="0" applyFont="1" applyFill="1"/>
    <xf numFmtId="166" fontId="0" fillId="2" borderId="0" xfId="1" applyNumberFormat="1" applyFont="1" applyFill="1" applyAlignment="1">
      <alignment horizontal="center" vertical="center"/>
    </xf>
    <xf numFmtId="0" fontId="20" fillId="2" borderId="0" xfId="0" applyFont="1" applyFill="1"/>
    <xf numFmtId="0" fontId="0" fillId="0" borderId="0" xfId="0" applyFont="1"/>
    <xf numFmtId="0" fontId="20" fillId="2" borderId="0" xfId="0" applyFont="1" applyFill="1" applyAlignment="1">
      <alignment horizontal="center" vertical="center"/>
    </xf>
    <xf numFmtId="0" fontId="3" fillId="2" borderId="0" xfId="0" applyFont="1" applyFill="1" applyAlignment="1">
      <alignment horizontal="right" vertical="center"/>
    </xf>
    <xf numFmtId="0" fontId="20" fillId="0" borderId="0" xfId="0" applyFont="1"/>
    <xf numFmtId="0" fontId="20" fillId="0" borderId="0" xfId="0" applyFont="1" applyAlignment="1">
      <alignment vertical="center"/>
    </xf>
    <xf numFmtId="0" fontId="20" fillId="2" borderId="0" xfId="0" applyFont="1" applyFill="1" applyAlignment="1">
      <alignment vertical="center"/>
    </xf>
    <xf numFmtId="0" fontId="20" fillId="2" borderId="0" xfId="0" applyFont="1" applyFill="1" applyAlignment="1">
      <alignment horizontal="right" vertical="center"/>
    </xf>
    <xf numFmtId="0" fontId="20" fillId="12" borderId="0" xfId="0" applyFont="1" applyFill="1" applyAlignment="1">
      <alignment horizontal="right" vertical="center"/>
    </xf>
    <xf numFmtId="0" fontId="20" fillId="12" borderId="0" xfId="0" applyFont="1" applyFill="1" applyAlignment="1">
      <alignment horizontal="center" vertical="center"/>
    </xf>
    <xf numFmtId="0" fontId="3" fillId="13" borderId="0" xfId="0" applyFont="1" applyFill="1" applyAlignment="1">
      <alignment horizontal="center" vertical="center"/>
    </xf>
    <xf numFmtId="0" fontId="20" fillId="2" borderId="0" xfId="0" applyFont="1" applyFill="1" applyAlignment="1">
      <alignment horizontal="left" vertical="center"/>
    </xf>
    <xf numFmtId="0" fontId="3" fillId="2" borderId="0" xfId="0" applyFont="1" applyFill="1" applyAlignment="1">
      <alignment horizontal="left" vertical="center"/>
    </xf>
    <xf numFmtId="0" fontId="0" fillId="4" borderId="0" xfId="0" applyFill="1" applyBorder="1" applyAlignment="1"/>
    <xf numFmtId="0" fontId="12" fillId="3" borderId="0" xfId="0" applyFont="1" applyFill="1" applyBorder="1" applyAlignment="1">
      <alignment vertical="center"/>
    </xf>
    <xf numFmtId="0" fontId="31" fillId="2" borderId="0" xfId="0" applyFont="1" applyFill="1" applyAlignment="1">
      <alignment horizontal="center"/>
    </xf>
    <xf numFmtId="0" fontId="34" fillId="2" borderId="0" xfId="0" applyFont="1" applyFill="1" applyBorder="1" applyAlignment="1">
      <alignment vertical="top" wrapText="1" readingOrder="1"/>
    </xf>
    <xf numFmtId="0" fontId="32" fillId="2" borderId="0" xfId="0" applyFont="1" applyFill="1" applyBorder="1" applyAlignment="1">
      <alignment horizontal="left" vertical="top" wrapText="1" readingOrder="1"/>
    </xf>
    <xf numFmtId="0" fontId="32" fillId="2" borderId="0" xfId="0" applyFont="1" applyFill="1" applyBorder="1" applyAlignment="1">
      <alignment vertical="top" wrapText="1" readingOrder="1"/>
    </xf>
    <xf numFmtId="0" fontId="32" fillId="2" borderId="0" xfId="0" applyFont="1" applyFill="1" applyAlignment="1">
      <alignment vertical="top" wrapText="1"/>
    </xf>
    <xf numFmtId="0" fontId="39" fillId="2" borderId="0" xfId="0" applyFont="1" applyFill="1" applyAlignment="1">
      <alignment vertical="top"/>
    </xf>
    <xf numFmtId="15" fontId="40" fillId="2" borderId="0" xfId="0" applyNumberFormat="1" applyFont="1" applyFill="1" applyAlignment="1">
      <alignment horizontal="left" vertical="top"/>
    </xf>
    <xf numFmtId="14" fontId="20" fillId="2" borderId="0" xfId="0" applyNumberFormat="1" applyFont="1" applyFill="1" applyAlignment="1">
      <alignment horizontal="left" vertical="center"/>
    </xf>
    <xf numFmtId="0" fontId="42" fillId="2" borderId="0" xfId="2" applyFont="1" applyFill="1" applyAlignment="1">
      <alignment vertical="center"/>
    </xf>
    <xf numFmtId="0" fontId="26" fillId="2" borderId="0" xfId="0" applyFont="1" applyFill="1" applyAlignment="1">
      <alignment horizontal="left" vertical="center"/>
    </xf>
    <xf numFmtId="0" fontId="0" fillId="2" borderId="0" xfId="0" applyFill="1" applyBorder="1" applyAlignment="1">
      <alignment vertical="top" wrapText="1"/>
    </xf>
    <xf numFmtId="0" fontId="35" fillId="14" borderId="0" xfId="0" applyFont="1" applyFill="1" applyAlignment="1">
      <alignment horizontal="center" vertical="center"/>
    </xf>
    <xf numFmtId="0" fontId="38" fillId="15" borderId="0" xfId="2" applyFill="1" applyAlignment="1">
      <alignment vertical="center"/>
    </xf>
    <xf numFmtId="0" fontId="38" fillId="16" borderId="0" xfId="2" applyFill="1" applyAlignment="1">
      <alignment vertical="center"/>
    </xf>
    <xf numFmtId="0" fontId="0" fillId="7" borderId="0" xfId="0" applyFill="1" applyBorder="1" applyAlignment="1">
      <alignment vertical="center"/>
    </xf>
    <xf numFmtId="0" fontId="4" fillId="2" borderId="0" xfId="0" applyFont="1" applyFill="1" applyAlignment="1">
      <alignment horizontal="center" vertical="center"/>
    </xf>
    <xf numFmtId="0" fontId="12" fillId="2" borderId="0" xfId="0" applyFont="1" applyFill="1" applyBorder="1" applyAlignment="1">
      <alignment vertical="center"/>
    </xf>
    <xf numFmtId="0" fontId="12" fillId="2" borderId="0" xfId="0" applyFont="1" applyFill="1" applyBorder="1" applyAlignment="1"/>
    <xf numFmtId="0" fontId="35" fillId="15" borderId="0" xfId="0" applyFont="1" applyFill="1" applyAlignment="1">
      <alignment horizontal="center" vertical="center"/>
    </xf>
    <xf numFmtId="0" fontId="0" fillId="2" borderId="0" xfId="0" applyFill="1" applyBorder="1" applyAlignment="1">
      <alignment vertical="center"/>
    </xf>
    <xf numFmtId="0" fontId="43" fillId="0" borderId="0" xfId="0" applyFont="1"/>
    <xf numFmtId="0" fontId="2" fillId="3" borderId="1"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wrapText="1"/>
    </xf>
    <xf numFmtId="0" fontId="0" fillId="2" borderId="0" xfId="0" applyFill="1" applyBorder="1" applyAlignment="1">
      <alignment horizontal="left" vertical="top" wrapText="1"/>
    </xf>
    <xf numFmtId="0" fontId="6" fillId="3" borderId="0" xfId="0" applyFont="1" applyFill="1" applyBorder="1" applyAlignment="1">
      <alignment horizontal="left"/>
    </xf>
    <xf numFmtId="0" fontId="12" fillId="3" borderId="0" xfId="0" applyFont="1" applyFill="1" applyBorder="1" applyAlignment="1">
      <alignment horizontal="center" vertical="center" wrapText="1"/>
    </xf>
    <xf numFmtId="0" fontId="4" fillId="9" borderId="0" xfId="0" applyFont="1" applyFill="1" applyAlignment="1">
      <alignment horizontal="center"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7" xfId="0" applyFont="1" applyFill="1" applyBorder="1" applyAlignment="1">
      <alignment horizontal="center" vertical="center"/>
    </xf>
    <xf numFmtId="0" fontId="3" fillId="5"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3" fillId="2" borderId="0" xfId="0" applyFont="1" applyFill="1" applyAlignment="1">
      <alignment horizontal="right" vertical="center"/>
    </xf>
    <xf numFmtId="15" fontId="20" fillId="12" borderId="0" xfId="0" applyNumberFormat="1" applyFont="1" applyFill="1" applyAlignment="1">
      <alignment horizontal="left" vertical="center"/>
    </xf>
    <xf numFmtId="0" fontId="20" fillId="12" borderId="0" xfId="0" applyFont="1" applyFill="1" applyAlignment="1">
      <alignment horizontal="left" vertical="center"/>
    </xf>
    <xf numFmtId="0" fontId="35" fillId="14" borderId="0" xfId="0" applyFont="1" applyFill="1" applyAlignment="1">
      <alignment horizontal="center" vertical="center"/>
    </xf>
    <xf numFmtId="0" fontId="38" fillId="7" borderId="0" xfId="2" applyFill="1" applyAlignment="1">
      <alignment horizontal="center" vertical="center"/>
    </xf>
    <xf numFmtId="0" fontId="3" fillId="2" borderId="12" xfId="0" applyFont="1" applyFill="1" applyBorder="1" applyAlignment="1">
      <alignment horizontal="center" vertical="center"/>
    </xf>
    <xf numFmtId="0" fontId="3" fillId="5" borderId="19" xfId="0" applyFont="1" applyFill="1" applyBorder="1" applyAlignment="1">
      <alignment horizontal="center" vertical="center" textRotation="90" wrapText="1"/>
    </xf>
    <xf numFmtId="0" fontId="3" fillId="5" borderId="2" xfId="0" applyFont="1" applyFill="1" applyBorder="1" applyAlignment="1">
      <alignment horizontal="center" vertical="center" textRotation="90" wrapText="1"/>
    </xf>
    <xf numFmtId="0" fontId="3" fillId="5" borderId="3" xfId="0" applyFont="1" applyFill="1" applyBorder="1" applyAlignment="1">
      <alignment horizontal="center" vertical="center" textRotation="90" wrapText="1"/>
    </xf>
    <xf numFmtId="0" fontId="3" fillId="13" borderId="0" xfId="0" applyFont="1" applyFill="1" applyAlignment="1">
      <alignment horizontal="center" vertical="center"/>
    </xf>
    <xf numFmtId="0" fontId="3" fillId="12" borderId="0" xfId="0" applyFont="1" applyFill="1" applyAlignment="1">
      <alignment horizontal="left" vertical="center"/>
    </xf>
    <xf numFmtId="0" fontId="25" fillId="8" borderId="0" xfId="0" applyFont="1" applyFill="1" applyAlignment="1">
      <alignment horizontal="center" vertical="center"/>
    </xf>
    <xf numFmtId="0" fontId="3" fillId="2" borderId="0" xfId="0" applyFont="1" applyFill="1" applyAlignment="1">
      <alignment horizontal="center" vertical="center"/>
    </xf>
    <xf numFmtId="0" fontId="26" fillId="11" borderId="20" xfId="0" applyFont="1" applyFill="1" applyBorder="1" applyAlignment="1">
      <alignment horizontal="center" vertical="center"/>
    </xf>
    <xf numFmtId="0" fontId="26" fillId="11" borderId="21" xfId="0" applyFont="1" applyFill="1" applyBorder="1" applyAlignment="1">
      <alignment horizontal="center" vertical="center"/>
    </xf>
    <xf numFmtId="0" fontId="26" fillId="11" borderId="22" xfId="0" applyFont="1" applyFill="1" applyBorder="1" applyAlignment="1">
      <alignment horizontal="center" vertical="center"/>
    </xf>
    <xf numFmtId="0" fontId="2" fillId="6" borderId="0" xfId="0" applyFont="1" applyFill="1" applyAlignment="1">
      <alignment horizontal="center" vertical="center"/>
    </xf>
    <xf numFmtId="0" fontId="2" fillId="3" borderId="0" xfId="0" applyFont="1" applyFill="1" applyAlignment="1">
      <alignment horizontal="center" vertical="center"/>
    </xf>
    <xf numFmtId="0" fontId="2" fillId="5" borderId="0" xfId="0" applyFont="1" applyFill="1" applyAlignment="1">
      <alignment horizontal="center" vertical="center"/>
    </xf>
    <xf numFmtId="0" fontId="17" fillId="6" borderId="0" xfId="0" applyFont="1" applyFill="1" applyAlignment="1">
      <alignment horizontal="center" vertical="center" wrapText="1"/>
    </xf>
    <xf numFmtId="0" fontId="17" fillId="3" borderId="0" xfId="0" applyFont="1" applyFill="1" applyAlignment="1">
      <alignment horizontal="center" vertical="center"/>
    </xf>
    <xf numFmtId="0" fontId="2" fillId="5" borderId="0" xfId="0" applyFont="1" applyFill="1" applyAlignment="1">
      <alignment horizontal="center" vertical="center" wrapText="1"/>
    </xf>
    <xf numFmtId="0" fontId="26" fillId="11" borderId="0" xfId="0" applyFont="1" applyFill="1" applyAlignment="1">
      <alignment horizontal="left" vertical="center"/>
    </xf>
    <xf numFmtId="0" fontId="28" fillId="11" borderId="0" xfId="0" applyFont="1" applyFill="1" applyAlignment="1">
      <alignment horizontal="lef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0" xfId="0" applyFill="1" applyAlignment="1">
      <alignment horizontal="right" vertical="center"/>
    </xf>
    <xf numFmtId="0" fontId="3" fillId="7" borderId="0" xfId="0" applyFont="1" applyFill="1" applyAlignment="1">
      <alignment horizontal="center" vertical="center"/>
    </xf>
    <xf numFmtId="0" fontId="2" fillId="2" borderId="0" xfId="0" applyFont="1" applyFill="1" applyBorder="1" applyAlignment="1">
      <alignment horizontal="center" vertical="center"/>
    </xf>
    <xf numFmtId="0" fontId="32" fillId="12" borderId="0" xfId="0" applyFont="1" applyFill="1" applyBorder="1" applyAlignment="1">
      <alignment horizontal="left" vertical="top" wrapText="1" readingOrder="1"/>
    </xf>
    <xf numFmtId="0" fontId="35" fillId="12" borderId="0" xfId="0" applyFont="1" applyFill="1" applyBorder="1" applyAlignment="1">
      <alignment horizontal="left" vertical="center" wrapText="1" readingOrder="1"/>
    </xf>
    <xf numFmtId="0" fontId="37" fillId="12" borderId="0" xfId="0" applyFont="1" applyFill="1" applyAlignment="1">
      <alignment horizontal="left" vertical="center" wrapText="1" readingOrder="1"/>
    </xf>
    <xf numFmtId="0" fontId="32" fillId="12" borderId="0" xfId="0" applyFont="1" applyFill="1" applyAlignment="1">
      <alignment horizontal="left" vertical="top" wrapText="1"/>
    </xf>
    <xf numFmtId="0" fontId="31" fillId="11" borderId="0" xfId="0" applyFont="1" applyFill="1" applyAlignment="1">
      <alignment horizontal="center"/>
    </xf>
    <xf numFmtId="0" fontId="33" fillId="0" borderId="0" xfId="0" applyFont="1" applyAlignment="1">
      <alignment horizontal="center" vertical="center" wrapText="1" readingOrder="1"/>
    </xf>
    <xf numFmtId="0" fontId="33" fillId="0" borderId="0" xfId="0" applyFont="1" applyAlignment="1">
      <alignment horizontal="center" vertical="center" readingOrder="1"/>
    </xf>
    <xf numFmtId="15" fontId="41" fillId="9" borderId="0" xfId="0" applyNumberFormat="1" applyFont="1" applyFill="1" applyAlignment="1">
      <alignment horizontal="left" vertical="top"/>
    </xf>
    <xf numFmtId="15" fontId="20" fillId="2" borderId="0" xfId="0" applyNumberFormat="1" applyFont="1" applyFill="1" applyAlignment="1">
      <alignment horizontal="left" vertical="center" wrapText="1"/>
    </xf>
  </cellXfs>
  <cellStyles count="3">
    <cellStyle name="Comma" xfId="1" builtinId="3"/>
    <cellStyle name="Hyperlink" xfId="2" builtinId="8"/>
    <cellStyle name="Normal" xfId="0" builtinId="0"/>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B4DAC2"/>
      <color rgb="FFE67963"/>
      <color rgb="FF78C6C3"/>
      <color rgb="FFF5B9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7.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Factor DOE Analysis'!$D$6</c:f>
              <c:strCache>
                <c:ptCount val="1"/>
                <c:pt idx="0">
                  <c:v>Sauce (Factor A)</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'2 Factor DOE Analysis'!$F$12:$F$13</c:f>
              <c:numCache>
                <c:formatCode>General</c:formatCode>
                <c:ptCount val="2"/>
                <c:pt idx="0">
                  <c:v>-1</c:v>
                </c:pt>
                <c:pt idx="1">
                  <c:v>1</c:v>
                </c:pt>
              </c:numCache>
            </c:numRef>
          </c:cat>
          <c:val>
            <c:numRef>
              <c:f>'2 Factor DOE Analysis'!$G$12:$G$13</c:f>
              <c:numCache>
                <c:formatCode>0.00</c:formatCode>
                <c:ptCount val="2"/>
                <c:pt idx="0">
                  <c:v>7.9</c:v>
                </c:pt>
                <c:pt idx="1">
                  <c:v>6</c:v>
                </c:pt>
              </c:numCache>
            </c:numRef>
          </c:val>
          <c:smooth val="0"/>
          <c:extLst>
            <c:ext xmlns:c16="http://schemas.microsoft.com/office/drawing/2014/chart" uri="{C3380CC4-5D6E-409C-BE32-E72D297353CC}">
              <c16:uniqueId val="{00000000-3AE0-EE49-97A3-130B36544104}"/>
            </c:ext>
          </c:extLst>
        </c:ser>
        <c:dLbls>
          <c:showLegendKey val="0"/>
          <c:showVal val="0"/>
          <c:showCatName val="0"/>
          <c:showSerName val="0"/>
          <c:showPercent val="0"/>
          <c:showBubbleSize val="0"/>
        </c:dLbls>
        <c:marker val="1"/>
        <c:smooth val="0"/>
        <c:axId val="729187600"/>
        <c:axId val="729157040"/>
      </c:lineChart>
      <c:catAx>
        <c:axId val="72918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9157040"/>
        <c:crosses val="autoZero"/>
        <c:auto val="1"/>
        <c:lblAlgn val="ctr"/>
        <c:lblOffset val="100"/>
        <c:noMultiLvlLbl val="0"/>
      </c:catAx>
      <c:valAx>
        <c:axId val="729157040"/>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8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Factor DOE Analysis'!$N$4</c:f>
              <c:strCache>
                <c:ptCount val="1"/>
                <c:pt idx="0">
                  <c:v>ABC</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'3 Factor DOE Analysis'!$G$14:$G$15</c:f>
              <c:numCache>
                <c:formatCode>General</c:formatCode>
                <c:ptCount val="2"/>
                <c:pt idx="0">
                  <c:v>-1</c:v>
                </c:pt>
                <c:pt idx="1">
                  <c:v>1</c:v>
                </c:pt>
              </c:numCache>
            </c:numRef>
          </c:cat>
          <c:val>
            <c:numRef>
              <c:f>'3 Factor DOE Analysis'!$N$14:$N$15</c:f>
              <c:numCache>
                <c:formatCode>0.00</c:formatCode>
                <c:ptCount val="2"/>
                <c:pt idx="0">
                  <c:v>1.9133333333333333</c:v>
                </c:pt>
                <c:pt idx="1">
                  <c:v>1.9858333333333336</c:v>
                </c:pt>
              </c:numCache>
            </c:numRef>
          </c:val>
          <c:smooth val="0"/>
          <c:extLst>
            <c:ext xmlns:c16="http://schemas.microsoft.com/office/drawing/2014/chart" uri="{C3380CC4-5D6E-409C-BE32-E72D297353CC}">
              <c16:uniqueId val="{00000000-5BB8-AA4D-AFDF-ADF5B0D85056}"/>
            </c:ext>
          </c:extLst>
        </c:ser>
        <c:dLbls>
          <c:showLegendKey val="0"/>
          <c:showVal val="0"/>
          <c:showCatName val="0"/>
          <c:showSerName val="0"/>
          <c:showPercent val="0"/>
          <c:showBubbleSize val="0"/>
        </c:dLbls>
        <c:marker val="1"/>
        <c:smooth val="0"/>
        <c:axId val="776818656"/>
        <c:axId val="776820304"/>
      </c:lineChart>
      <c:catAx>
        <c:axId val="7768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6820304"/>
        <c:crosses val="autoZero"/>
        <c:auto val="1"/>
        <c:lblAlgn val="ctr"/>
        <c:lblOffset val="100"/>
        <c:noMultiLvlLbl val="0"/>
      </c:catAx>
      <c:valAx>
        <c:axId val="776820304"/>
        <c:scaling>
          <c:orientation val="minMax"/>
          <c:min val="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Analysis'!$I$4</c:f>
              <c:strCache>
                <c:ptCount val="1"/>
                <c:pt idx="0">
                  <c:v>Factor A</c:v>
                </c:pt>
              </c:strCache>
            </c:strRef>
          </c:tx>
          <c:spPr>
            <a:ln w="22225" cap="rnd">
              <a:solidFill>
                <a:schemeClr val="accent1"/>
              </a:solidFill>
              <a:round/>
            </a:ln>
            <a:effectLst/>
          </c:spPr>
          <c:marker>
            <c:symbol val="diamond"/>
            <c:size val="6"/>
            <c:spPr>
              <a:solidFill>
                <a:schemeClr val="accent1"/>
              </a:solidFill>
              <a:ln w="9525">
                <a:noFill/>
                <a:round/>
              </a:ln>
              <a:effectLst/>
            </c:spPr>
          </c:marker>
          <c:dPt>
            <c:idx val="0"/>
            <c:marker>
              <c:symbol val="circle"/>
              <c:size val="6"/>
              <c:spPr>
                <a:solidFill>
                  <a:srgbClr val="FF0000"/>
                </a:solidFill>
                <a:ln w="9525">
                  <a:noFill/>
                  <a:round/>
                </a:ln>
                <a:effectLst/>
              </c:spPr>
            </c:marker>
            <c:bubble3D val="0"/>
            <c:extLst>
              <c:ext xmlns:c16="http://schemas.microsoft.com/office/drawing/2014/chart" uri="{C3380CC4-5D6E-409C-BE32-E72D297353CC}">
                <c16:uniqueId val="{00000004-27C4-A04B-9E57-F6C66A640430}"/>
              </c:ext>
            </c:extLst>
          </c:dPt>
          <c:dPt>
            <c:idx val="1"/>
            <c:marker>
              <c:symbol val="circle"/>
              <c:size val="6"/>
              <c:spPr>
                <a:solidFill>
                  <a:srgbClr val="FF0000"/>
                </a:solidFill>
                <a:ln w="9525">
                  <a:noFill/>
                  <a:round/>
                </a:ln>
                <a:effectLst/>
              </c:spPr>
            </c:marker>
            <c:bubble3D val="0"/>
            <c:spPr>
              <a:ln w="22225" cap="rnd">
                <a:solidFill>
                  <a:schemeClr val="accent1"/>
                </a:solidFill>
                <a:round/>
              </a:ln>
              <a:effectLst/>
            </c:spPr>
            <c:extLst>
              <c:ext xmlns:c16="http://schemas.microsoft.com/office/drawing/2014/chart" uri="{C3380CC4-5D6E-409C-BE32-E72D297353CC}">
                <c16:uniqueId val="{00000003-27C4-A04B-9E57-F6C66A640430}"/>
              </c:ext>
            </c:extLst>
          </c:dPt>
          <c:cat>
            <c:numRef>
              <c:f>'4 Factor DOE Analysis'!$H$22:$H$23</c:f>
              <c:numCache>
                <c:formatCode>General</c:formatCode>
                <c:ptCount val="2"/>
                <c:pt idx="0">
                  <c:v>-1</c:v>
                </c:pt>
                <c:pt idx="1">
                  <c:v>1</c:v>
                </c:pt>
              </c:numCache>
            </c:numRef>
          </c:cat>
          <c:val>
            <c:numRef>
              <c:f>'4 Factor DOE Analysis'!$I$22:$I$23</c:f>
              <c:numCache>
                <c:formatCode>0.00</c:formatCode>
                <c:ptCount val="2"/>
                <c:pt idx="0">
                  <c:v>684.08958333333328</c:v>
                </c:pt>
                <c:pt idx="1">
                  <c:v>608.17541666666671</c:v>
                </c:pt>
              </c:numCache>
            </c:numRef>
          </c:val>
          <c:smooth val="0"/>
          <c:extLst>
            <c:ext xmlns:c16="http://schemas.microsoft.com/office/drawing/2014/chart" uri="{C3380CC4-5D6E-409C-BE32-E72D297353CC}">
              <c16:uniqueId val="{00000000-27C4-A04B-9E57-F6C66A640430}"/>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Analysis'!$J$4</c:f>
              <c:strCache>
                <c:ptCount val="1"/>
                <c:pt idx="0">
                  <c:v>Factor B</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0"/>
            <c:marker>
              <c:symbol val="circle"/>
              <c:size val="6"/>
              <c:spPr>
                <a:solidFill>
                  <a:srgbClr val="FF0000"/>
                </a:solidFill>
                <a:ln w="9525">
                  <a:noFill/>
                  <a:round/>
                </a:ln>
                <a:effectLst/>
              </c:spPr>
            </c:marker>
            <c:bubble3D val="0"/>
            <c:extLst>
              <c:ext xmlns:c16="http://schemas.microsoft.com/office/drawing/2014/chart" uri="{C3380CC4-5D6E-409C-BE32-E72D297353CC}">
                <c16:uniqueId val="{00000000-E979-774A-AA0C-7D9688AB4B7D}"/>
              </c:ext>
            </c:extLst>
          </c:dPt>
          <c:dPt>
            <c:idx val="1"/>
            <c:marker>
              <c:symbol val="circle"/>
              <c:size val="6"/>
              <c:spPr>
                <a:solidFill>
                  <a:srgbClr val="FF0000"/>
                </a:solidFill>
                <a:ln w="9525">
                  <a:noFill/>
                  <a:round/>
                </a:ln>
                <a:effectLst/>
              </c:spPr>
            </c:marker>
            <c:bubble3D val="0"/>
            <c:extLst>
              <c:ext xmlns:c16="http://schemas.microsoft.com/office/drawing/2014/chart" uri="{C3380CC4-5D6E-409C-BE32-E72D297353CC}">
                <c16:uniqueId val="{00000002-E979-774A-AA0C-7D9688AB4B7D}"/>
              </c:ext>
            </c:extLst>
          </c:dPt>
          <c:cat>
            <c:numRef>
              <c:f>'4 Factor DOE Analysis'!$H$22:$H$23</c:f>
              <c:numCache>
                <c:formatCode>General</c:formatCode>
                <c:ptCount val="2"/>
                <c:pt idx="0">
                  <c:v>-1</c:v>
                </c:pt>
                <c:pt idx="1">
                  <c:v>1</c:v>
                </c:pt>
              </c:numCache>
            </c:numRef>
          </c:cat>
          <c:val>
            <c:numRef>
              <c:f>'4 Factor DOE Analysis'!$J$22:$J$23</c:f>
              <c:numCache>
                <c:formatCode>0.00</c:formatCode>
                <c:ptCount val="2"/>
                <c:pt idx="0">
                  <c:v>656.29958333333332</c:v>
                </c:pt>
                <c:pt idx="1">
                  <c:v>635.96541666666667</c:v>
                </c:pt>
              </c:numCache>
            </c:numRef>
          </c:val>
          <c:smooth val="0"/>
          <c:extLst>
            <c:ext xmlns:c16="http://schemas.microsoft.com/office/drawing/2014/chart" uri="{C3380CC4-5D6E-409C-BE32-E72D297353CC}">
              <c16:uniqueId val="{00000003-E979-774A-AA0C-7D9688AB4B7D}"/>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Analysis'!$K$4</c:f>
              <c:strCache>
                <c:ptCount val="1"/>
                <c:pt idx="0">
                  <c:v>Factor C</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Pt>
            <c:idx val="0"/>
            <c:marker>
              <c:symbol val="circle"/>
              <c:size val="6"/>
              <c:spPr>
                <a:solidFill>
                  <a:srgbClr val="FF0000"/>
                </a:solidFill>
                <a:ln w="9525">
                  <a:noFill/>
                  <a:round/>
                </a:ln>
                <a:effectLst/>
              </c:spPr>
            </c:marker>
            <c:bubble3D val="0"/>
            <c:extLst>
              <c:ext xmlns:c16="http://schemas.microsoft.com/office/drawing/2014/chart" uri="{C3380CC4-5D6E-409C-BE32-E72D297353CC}">
                <c16:uniqueId val="{00000000-C6A8-4E41-A75D-C51EC25BA610}"/>
              </c:ext>
            </c:extLst>
          </c:dPt>
          <c:dPt>
            <c:idx val="1"/>
            <c:marker>
              <c:symbol val="circle"/>
              <c:size val="6"/>
              <c:spPr>
                <a:solidFill>
                  <a:srgbClr val="FF0000"/>
                </a:solidFill>
                <a:ln w="9525">
                  <a:noFill/>
                  <a:round/>
                </a:ln>
                <a:effectLst/>
              </c:spPr>
            </c:marker>
            <c:bubble3D val="0"/>
            <c:extLst>
              <c:ext xmlns:c16="http://schemas.microsoft.com/office/drawing/2014/chart" uri="{C3380CC4-5D6E-409C-BE32-E72D297353CC}">
                <c16:uniqueId val="{00000001-C6A8-4E41-A75D-C51EC25BA610}"/>
              </c:ext>
            </c:extLst>
          </c:dPt>
          <c:cat>
            <c:numRef>
              <c:f>'4 Factor DOE Analysis'!$H$22:$H$23</c:f>
              <c:numCache>
                <c:formatCode>General</c:formatCode>
                <c:ptCount val="2"/>
                <c:pt idx="0">
                  <c:v>-1</c:v>
                </c:pt>
                <c:pt idx="1">
                  <c:v>1</c:v>
                </c:pt>
              </c:numCache>
            </c:numRef>
          </c:cat>
          <c:val>
            <c:numRef>
              <c:f>'4 Factor DOE Analysis'!$K$22:$K$23</c:f>
              <c:numCache>
                <c:formatCode>0.00</c:formatCode>
                <c:ptCount val="2"/>
                <c:pt idx="0">
                  <c:v>643.86333333333334</c:v>
                </c:pt>
                <c:pt idx="1">
                  <c:v>648.40166666666664</c:v>
                </c:pt>
              </c:numCache>
            </c:numRef>
          </c:val>
          <c:smooth val="0"/>
          <c:extLst>
            <c:ext xmlns:c16="http://schemas.microsoft.com/office/drawing/2014/chart" uri="{C3380CC4-5D6E-409C-BE32-E72D297353CC}">
              <c16:uniqueId val="{00000002-C6A8-4E41-A75D-C51EC25BA610}"/>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Analysis'!$L$4</c:f>
              <c:strCache>
                <c:ptCount val="1"/>
                <c:pt idx="0">
                  <c:v>Factor D</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Analysis'!$L$22:$L$23</c:f>
              <c:numCache>
                <c:formatCode>0.00</c:formatCode>
                <c:ptCount val="2"/>
                <c:pt idx="0">
                  <c:v>647.83208333333334</c:v>
                </c:pt>
                <c:pt idx="1">
                  <c:v>644.43291666666664</c:v>
                </c:pt>
              </c:numCache>
            </c:numRef>
          </c:val>
          <c:smooth val="0"/>
          <c:extLst>
            <c:ext xmlns:c16="http://schemas.microsoft.com/office/drawing/2014/chart" uri="{C3380CC4-5D6E-409C-BE32-E72D297353CC}">
              <c16:uniqueId val="{00000002-F450-D346-9CB6-BE3D49AAEEA2}"/>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Analysis'!$M$4</c:f>
              <c:strCache>
                <c:ptCount val="1"/>
                <c:pt idx="0">
                  <c:v>AB</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Analysis'!$M$22:$M$23</c:f>
              <c:numCache>
                <c:formatCode>0.00</c:formatCode>
                <c:ptCount val="2"/>
                <c:pt idx="0">
                  <c:v>647.47249999999985</c:v>
                </c:pt>
                <c:pt idx="1">
                  <c:v>644.79250000000013</c:v>
                </c:pt>
              </c:numCache>
            </c:numRef>
          </c:val>
          <c:smooth val="0"/>
          <c:extLst>
            <c:ext xmlns:c16="http://schemas.microsoft.com/office/drawing/2014/chart" uri="{C3380CC4-5D6E-409C-BE32-E72D297353CC}">
              <c16:uniqueId val="{00000002-7135-EC4C-A878-D8E28F41AE60}"/>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Analysis'!$N$4</c:f>
              <c:strCache>
                <c:ptCount val="1"/>
                <c:pt idx="0">
                  <c:v>AC</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Analysis'!$N$22:$N$23</c:f>
              <c:numCache>
                <c:formatCode>0.00</c:formatCode>
                <c:ptCount val="2"/>
                <c:pt idx="0">
                  <c:v>641.35125000000005</c:v>
                </c:pt>
                <c:pt idx="1">
                  <c:v>650.91375000000005</c:v>
                </c:pt>
              </c:numCache>
            </c:numRef>
          </c:val>
          <c:smooth val="0"/>
          <c:extLst>
            <c:ext xmlns:c16="http://schemas.microsoft.com/office/drawing/2014/chart" uri="{C3380CC4-5D6E-409C-BE32-E72D297353CC}">
              <c16:uniqueId val="{00000002-CF0A-E149-92DB-E37695D2D180}"/>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Analysis'!$O$4</c:f>
              <c:strCache>
                <c:ptCount val="1"/>
                <c:pt idx="0">
                  <c:v>AD</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Analysis'!$O$22:$O$23</c:f>
              <c:numCache>
                <c:formatCode>0.00</c:formatCode>
                <c:ptCount val="2"/>
                <c:pt idx="0">
                  <c:v>637.61166666666668</c:v>
                </c:pt>
                <c:pt idx="1">
                  <c:v>654.65333333333319</c:v>
                </c:pt>
              </c:numCache>
            </c:numRef>
          </c:val>
          <c:smooth val="0"/>
          <c:extLst>
            <c:ext xmlns:c16="http://schemas.microsoft.com/office/drawing/2014/chart" uri="{C3380CC4-5D6E-409C-BE32-E72D297353CC}">
              <c16:uniqueId val="{00000002-46DD-2F4C-B7EC-91BF6C9C7E63}"/>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Analysis'!$P$4</c:f>
              <c:strCache>
                <c:ptCount val="1"/>
                <c:pt idx="0">
                  <c:v>BC</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Analysis'!$P$22:$P$23</c:f>
              <c:numCache>
                <c:formatCode>0.00</c:formatCode>
                <c:ptCount val="2"/>
                <c:pt idx="0">
                  <c:v>641.31208333333336</c:v>
                </c:pt>
                <c:pt idx="1">
                  <c:v>650.95291666666651</c:v>
                </c:pt>
              </c:numCache>
            </c:numRef>
          </c:val>
          <c:smooth val="0"/>
          <c:extLst>
            <c:ext xmlns:c16="http://schemas.microsoft.com/office/drawing/2014/chart" uri="{C3380CC4-5D6E-409C-BE32-E72D297353CC}">
              <c16:uniqueId val="{00000002-A3D8-1C4D-951B-0C0FE9D2D759}"/>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Analysis'!$Q$4</c:f>
              <c:strCache>
                <c:ptCount val="1"/>
                <c:pt idx="0">
                  <c:v>BD</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Analysis'!$Q$22:$Q$23</c:f>
              <c:numCache>
                <c:formatCode>0.00</c:formatCode>
                <c:ptCount val="2"/>
                <c:pt idx="0">
                  <c:v>653.67833333333328</c:v>
                </c:pt>
                <c:pt idx="1">
                  <c:v>638.58666666666659</c:v>
                </c:pt>
              </c:numCache>
            </c:numRef>
          </c:val>
          <c:smooth val="0"/>
          <c:extLst>
            <c:ext xmlns:c16="http://schemas.microsoft.com/office/drawing/2014/chart" uri="{C3380CC4-5D6E-409C-BE32-E72D297353CC}">
              <c16:uniqueId val="{00000002-122A-024F-9927-02F5FA5FF5CE}"/>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Factor DOE Analysis'!$E$6</c:f>
              <c:strCache>
                <c:ptCount val="1"/>
                <c:pt idx="0">
                  <c:v>Butter (Factor B)</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'2 Factor DOE Analysis'!$F$12:$F$13</c:f>
              <c:numCache>
                <c:formatCode>General</c:formatCode>
                <c:ptCount val="2"/>
                <c:pt idx="0">
                  <c:v>-1</c:v>
                </c:pt>
                <c:pt idx="1">
                  <c:v>1</c:v>
                </c:pt>
              </c:numCache>
            </c:numRef>
          </c:cat>
          <c:val>
            <c:numRef>
              <c:f>'2 Factor DOE Analysis'!$H$12:$H$13</c:f>
              <c:numCache>
                <c:formatCode>0.00</c:formatCode>
                <c:ptCount val="2"/>
                <c:pt idx="0">
                  <c:v>6.2</c:v>
                </c:pt>
                <c:pt idx="1">
                  <c:v>7.7</c:v>
                </c:pt>
              </c:numCache>
            </c:numRef>
          </c:val>
          <c:smooth val="0"/>
          <c:extLst>
            <c:ext xmlns:c16="http://schemas.microsoft.com/office/drawing/2014/chart" uri="{C3380CC4-5D6E-409C-BE32-E72D297353CC}">
              <c16:uniqueId val="{00000000-75F9-E94E-84A1-E2916B237835}"/>
            </c:ext>
          </c:extLst>
        </c:ser>
        <c:dLbls>
          <c:showLegendKey val="0"/>
          <c:showVal val="0"/>
          <c:showCatName val="0"/>
          <c:showSerName val="0"/>
          <c:showPercent val="0"/>
          <c:showBubbleSize val="0"/>
        </c:dLbls>
        <c:marker val="1"/>
        <c:smooth val="0"/>
        <c:axId val="729187600"/>
        <c:axId val="729157040"/>
      </c:lineChart>
      <c:catAx>
        <c:axId val="72918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9157040"/>
        <c:crosses val="autoZero"/>
        <c:auto val="1"/>
        <c:lblAlgn val="ctr"/>
        <c:lblOffset val="100"/>
        <c:noMultiLvlLbl val="0"/>
      </c:catAx>
      <c:valAx>
        <c:axId val="729157040"/>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8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Factor DOE Analysis'!$R$4</c:f>
              <c:strCache>
                <c:ptCount val="1"/>
                <c:pt idx="0">
                  <c:v>CD</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Analysis'!$R$22:$R$23</c:f>
              <c:numCache>
                <c:formatCode>0.00</c:formatCode>
                <c:ptCount val="2"/>
                <c:pt idx="0">
                  <c:v>647.78291666666644</c:v>
                </c:pt>
                <c:pt idx="1">
                  <c:v>644.48208333333343</c:v>
                </c:pt>
              </c:numCache>
            </c:numRef>
          </c:val>
          <c:smooth val="0"/>
          <c:extLst>
            <c:ext xmlns:c16="http://schemas.microsoft.com/office/drawing/2014/chart" uri="{C3380CC4-5D6E-409C-BE32-E72D297353CC}">
              <c16:uniqueId val="{00000002-34AE-7041-AA59-DE9B8CC3996F}"/>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38987237258249"/>
          <c:y val="0.18509215324094044"/>
          <c:w val="0.85861012762741751"/>
          <c:h val="0.71500259924124276"/>
        </c:manualLayout>
      </c:layout>
      <c:lineChart>
        <c:grouping val="standard"/>
        <c:varyColors val="0"/>
        <c:ser>
          <c:idx val="0"/>
          <c:order val="0"/>
          <c:tx>
            <c:strRef>
              <c:f>'4 Factor DOE Analysis'!$S$4</c:f>
              <c:strCache>
                <c:ptCount val="1"/>
                <c:pt idx="0">
                  <c:v>ABC</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Analysis'!$S$22:$S$23</c:f>
              <c:numCache>
                <c:formatCode>0.00</c:formatCode>
                <c:ptCount val="2"/>
                <c:pt idx="0">
                  <c:v>648.51499999999999</c:v>
                </c:pt>
                <c:pt idx="1">
                  <c:v>643.74999999999989</c:v>
                </c:pt>
              </c:numCache>
            </c:numRef>
          </c:val>
          <c:smooth val="0"/>
          <c:extLst>
            <c:ext xmlns:c16="http://schemas.microsoft.com/office/drawing/2014/chart" uri="{C3380CC4-5D6E-409C-BE32-E72D297353CC}">
              <c16:uniqueId val="{00000000-D7B8-FC44-852D-600E80CC6B98}"/>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38987237258249"/>
          <c:y val="0.18509215324094044"/>
          <c:w val="0.85861012762741751"/>
          <c:h val="0.71500259924124276"/>
        </c:manualLayout>
      </c:layout>
      <c:lineChart>
        <c:grouping val="standard"/>
        <c:varyColors val="0"/>
        <c:ser>
          <c:idx val="0"/>
          <c:order val="0"/>
          <c:tx>
            <c:strRef>
              <c:f>'4 Factor DOE Analysis'!$T$4</c:f>
              <c:strCache>
                <c:ptCount val="1"/>
                <c:pt idx="0">
                  <c:v>ACD</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Analysis'!$T$22:$T$23</c:f>
              <c:numCache>
                <c:formatCode>0.00</c:formatCode>
                <c:ptCount val="2"/>
                <c:pt idx="0">
                  <c:v>642.68749999999989</c:v>
                </c:pt>
                <c:pt idx="1">
                  <c:v>649.57749999999999</c:v>
                </c:pt>
              </c:numCache>
            </c:numRef>
          </c:val>
          <c:smooth val="0"/>
          <c:extLst>
            <c:ext xmlns:c16="http://schemas.microsoft.com/office/drawing/2014/chart" uri="{C3380CC4-5D6E-409C-BE32-E72D297353CC}">
              <c16:uniqueId val="{00000000-28EE-5641-8449-72ECC305D153}"/>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38987237258249"/>
          <c:y val="0.18509215324094044"/>
          <c:w val="0.85861012762741751"/>
          <c:h val="0.71500259924124276"/>
        </c:manualLayout>
      </c:layout>
      <c:lineChart>
        <c:grouping val="standard"/>
        <c:varyColors val="0"/>
        <c:ser>
          <c:idx val="0"/>
          <c:order val="0"/>
          <c:tx>
            <c:strRef>
              <c:f>'4 Factor DOE Analysis'!$U$4</c:f>
              <c:strCache>
                <c:ptCount val="1"/>
                <c:pt idx="0">
                  <c:v>BCD</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Analysis'!$U$22:$U$23</c:f>
              <c:numCache>
                <c:formatCode>0.00</c:formatCode>
                <c:ptCount val="2"/>
                <c:pt idx="0">
                  <c:v>639.34000000000015</c:v>
                </c:pt>
                <c:pt idx="1">
                  <c:v>652.92499999999984</c:v>
                </c:pt>
              </c:numCache>
            </c:numRef>
          </c:val>
          <c:smooth val="0"/>
          <c:extLst>
            <c:ext xmlns:c16="http://schemas.microsoft.com/office/drawing/2014/chart" uri="{C3380CC4-5D6E-409C-BE32-E72D297353CC}">
              <c16:uniqueId val="{00000000-5E15-D54D-9696-A7610D3D1561}"/>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38987237258249"/>
          <c:y val="0.18509215324094044"/>
          <c:w val="0.85861012762741751"/>
          <c:h val="0.71500259924124276"/>
        </c:manualLayout>
      </c:layout>
      <c:lineChart>
        <c:grouping val="standard"/>
        <c:varyColors val="0"/>
        <c:ser>
          <c:idx val="0"/>
          <c:order val="0"/>
          <c:tx>
            <c:strRef>
              <c:f>'4 Factor DOE Analysis'!$V$4</c:f>
              <c:strCache>
                <c:ptCount val="1"/>
                <c:pt idx="0">
                  <c:v>ABCD</c:v>
                </c:pt>
              </c:strCache>
            </c:strRef>
          </c:tx>
          <c:spPr>
            <a:ln w="22225" cap="rnd">
              <a:solidFill>
                <a:schemeClr val="accent1"/>
              </a:solidFill>
              <a:round/>
            </a:ln>
            <a:effectLst/>
          </c:spPr>
          <c:marker>
            <c:symbol val="circle"/>
            <c:size val="6"/>
            <c:spPr>
              <a:solidFill>
                <a:srgbClr val="FF0000"/>
              </a:solidFill>
              <a:ln w="9525">
                <a:noFill/>
                <a:round/>
              </a:ln>
              <a:effectLst/>
            </c:spPr>
          </c:marker>
          <c:cat>
            <c:numRef>
              <c:f>'4 Factor DOE Analysis'!$H$22:$H$23</c:f>
              <c:numCache>
                <c:formatCode>General</c:formatCode>
                <c:ptCount val="2"/>
                <c:pt idx="0">
                  <c:v>-1</c:v>
                </c:pt>
                <c:pt idx="1">
                  <c:v>1</c:v>
                </c:pt>
              </c:numCache>
            </c:numRef>
          </c:cat>
          <c:val>
            <c:numRef>
              <c:f>'4 Factor DOE Analysis'!$V$22:$V$23</c:f>
              <c:numCache>
                <c:formatCode>0.00</c:formatCode>
                <c:ptCount val="2"/>
                <c:pt idx="0">
                  <c:v>653.80458333333343</c:v>
                </c:pt>
                <c:pt idx="1">
                  <c:v>638.46041666666645</c:v>
                </c:pt>
              </c:numCache>
            </c:numRef>
          </c:val>
          <c:smooth val="0"/>
          <c:extLst>
            <c:ext xmlns:c16="http://schemas.microsoft.com/office/drawing/2014/chart" uri="{C3380CC4-5D6E-409C-BE32-E72D297353CC}">
              <c16:uniqueId val="{00000000-64FB-BF42-A8C0-1EF17B446795}"/>
            </c:ext>
          </c:extLst>
        </c:ser>
        <c:dLbls>
          <c:showLegendKey val="0"/>
          <c:showVal val="0"/>
          <c:showCatName val="0"/>
          <c:showSerName val="0"/>
          <c:showPercent val="0"/>
          <c:showBubbleSize val="0"/>
        </c:dLbls>
        <c:marker val="1"/>
        <c:smooth val="0"/>
        <c:axId val="2100263279"/>
        <c:axId val="2099631775"/>
      </c:lineChart>
      <c:catAx>
        <c:axId val="21002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99631775"/>
        <c:crosses val="autoZero"/>
        <c:auto val="1"/>
        <c:lblAlgn val="ctr"/>
        <c:lblOffset val="100"/>
        <c:noMultiLvlLbl val="0"/>
      </c:catAx>
      <c:valAx>
        <c:axId val="2099631775"/>
        <c:scaling>
          <c:orientation val="minMax"/>
          <c:min val="60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6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"zero"</a:t>
            </a:r>
            <a:r>
              <a:rPr lang="en-US" baseline="0"/>
              <a:t> defect sampling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rgbClr val="FF0000"/>
              </a:solidFill>
              <a:ln w="9525">
                <a:noFill/>
              </a:ln>
              <a:effectLst/>
            </c:spPr>
          </c:marker>
          <c:xVal>
            <c:numRef>
              <c:f>'Zero Defects'!$A$6:$A$122</c:f>
              <c:numCache>
                <c:formatCode>General</c:formatCode>
                <c:ptCount val="117"/>
                <c:pt idx="0">
                  <c:v>20</c:v>
                </c:pt>
                <c:pt idx="1">
                  <c:v>25</c:v>
                </c:pt>
                <c:pt idx="2">
                  <c:v>30</c:v>
                </c:pt>
                <c:pt idx="3">
                  <c:v>35</c:v>
                </c:pt>
                <c:pt idx="4">
                  <c:v>40</c:v>
                </c:pt>
                <c:pt idx="5">
                  <c:v>45</c:v>
                </c:pt>
                <c:pt idx="6">
                  <c:v>50</c:v>
                </c:pt>
                <c:pt idx="7">
                  <c:v>55</c:v>
                </c:pt>
                <c:pt idx="8">
                  <c:v>60</c:v>
                </c:pt>
                <c:pt idx="9">
                  <c:v>65</c:v>
                </c:pt>
                <c:pt idx="10">
                  <c:v>70</c:v>
                </c:pt>
                <c:pt idx="11">
                  <c:v>75</c:v>
                </c:pt>
                <c:pt idx="12">
                  <c:v>80</c:v>
                </c:pt>
                <c:pt idx="13">
                  <c:v>85</c:v>
                </c:pt>
                <c:pt idx="14">
                  <c:v>90</c:v>
                </c:pt>
                <c:pt idx="15">
                  <c:v>95</c:v>
                </c:pt>
                <c:pt idx="16">
                  <c:v>100</c:v>
                </c:pt>
                <c:pt idx="17">
                  <c:v>105</c:v>
                </c:pt>
                <c:pt idx="18">
                  <c:v>110</c:v>
                </c:pt>
                <c:pt idx="19">
                  <c:v>115</c:v>
                </c:pt>
                <c:pt idx="20">
                  <c:v>120</c:v>
                </c:pt>
                <c:pt idx="21">
                  <c:v>125</c:v>
                </c:pt>
                <c:pt idx="22">
                  <c:v>130</c:v>
                </c:pt>
                <c:pt idx="23">
                  <c:v>135</c:v>
                </c:pt>
                <c:pt idx="24">
                  <c:v>140</c:v>
                </c:pt>
                <c:pt idx="25">
                  <c:v>145</c:v>
                </c:pt>
                <c:pt idx="26">
                  <c:v>150</c:v>
                </c:pt>
                <c:pt idx="27">
                  <c:v>155</c:v>
                </c:pt>
                <c:pt idx="28">
                  <c:v>160</c:v>
                </c:pt>
                <c:pt idx="29">
                  <c:v>165</c:v>
                </c:pt>
                <c:pt idx="30">
                  <c:v>170</c:v>
                </c:pt>
                <c:pt idx="31">
                  <c:v>175</c:v>
                </c:pt>
                <c:pt idx="32">
                  <c:v>180</c:v>
                </c:pt>
                <c:pt idx="33">
                  <c:v>185</c:v>
                </c:pt>
                <c:pt idx="34">
                  <c:v>190</c:v>
                </c:pt>
                <c:pt idx="35">
                  <c:v>195</c:v>
                </c:pt>
                <c:pt idx="36">
                  <c:v>200</c:v>
                </c:pt>
                <c:pt idx="37">
                  <c:v>205</c:v>
                </c:pt>
                <c:pt idx="38">
                  <c:v>210</c:v>
                </c:pt>
                <c:pt idx="39">
                  <c:v>215</c:v>
                </c:pt>
                <c:pt idx="40">
                  <c:v>220</c:v>
                </c:pt>
                <c:pt idx="41">
                  <c:v>225</c:v>
                </c:pt>
                <c:pt idx="42">
                  <c:v>230</c:v>
                </c:pt>
                <c:pt idx="43">
                  <c:v>235</c:v>
                </c:pt>
                <c:pt idx="44">
                  <c:v>240</c:v>
                </c:pt>
                <c:pt idx="45">
                  <c:v>245</c:v>
                </c:pt>
                <c:pt idx="46">
                  <c:v>250</c:v>
                </c:pt>
                <c:pt idx="47">
                  <c:v>255</c:v>
                </c:pt>
                <c:pt idx="48">
                  <c:v>260</c:v>
                </c:pt>
                <c:pt idx="49">
                  <c:v>265</c:v>
                </c:pt>
                <c:pt idx="50">
                  <c:v>270</c:v>
                </c:pt>
                <c:pt idx="51">
                  <c:v>275</c:v>
                </c:pt>
                <c:pt idx="52">
                  <c:v>280</c:v>
                </c:pt>
                <c:pt idx="53">
                  <c:v>285</c:v>
                </c:pt>
                <c:pt idx="54">
                  <c:v>290</c:v>
                </c:pt>
                <c:pt idx="55">
                  <c:v>295</c:v>
                </c:pt>
                <c:pt idx="56">
                  <c:v>300</c:v>
                </c:pt>
                <c:pt idx="57">
                  <c:v>305</c:v>
                </c:pt>
                <c:pt idx="58">
                  <c:v>310</c:v>
                </c:pt>
                <c:pt idx="59">
                  <c:v>315</c:v>
                </c:pt>
                <c:pt idx="60">
                  <c:v>320</c:v>
                </c:pt>
                <c:pt idx="61">
                  <c:v>325</c:v>
                </c:pt>
                <c:pt idx="62">
                  <c:v>330</c:v>
                </c:pt>
                <c:pt idx="63">
                  <c:v>335</c:v>
                </c:pt>
                <c:pt idx="64">
                  <c:v>340</c:v>
                </c:pt>
                <c:pt idx="65">
                  <c:v>345</c:v>
                </c:pt>
                <c:pt idx="66">
                  <c:v>350</c:v>
                </c:pt>
                <c:pt idx="67">
                  <c:v>355</c:v>
                </c:pt>
                <c:pt idx="68">
                  <c:v>360</c:v>
                </c:pt>
                <c:pt idx="69">
                  <c:v>365</c:v>
                </c:pt>
                <c:pt idx="70">
                  <c:v>370</c:v>
                </c:pt>
                <c:pt idx="71">
                  <c:v>375</c:v>
                </c:pt>
                <c:pt idx="72">
                  <c:v>380</c:v>
                </c:pt>
                <c:pt idx="73">
                  <c:v>385</c:v>
                </c:pt>
                <c:pt idx="74">
                  <c:v>390</c:v>
                </c:pt>
                <c:pt idx="75">
                  <c:v>395</c:v>
                </c:pt>
                <c:pt idx="76">
                  <c:v>400</c:v>
                </c:pt>
                <c:pt idx="77">
                  <c:v>405</c:v>
                </c:pt>
                <c:pt idx="78">
                  <c:v>410</c:v>
                </c:pt>
                <c:pt idx="79">
                  <c:v>415</c:v>
                </c:pt>
                <c:pt idx="80">
                  <c:v>420</c:v>
                </c:pt>
                <c:pt idx="81">
                  <c:v>425</c:v>
                </c:pt>
                <c:pt idx="82">
                  <c:v>430</c:v>
                </c:pt>
                <c:pt idx="83">
                  <c:v>435</c:v>
                </c:pt>
                <c:pt idx="84">
                  <c:v>440</c:v>
                </c:pt>
                <c:pt idx="85">
                  <c:v>445</c:v>
                </c:pt>
                <c:pt idx="86">
                  <c:v>450</c:v>
                </c:pt>
                <c:pt idx="87">
                  <c:v>455</c:v>
                </c:pt>
                <c:pt idx="88">
                  <c:v>460</c:v>
                </c:pt>
                <c:pt idx="89">
                  <c:v>465</c:v>
                </c:pt>
                <c:pt idx="90">
                  <c:v>470</c:v>
                </c:pt>
                <c:pt idx="91">
                  <c:v>475</c:v>
                </c:pt>
                <c:pt idx="92">
                  <c:v>480</c:v>
                </c:pt>
                <c:pt idx="93">
                  <c:v>485</c:v>
                </c:pt>
                <c:pt idx="94">
                  <c:v>490</c:v>
                </c:pt>
                <c:pt idx="95">
                  <c:v>495</c:v>
                </c:pt>
                <c:pt idx="96">
                  <c:v>500</c:v>
                </c:pt>
                <c:pt idx="97">
                  <c:v>505</c:v>
                </c:pt>
                <c:pt idx="98">
                  <c:v>510</c:v>
                </c:pt>
                <c:pt idx="99">
                  <c:v>515</c:v>
                </c:pt>
                <c:pt idx="100">
                  <c:v>520</c:v>
                </c:pt>
                <c:pt idx="101">
                  <c:v>525</c:v>
                </c:pt>
                <c:pt idx="102">
                  <c:v>530</c:v>
                </c:pt>
                <c:pt idx="103">
                  <c:v>535</c:v>
                </c:pt>
                <c:pt idx="104">
                  <c:v>540</c:v>
                </c:pt>
                <c:pt idx="105">
                  <c:v>545</c:v>
                </c:pt>
                <c:pt idx="106">
                  <c:v>550</c:v>
                </c:pt>
                <c:pt idx="107">
                  <c:v>555</c:v>
                </c:pt>
                <c:pt idx="108">
                  <c:v>560</c:v>
                </c:pt>
                <c:pt idx="109">
                  <c:v>565</c:v>
                </c:pt>
                <c:pt idx="110">
                  <c:v>570</c:v>
                </c:pt>
                <c:pt idx="111">
                  <c:v>575</c:v>
                </c:pt>
                <c:pt idx="112">
                  <c:v>580</c:v>
                </c:pt>
                <c:pt idx="113">
                  <c:v>585</c:v>
                </c:pt>
                <c:pt idx="114">
                  <c:v>590</c:v>
                </c:pt>
                <c:pt idx="115">
                  <c:v>595</c:v>
                </c:pt>
                <c:pt idx="116">
                  <c:v>600</c:v>
                </c:pt>
              </c:numCache>
            </c:numRef>
          </c:xVal>
          <c:yVal>
            <c:numRef>
              <c:f>'Zero Defects'!$B$6:$B$122</c:f>
              <c:numCache>
                <c:formatCode>0.00000</c:formatCode>
                <c:ptCount val="117"/>
                <c:pt idx="0">
                  <c:v>0.15</c:v>
                </c:pt>
                <c:pt idx="1">
                  <c:v>0.12</c:v>
                </c:pt>
                <c:pt idx="2">
                  <c:v>0.1</c:v>
                </c:pt>
                <c:pt idx="3">
                  <c:v>8.5714285714285715E-2</c:v>
                </c:pt>
                <c:pt idx="4">
                  <c:v>7.4999999999999997E-2</c:v>
                </c:pt>
                <c:pt idx="5">
                  <c:v>6.6666666666666666E-2</c:v>
                </c:pt>
                <c:pt idx="6">
                  <c:v>0.06</c:v>
                </c:pt>
                <c:pt idx="7">
                  <c:v>5.4545454545454543E-2</c:v>
                </c:pt>
                <c:pt idx="8">
                  <c:v>0.05</c:v>
                </c:pt>
                <c:pt idx="9">
                  <c:v>4.6153846153846156E-2</c:v>
                </c:pt>
                <c:pt idx="10">
                  <c:v>4.2857142857142858E-2</c:v>
                </c:pt>
                <c:pt idx="11">
                  <c:v>0.04</c:v>
                </c:pt>
                <c:pt idx="12">
                  <c:v>3.7499999999999999E-2</c:v>
                </c:pt>
                <c:pt idx="13">
                  <c:v>3.5294117647058823E-2</c:v>
                </c:pt>
                <c:pt idx="14">
                  <c:v>3.3333333333333333E-2</c:v>
                </c:pt>
                <c:pt idx="15">
                  <c:v>3.1578947368421054E-2</c:v>
                </c:pt>
                <c:pt idx="16">
                  <c:v>0.03</c:v>
                </c:pt>
                <c:pt idx="17">
                  <c:v>2.8571428571428571E-2</c:v>
                </c:pt>
                <c:pt idx="18">
                  <c:v>2.7272727272727271E-2</c:v>
                </c:pt>
                <c:pt idx="19">
                  <c:v>2.6086956521739129E-2</c:v>
                </c:pt>
                <c:pt idx="20">
                  <c:v>2.5000000000000001E-2</c:v>
                </c:pt>
                <c:pt idx="21">
                  <c:v>2.4E-2</c:v>
                </c:pt>
                <c:pt idx="22">
                  <c:v>2.3076923076923078E-2</c:v>
                </c:pt>
                <c:pt idx="23">
                  <c:v>2.2222222222222223E-2</c:v>
                </c:pt>
                <c:pt idx="24">
                  <c:v>2.1428571428571429E-2</c:v>
                </c:pt>
                <c:pt idx="25">
                  <c:v>2.0689655172413793E-2</c:v>
                </c:pt>
                <c:pt idx="26">
                  <c:v>0.02</c:v>
                </c:pt>
                <c:pt idx="27">
                  <c:v>1.935483870967742E-2</c:v>
                </c:pt>
                <c:pt idx="28">
                  <c:v>1.8749999999999999E-2</c:v>
                </c:pt>
                <c:pt idx="29">
                  <c:v>1.8181818181818181E-2</c:v>
                </c:pt>
                <c:pt idx="30">
                  <c:v>1.7647058823529412E-2</c:v>
                </c:pt>
                <c:pt idx="31">
                  <c:v>1.7142857142857144E-2</c:v>
                </c:pt>
                <c:pt idx="32">
                  <c:v>1.6666666666666666E-2</c:v>
                </c:pt>
                <c:pt idx="33">
                  <c:v>1.6216216216216217E-2</c:v>
                </c:pt>
                <c:pt idx="34">
                  <c:v>1.5789473684210527E-2</c:v>
                </c:pt>
                <c:pt idx="35">
                  <c:v>1.5384615384615385E-2</c:v>
                </c:pt>
                <c:pt idx="36">
                  <c:v>1.4999999999999999E-2</c:v>
                </c:pt>
                <c:pt idx="37">
                  <c:v>1.4634146341463415E-2</c:v>
                </c:pt>
                <c:pt idx="38">
                  <c:v>1.4285714285714285E-2</c:v>
                </c:pt>
                <c:pt idx="39">
                  <c:v>1.3953488372093023E-2</c:v>
                </c:pt>
                <c:pt idx="40">
                  <c:v>1.3636363636363636E-2</c:v>
                </c:pt>
                <c:pt idx="41">
                  <c:v>1.3333333333333334E-2</c:v>
                </c:pt>
                <c:pt idx="42">
                  <c:v>1.3043478260869565E-2</c:v>
                </c:pt>
                <c:pt idx="43">
                  <c:v>1.276595744680851E-2</c:v>
                </c:pt>
                <c:pt idx="44">
                  <c:v>1.2500000000000001E-2</c:v>
                </c:pt>
                <c:pt idx="45">
                  <c:v>1.2244897959183673E-2</c:v>
                </c:pt>
                <c:pt idx="46">
                  <c:v>1.2E-2</c:v>
                </c:pt>
                <c:pt idx="47">
                  <c:v>1.1764705882352941E-2</c:v>
                </c:pt>
                <c:pt idx="48">
                  <c:v>1.1538461538461539E-2</c:v>
                </c:pt>
                <c:pt idx="49">
                  <c:v>1.1320754716981131E-2</c:v>
                </c:pt>
                <c:pt idx="50">
                  <c:v>1.1111111111111112E-2</c:v>
                </c:pt>
                <c:pt idx="51">
                  <c:v>1.090909090909091E-2</c:v>
                </c:pt>
                <c:pt idx="52">
                  <c:v>1.0714285714285714E-2</c:v>
                </c:pt>
                <c:pt idx="53">
                  <c:v>1.0526315789473684E-2</c:v>
                </c:pt>
                <c:pt idx="54">
                  <c:v>1.0344827586206896E-2</c:v>
                </c:pt>
                <c:pt idx="55">
                  <c:v>1.0169491525423728E-2</c:v>
                </c:pt>
                <c:pt idx="56">
                  <c:v>0.01</c:v>
                </c:pt>
                <c:pt idx="57">
                  <c:v>9.8360655737704927E-3</c:v>
                </c:pt>
                <c:pt idx="58">
                  <c:v>9.6774193548387101E-3</c:v>
                </c:pt>
                <c:pt idx="59">
                  <c:v>9.5238095238095247E-3</c:v>
                </c:pt>
                <c:pt idx="60">
                  <c:v>9.3749999999999997E-3</c:v>
                </c:pt>
                <c:pt idx="61">
                  <c:v>9.2307692307692316E-3</c:v>
                </c:pt>
                <c:pt idx="62">
                  <c:v>9.0909090909090905E-3</c:v>
                </c:pt>
                <c:pt idx="63">
                  <c:v>8.9552238805970154E-3</c:v>
                </c:pt>
                <c:pt idx="64">
                  <c:v>8.8235294117647058E-3</c:v>
                </c:pt>
                <c:pt idx="65">
                  <c:v>8.6956521739130436E-3</c:v>
                </c:pt>
                <c:pt idx="66">
                  <c:v>8.5714285714285719E-3</c:v>
                </c:pt>
                <c:pt idx="67">
                  <c:v>8.4507042253521118E-3</c:v>
                </c:pt>
                <c:pt idx="68">
                  <c:v>8.3333333333333332E-3</c:v>
                </c:pt>
                <c:pt idx="69">
                  <c:v>8.21917808219178E-3</c:v>
                </c:pt>
                <c:pt idx="70">
                  <c:v>8.1081081081081086E-3</c:v>
                </c:pt>
                <c:pt idx="71">
                  <c:v>8.0000000000000002E-3</c:v>
                </c:pt>
                <c:pt idx="72">
                  <c:v>7.8947368421052634E-3</c:v>
                </c:pt>
                <c:pt idx="73">
                  <c:v>7.7922077922077922E-3</c:v>
                </c:pt>
                <c:pt idx="74">
                  <c:v>7.6923076923076927E-3</c:v>
                </c:pt>
                <c:pt idx="75">
                  <c:v>7.5949367088607592E-3</c:v>
                </c:pt>
                <c:pt idx="76">
                  <c:v>7.4999999999999997E-3</c:v>
                </c:pt>
                <c:pt idx="77">
                  <c:v>7.4074074074074077E-3</c:v>
                </c:pt>
                <c:pt idx="78">
                  <c:v>7.3170731707317077E-3</c:v>
                </c:pt>
                <c:pt idx="79">
                  <c:v>7.2289156626506026E-3</c:v>
                </c:pt>
                <c:pt idx="80">
                  <c:v>7.1428571428571426E-3</c:v>
                </c:pt>
                <c:pt idx="81">
                  <c:v>7.058823529411765E-3</c:v>
                </c:pt>
                <c:pt idx="82">
                  <c:v>6.9767441860465115E-3</c:v>
                </c:pt>
                <c:pt idx="83">
                  <c:v>6.8965517241379309E-3</c:v>
                </c:pt>
                <c:pt idx="84">
                  <c:v>6.8181818181818179E-3</c:v>
                </c:pt>
                <c:pt idx="85">
                  <c:v>6.7415730337078653E-3</c:v>
                </c:pt>
                <c:pt idx="86">
                  <c:v>6.6666666666666671E-3</c:v>
                </c:pt>
                <c:pt idx="87">
                  <c:v>6.5934065934065934E-3</c:v>
                </c:pt>
                <c:pt idx="88">
                  <c:v>6.5217391304347823E-3</c:v>
                </c:pt>
                <c:pt idx="89">
                  <c:v>6.4516129032258064E-3</c:v>
                </c:pt>
                <c:pt idx="90">
                  <c:v>6.382978723404255E-3</c:v>
                </c:pt>
                <c:pt idx="91">
                  <c:v>6.3157894736842104E-3</c:v>
                </c:pt>
                <c:pt idx="92">
                  <c:v>6.2500000000000003E-3</c:v>
                </c:pt>
                <c:pt idx="93">
                  <c:v>6.1855670103092781E-3</c:v>
                </c:pt>
                <c:pt idx="94">
                  <c:v>6.1224489795918364E-3</c:v>
                </c:pt>
                <c:pt idx="95">
                  <c:v>6.0606060606060606E-3</c:v>
                </c:pt>
                <c:pt idx="96">
                  <c:v>6.0000000000000001E-3</c:v>
                </c:pt>
                <c:pt idx="97">
                  <c:v>5.9405940594059407E-3</c:v>
                </c:pt>
                <c:pt idx="98">
                  <c:v>5.8823529411764705E-3</c:v>
                </c:pt>
                <c:pt idx="99">
                  <c:v>5.8252427184466021E-3</c:v>
                </c:pt>
                <c:pt idx="100">
                  <c:v>5.7692307692307696E-3</c:v>
                </c:pt>
                <c:pt idx="101">
                  <c:v>5.7142857142857143E-3</c:v>
                </c:pt>
                <c:pt idx="102">
                  <c:v>5.6603773584905656E-3</c:v>
                </c:pt>
                <c:pt idx="103">
                  <c:v>5.6074766355140183E-3</c:v>
                </c:pt>
                <c:pt idx="104">
                  <c:v>5.5555555555555558E-3</c:v>
                </c:pt>
                <c:pt idx="105">
                  <c:v>5.5045871559633031E-3</c:v>
                </c:pt>
                <c:pt idx="106">
                  <c:v>5.454545454545455E-3</c:v>
                </c:pt>
                <c:pt idx="107">
                  <c:v>5.4054054054054057E-3</c:v>
                </c:pt>
                <c:pt idx="108">
                  <c:v>5.3571428571428572E-3</c:v>
                </c:pt>
                <c:pt idx="109">
                  <c:v>5.3097345132743362E-3</c:v>
                </c:pt>
                <c:pt idx="110">
                  <c:v>5.263157894736842E-3</c:v>
                </c:pt>
                <c:pt idx="111">
                  <c:v>5.2173913043478265E-3</c:v>
                </c:pt>
                <c:pt idx="112">
                  <c:v>5.1724137931034482E-3</c:v>
                </c:pt>
                <c:pt idx="113">
                  <c:v>5.1282051282051282E-3</c:v>
                </c:pt>
                <c:pt idx="114">
                  <c:v>5.084745762711864E-3</c:v>
                </c:pt>
                <c:pt idx="115">
                  <c:v>5.0420168067226894E-3</c:v>
                </c:pt>
                <c:pt idx="116">
                  <c:v>5.0000000000000001E-3</c:v>
                </c:pt>
              </c:numCache>
            </c:numRef>
          </c:yVal>
          <c:smooth val="0"/>
          <c:extLst>
            <c:ext xmlns:c16="http://schemas.microsoft.com/office/drawing/2014/chart" uri="{C3380CC4-5D6E-409C-BE32-E72D297353CC}">
              <c16:uniqueId val="{00000000-F29C-2D43-97FF-6B5BFDCC5D81}"/>
            </c:ext>
          </c:extLst>
        </c:ser>
        <c:dLbls>
          <c:showLegendKey val="0"/>
          <c:showVal val="0"/>
          <c:showCatName val="0"/>
          <c:showSerName val="0"/>
          <c:showPercent val="0"/>
          <c:showBubbleSize val="0"/>
        </c:dLbls>
        <c:axId val="2135147119"/>
        <c:axId val="2134599631"/>
      </c:scatterChart>
      <c:valAx>
        <c:axId val="2135147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Samples Inpsected with "zero" defects observed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599631"/>
        <c:crosses val="autoZero"/>
        <c:crossBetween val="midCat"/>
      </c:valAx>
      <c:valAx>
        <c:axId val="213459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Worst</a:t>
                </a:r>
                <a:r>
                  <a:rPr lang="en-US" baseline="0"/>
                  <a:t> Case Risk</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47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MPG</a:t>
            </a:r>
            <a:r>
              <a:rPr lang="en-US" baseline="0"/>
              <a:t> by Horsepower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Correlation!$C$1</c:f>
              <c:strCache>
                <c:ptCount val="1"/>
                <c:pt idx="0">
                  <c:v>horsepower</c:v>
                </c:pt>
              </c:strCache>
            </c:strRef>
          </c:tx>
          <c:spPr>
            <a:ln w="2540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xVal>
            <c:numRef>
              <c:f>Correlation!$C$2:$C$33</c:f>
              <c:numCache>
                <c:formatCode>General</c:formatCode>
                <c:ptCount val="32"/>
                <c:pt idx="0">
                  <c:v>160</c:v>
                </c:pt>
                <c:pt idx="1">
                  <c:v>160</c:v>
                </c:pt>
                <c:pt idx="2">
                  <c:v>108</c:v>
                </c:pt>
                <c:pt idx="3">
                  <c:v>258</c:v>
                </c:pt>
                <c:pt idx="4">
                  <c:v>360</c:v>
                </c:pt>
                <c:pt idx="5">
                  <c:v>225</c:v>
                </c:pt>
                <c:pt idx="6">
                  <c:v>360</c:v>
                </c:pt>
                <c:pt idx="7">
                  <c:v>146.69999999999999</c:v>
                </c:pt>
                <c:pt idx="8">
                  <c:v>140.80000000000001</c:v>
                </c:pt>
                <c:pt idx="9">
                  <c:v>167.6</c:v>
                </c:pt>
                <c:pt idx="10">
                  <c:v>167.6</c:v>
                </c:pt>
                <c:pt idx="11">
                  <c:v>275.8</c:v>
                </c:pt>
                <c:pt idx="12">
                  <c:v>275.8</c:v>
                </c:pt>
                <c:pt idx="13">
                  <c:v>275.8</c:v>
                </c:pt>
                <c:pt idx="14">
                  <c:v>472</c:v>
                </c:pt>
                <c:pt idx="15">
                  <c:v>460</c:v>
                </c:pt>
                <c:pt idx="16">
                  <c:v>440</c:v>
                </c:pt>
                <c:pt idx="17">
                  <c:v>78.7</c:v>
                </c:pt>
                <c:pt idx="18">
                  <c:v>75.7</c:v>
                </c:pt>
                <c:pt idx="19">
                  <c:v>71.099999999999994</c:v>
                </c:pt>
                <c:pt idx="20">
                  <c:v>120.1</c:v>
                </c:pt>
                <c:pt idx="21">
                  <c:v>318</c:v>
                </c:pt>
                <c:pt idx="22">
                  <c:v>304</c:v>
                </c:pt>
                <c:pt idx="23">
                  <c:v>350</c:v>
                </c:pt>
                <c:pt idx="24">
                  <c:v>400</c:v>
                </c:pt>
                <c:pt idx="25">
                  <c:v>79</c:v>
                </c:pt>
                <c:pt idx="26">
                  <c:v>120.3</c:v>
                </c:pt>
                <c:pt idx="27">
                  <c:v>95.1</c:v>
                </c:pt>
                <c:pt idx="28">
                  <c:v>351</c:v>
                </c:pt>
                <c:pt idx="29">
                  <c:v>145</c:v>
                </c:pt>
                <c:pt idx="30">
                  <c:v>301</c:v>
                </c:pt>
                <c:pt idx="31">
                  <c:v>121</c:v>
                </c:pt>
              </c:numCache>
            </c:numRef>
          </c:xVal>
          <c:yVal>
            <c:numRef>
              <c:f>Correlation!$B$2:$B$33</c:f>
              <c:numCache>
                <c:formatCode>General</c:formatCode>
                <c:ptCount val="32"/>
                <c:pt idx="0">
                  <c:v>21</c:v>
                </c:pt>
                <c:pt idx="1">
                  <c:v>21</c:v>
                </c:pt>
                <c:pt idx="2">
                  <c:v>22.8</c:v>
                </c:pt>
                <c:pt idx="3">
                  <c:v>21.4</c:v>
                </c:pt>
                <c:pt idx="4">
                  <c:v>18.7</c:v>
                </c:pt>
                <c:pt idx="5">
                  <c:v>18.100000000000001</c:v>
                </c:pt>
                <c:pt idx="6">
                  <c:v>14.3</c:v>
                </c:pt>
                <c:pt idx="7">
                  <c:v>24.4</c:v>
                </c:pt>
                <c:pt idx="8">
                  <c:v>22.8</c:v>
                </c:pt>
                <c:pt idx="9">
                  <c:v>19.2</c:v>
                </c:pt>
                <c:pt idx="10">
                  <c:v>17.8</c:v>
                </c:pt>
                <c:pt idx="11">
                  <c:v>16.399999999999999</c:v>
                </c:pt>
                <c:pt idx="12">
                  <c:v>17.3</c:v>
                </c:pt>
                <c:pt idx="13">
                  <c:v>15.2</c:v>
                </c:pt>
                <c:pt idx="14">
                  <c:v>10.4</c:v>
                </c:pt>
                <c:pt idx="15">
                  <c:v>10.4</c:v>
                </c:pt>
                <c:pt idx="16">
                  <c:v>14.7</c:v>
                </c:pt>
                <c:pt idx="17">
                  <c:v>32.4</c:v>
                </c:pt>
                <c:pt idx="18">
                  <c:v>30.4</c:v>
                </c:pt>
                <c:pt idx="19">
                  <c:v>33.9</c:v>
                </c:pt>
                <c:pt idx="20">
                  <c:v>21.5</c:v>
                </c:pt>
                <c:pt idx="21">
                  <c:v>15.5</c:v>
                </c:pt>
                <c:pt idx="22">
                  <c:v>15.2</c:v>
                </c:pt>
                <c:pt idx="23">
                  <c:v>13.3</c:v>
                </c:pt>
                <c:pt idx="24">
                  <c:v>19.2</c:v>
                </c:pt>
                <c:pt idx="25">
                  <c:v>27.3</c:v>
                </c:pt>
                <c:pt idx="26">
                  <c:v>26</c:v>
                </c:pt>
                <c:pt idx="27">
                  <c:v>30.4</c:v>
                </c:pt>
                <c:pt idx="28">
                  <c:v>15.8</c:v>
                </c:pt>
                <c:pt idx="29">
                  <c:v>19.7</c:v>
                </c:pt>
                <c:pt idx="30">
                  <c:v>15</c:v>
                </c:pt>
                <c:pt idx="31">
                  <c:v>21.4</c:v>
                </c:pt>
              </c:numCache>
            </c:numRef>
          </c:yVal>
          <c:smooth val="0"/>
          <c:extLst>
            <c:ext xmlns:c16="http://schemas.microsoft.com/office/drawing/2014/chart" uri="{C3380CC4-5D6E-409C-BE32-E72D297353CC}">
              <c16:uniqueId val="{00000000-5C97-5446-82BF-2E3C2BD67085}"/>
            </c:ext>
          </c:extLst>
        </c:ser>
        <c:dLbls>
          <c:showLegendKey val="0"/>
          <c:showVal val="0"/>
          <c:showCatName val="0"/>
          <c:showSerName val="0"/>
          <c:showPercent val="0"/>
          <c:showBubbleSize val="0"/>
        </c:dLbls>
        <c:axId val="526614783"/>
        <c:axId val="526420351"/>
      </c:scatterChart>
      <c:valAx>
        <c:axId val="52661478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Horsepower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20351"/>
        <c:crosses val="autoZero"/>
        <c:crossBetween val="midCat"/>
      </c:valAx>
      <c:valAx>
        <c:axId val="5264203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47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MPG</a:t>
            </a:r>
            <a:r>
              <a:rPr lang="en-US" baseline="0"/>
              <a:t> by Weight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Correlation!$C$1</c:f>
              <c:strCache>
                <c:ptCount val="1"/>
                <c:pt idx="0">
                  <c:v>horsepower</c:v>
                </c:pt>
              </c:strCache>
            </c:strRef>
          </c:tx>
          <c:spPr>
            <a:ln w="2540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xVal>
            <c:numRef>
              <c:f>Correlation!$D$2:$D$33</c:f>
              <c:numCache>
                <c:formatCode>General</c:formatCode>
                <c:ptCount val="32"/>
                <c:pt idx="0">
                  <c:v>2.62</c:v>
                </c:pt>
                <c:pt idx="1">
                  <c:v>2.875</c:v>
                </c:pt>
                <c:pt idx="2">
                  <c:v>2.3199999999999998</c:v>
                </c:pt>
                <c:pt idx="3">
                  <c:v>3.2149999999999999</c:v>
                </c:pt>
                <c:pt idx="4">
                  <c:v>3.44</c:v>
                </c:pt>
                <c:pt idx="5">
                  <c:v>3.46</c:v>
                </c:pt>
                <c:pt idx="6">
                  <c:v>3.57</c:v>
                </c:pt>
                <c:pt idx="7">
                  <c:v>3.19</c:v>
                </c:pt>
                <c:pt idx="8">
                  <c:v>3.15</c:v>
                </c:pt>
                <c:pt idx="9">
                  <c:v>3.44</c:v>
                </c:pt>
                <c:pt idx="10">
                  <c:v>3.44</c:v>
                </c:pt>
                <c:pt idx="11">
                  <c:v>4.07</c:v>
                </c:pt>
                <c:pt idx="12">
                  <c:v>3.73</c:v>
                </c:pt>
                <c:pt idx="13">
                  <c:v>3.78</c:v>
                </c:pt>
                <c:pt idx="14">
                  <c:v>5.25</c:v>
                </c:pt>
                <c:pt idx="15">
                  <c:v>5.4240000000000004</c:v>
                </c:pt>
                <c:pt idx="16">
                  <c:v>5.3449999999999998</c:v>
                </c:pt>
                <c:pt idx="17">
                  <c:v>2.2000000000000002</c:v>
                </c:pt>
                <c:pt idx="18">
                  <c:v>1.615</c:v>
                </c:pt>
                <c:pt idx="19">
                  <c:v>1.835</c:v>
                </c:pt>
                <c:pt idx="20">
                  <c:v>2.4649999999999999</c:v>
                </c:pt>
                <c:pt idx="21">
                  <c:v>3.52</c:v>
                </c:pt>
                <c:pt idx="22">
                  <c:v>3.4350000000000001</c:v>
                </c:pt>
                <c:pt idx="23">
                  <c:v>3.84</c:v>
                </c:pt>
                <c:pt idx="24">
                  <c:v>3.8450000000000002</c:v>
                </c:pt>
                <c:pt idx="25">
                  <c:v>1.9350000000000001</c:v>
                </c:pt>
                <c:pt idx="26">
                  <c:v>2.14</c:v>
                </c:pt>
                <c:pt idx="27">
                  <c:v>1.5129999999999999</c:v>
                </c:pt>
                <c:pt idx="28">
                  <c:v>3.17</c:v>
                </c:pt>
                <c:pt idx="29">
                  <c:v>2.77</c:v>
                </c:pt>
                <c:pt idx="30">
                  <c:v>3.57</c:v>
                </c:pt>
                <c:pt idx="31">
                  <c:v>2.78</c:v>
                </c:pt>
              </c:numCache>
            </c:numRef>
          </c:xVal>
          <c:yVal>
            <c:numRef>
              <c:f>Correlation!$B$2:$B$33</c:f>
              <c:numCache>
                <c:formatCode>General</c:formatCode>
                <c:ptCount val="32"/>
                <c:pt idx="0">
                  <c:v>21</c:v>
                </c:pt>
                <c:pt idx="1">
                  <c:v>21</c:v>
                </c:pt>
                <c:pt idx="2">
                  <c:v>22.8</c:v>
                </c:pt>
                <c:pt idx="3">
                  <c:v>21.4</c:v>
                </c:pt>
                <c:pt idx="4">
                  <c:v>18.7</c:v>
                </c:pt>
                <c:pt idx="5">
                  <c:v>18.100000000000001</c:v>
                </c:pt>
                <c:pt idx="6">
                  <c:v>14.3</c:v>
                </c:pt>
                <c:pt idx="7">
                  <c:v>24.4</c:v>
                </c:pt>
                <c:pt idx="8">
                  <c:v>22.8</c:v>
                </c:pt>
                <c:pt idx="9">
                  <c:v>19.2</c:v>
                </c:pt>
                <c:pt idx="10">
                  <c:v>17.8</c:v>
                </c:pt>
                <c:pt idx="11">
                  <c:v>16.399999999999999</c:v>
                </c:pt>
                <c:pt idx="12">
                  <c:v>17.3</c:v>
                </c:pt>
                <c:pt idx="13">
                  <c:v>15.2</c:v>
                </c:pt>
                <c:pt idx="14">
                  <c:v>10.4</c:v>
                </c:pt>
                <c:pt idx="15">
                  <c:v>10.4</c:v>
                </c:pt>
                <c:pt idx="16">
                  <c:v>14.7</c:v>
                </c:pt>
                <c:pt idx="17">
                  <c:v>32.4</c:v>
                </c:pt>
                <c:pt idx="18">
                  <c:v>30.4</c:v>
                </c:pt>
                <c:pt idx="19">
                  <c:v>33.9</c:v>
                </c:pt>
                <c:pt idx="20">
                  <c:v>21.5</c:v>
                </c:pt>
                <c:pt idx="21">
                  <c:v>15.5</c:v>
                </c:pt>
                <c:pt idx="22">
                  <c:v>15.2</c:v>
                </c:pt>
                <c:pt idx="23">
                  <c:v>13.3</c:v>
                </c:pt>
                <c:pt idx="24">
                  <c:v>19.2</c:v>
                </c:pt>
                <c:pt idx="25">
                  <c:v>27.3</c:v>
                </c:pt>
                <c:pt idx="26">
                  <c:v>26</c:v>
                </c:pt>
                <c:pt idx="27">
                  <c:v>30.4</c:v>
                </c:pt>
                <c:pt idx="28">
                  <c:v>15.8</c:v>
                </c:pt>
                <c:pt idx="29">
                  <c:v>19.7</c:v>
                </c:pt>
                <c:pt idx="30">
                  <c:v>15</c:v>
                </c:pt>
                <c:pt idx="31">
                  <c:v>21.4</c:v>
                </c:pt>
              </c:numCache>
            </c:numRef>
          </c:yVal>
          <c:smooth val="0"/>
          <c:extLst>
            <c:ext xmlns:c16="http://schemas.microsoft.com/office/drawing/2014/chart" uri="{C3380CC4-5D6E-409C-BE32-E72D297353CC}">
              <c16:uniqueId val="{00000001-0E98-C741-BE4E-1248CAB3A99E}"/>
            </c:ext>
          </c:extLst>
        </c:ser>
        <c:dLbls>
          <c:showLegendKey val="0"/>
          <c:showVal val="0"/>
          <c:showCatName val="0"/>
          <c:showSerName val="0"/>
          <c:showPercent val="0"/>
          <c:showBubbleSize val="0"/>
        </c:dLbls>
        <c:axId val="526614783"/>
        <c:axId val="526420351"/>
      </c:scatterChart>
      <c:valAx>
        <c:axId val="52661478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20351"/>
        <c:crosses val="autoZero"/>
        <c:crossBetween val="midCat"/>
      </c:valAx>
      <c:valAx>
        <c:axId val="5264203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47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a:t>
            </a:r>
            <a:r>
              <a:rPr lang="en-US" baseline="0"/>
              <a:t> by Weight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Correlation!$C$1</c:f>
              <c:strCache>
                <c:ptCount val="1"/>
                <c:pt idx="0">
                  <c:v>horsepower</c:v>
                </c:pt>
              </c:strCache>
            </c:strRef>
          </c:tx>
          <c:spPr>
            <a:ln w="25400" cap="rnd">
              <a:noFill/>
              <a:round/>
            </a:ln>
            <a:effectLst/>
          </c:spPr>
          <c:marker>
            <c:symbol val="circle"/>
            <c:size val="5"/>
            <c:spPr>
              <a:solidFill>
                <a:srgbClr val="FF0000"/>
              </a:solidFill>
              <a:ln w="9525">
                <a:noFill/>
              </a:ln>
              <a:effectLst/>
            </c:spPr>
          </c:marker>
          <c:trendline>
            <c:spPr>
              <a:ln w="19050" cap="rnd">
                <a:solidFill>
                  <a:schemeClr val="accent1"/>
                </a:solidFill>
                <a:prstDash val="sysDot"/>
              </a:ln>
              <a:effectLst/>
            </c:spPr>
            <c:trendlineType val="linear"/>
            <c:dispRSqr val="0"/>
            <c:dispEq val="0"/>
          </c:trendline>
          <c:xVal>
            <c:numRef>
              <c:f>Correlation!$D$2:$D$33</c:f>
              <c:numCache>
                <c:formatCode>General</c:formatCode>
                <c:ptCount val="32"/>
                <c:pt idx="0">
                  <c:v>2.62</c:v>
                </c:pt>
                <c:pt idx="1">
                  <c:v>2.875</c:v>
                </c:pt>
                <c:pt idx="2">
                  <c:v>2.3199999999999998</c:v>
                </c:pt>
                <c:pt idx="3">
                  <c:v>3.2149999999999999</c:v>
                </c:pt>
                <c:pt idx="4">
                  <c:v>3.44</c:v>
                </c:pt>
                <c:pt idx="5">
                  <c:v>3.46</c:v>
                </c:pt>
                <c:pt idx="6">
                  <c:v>3.57</c:v>
                </c:pt>
                <c:pt idx="7">
                  <c:v>3.19</c:v>
                </c:pt>
                <c:pt idx="8">
                  <c:v>3.15</c:v>
                </c:pt>
                <c:pt idx="9">
                  <c:v>3.44</c:v>
                </c:pt>
                <c:pt idx="10">
                  <c:v>3.44</c:v>
                </c:pt>
                <c:pt idx="11">
                  <c:v>4.07</c:v>
                </c:pt>
                <c:pt idx="12">
                  <c:v>3.73</c:v>
                </c:pt>
                <c:pt idx="13">
                  <c:v>3.78</c:v>
                </c:pt>
                <c:pt idx="14">
                  <c:v>5.25</c:v>
                </c:pt>
                <c:pt idx="15">
                  <c:v>5.4240000000000004</c:v>
                </c:pt>
                <c:pt idx="16">
                  <c:v>5.3449999999999998</c:v>
                </c:pt>
                <c:pt idx="17">
                  <c:v>2.2000000000000002</c:v>
                </c:pt>
                <c:pt idx="18">
                  <c:v>1.615</c:v>
                </c:pt>
                <c:pt idx="19">
                  <c:v>1.835</c:v>
                </c:pt>
                <c:pt idx="20">
                  <c:v>2.4649999999999999</c:v>
                </c:pt>
                <c:pt idx="21">
                  <c:v>3.52</c:v>
                </c:pt>
                <c:pt idx="22">
                  <c:v>3.4350000000000001</c:v>
                </c:pt>
                <c:pt idx="23">
                  <c:v>3.84</c:v>
                </c:pt>
                <c:pt idx="24">
                  <c:v>3.8450000000000002</c:v>
                </c:pt>
                <c:pt idx="25">
                  <c:v>1.9350000000000001</c:v>
                </c:pt>
                <c:pt idx="26">
                  <c:v>2.14</c:v>
                </c:pt>
                <c:pt idx="27">
                  <c:v>1.5129999999999999</c:v>
                </c:pt>
                <c:pt idx="28">
                  <c:v>3.17</c:v>
                </c:pt>
                <c:pt idx="29">
                  <c:v>2.77</c:v>
                </c:pt>
                <c:pt idx="30">
                  <c:v>3.57</c:v>
                </c:pt>
                <c:pt idx="31">
                  <c:v>2.78</c:v>
                </c:pt>
              </c:numCache>
            </c:numRef>
          </c:xVal>
          <c:yVal>
            <c:numRef>
              <c:f>Correlation!$C$2:$C$33</c:f>
              <c:numCache>
                <c:formatCode>General</c:formatCode>
                <c:ptCount val="32"/>
                <c:pt idx="0">
                  <c:v>160</c:v>
                </c:pt>
                <c:pt idx="1">
                  <c:v>160</c:v>
                </c:pt>
                <c:pt idx="2">
                  <c:v>108</c:v>
                </c:pt>
                <c:pt idx="3">
                  <c:v>258</c:v>
                </c:pt>
                <c:pt idx="4">
                  <c:v>360</c:v>
                </c:pt>
                <c:pt idx="5">
                  <c:v>225</c:v>
                </c:pt>
                <c:pt idx="6">
                  <c:v>360</c:v>
                </c:pt>
                <c:pt idx="7">
                  <c:v>146.69999999999999</c:v>
                </c:pt>
                <c:pt idx="8">
                  <c:v>140.80000000000001</c:v>
                </c:pt>
                <c:pt idx="9">
                  <c:v>167.6</c:v>
                </c:pt>
                <c:pt idx="10">
                  <c:v>167.6</c:v>
                </c:pt>
                <c:pt idx="11">
                  <c:v>275.8</c:v>
                </c:pt>
                <c:pt idx="12">
                  <c:v>275.8</c:v>
                </c:pt>
                <c:pt idx="13">
                  <c:v>275.8</c:v>
                </c:pt>
                <c:pt idx="14">
                  <c:v>472</c:v>
                </c:pt>
                <c:pt idx="15">
                  <c:v>460</c:v>
                </c:pt>
                <c:pt idx="16">
                  <c:v>440</c:v>
                </c:pt>
                <c:pt idx="17">
                  <c:v>78.7</c:v>
                </c:pt>
                <c:pt idx="18">
                  <c:v>75.7</c:v>
                </c:pt>
                <c:pt idx="19">
                  <c:v>71.099999999999994</c:v>
                </c:pt>
                <c:pt idx="20">
                  <c:v>120.1</c:v>
                </c:pt>
                <c:pt idx="21">
                  <c:v>318</c:v>
                </c:pt>
                <c:pt idx="22">
                  <c:v>304</c:v>
                </c:pt>
                <c:pt idx="23">
                  <c:v>350</c:v>
                </c:pt>
                <c:pt idx="24">
                  <c:v>400</c:v>
                </c:pt>
                <c:pt idx="25">
                  <c:v>79</c:v>
                </c:pt>
                <c:pt idx="26">
                  <c:v>120.3</c:v>
                </c:pt>
                <c:pt idx="27">
                  <c:v>95.1</c:v>
                </c:pt>
                <c:pt idx="28">
                  <c:v>351</c:v>
                </c:pt>
                <c:pt idx="29">
                  <c:v>145</c:v>
                </c:pt>
                <c:pt idx="30">
                  <c:v>301</c:v>
                </c:pt>
                <c:pt idx="31">
                  <c:v>121</c:v>
                </c:pt>
              </c:numCache>
            </c:numRef>
          </c:yVal>
          <c:smooth val="0"/>
          <c:extLst>
            <c:ext xmlns:c16="http://schemas.microsoft.com/office/drawing/2014/chart" uri="{C3380CC4-5D6E-409C-BE32-E72D297353CC}">
              <c16:uniqueId val="{00000001-3939-7E4D-A858-5C06A0442EAC}"/>
            </c:ext>
          </c:extLst>
        </c:ser>
        <c:dLbls>
          <c:showLegendKey val="0"/>
          <c:showVal val="0"/>
          <c:showCatName val="0"/>
          <c:showSerName val="0"/>
          <c:showPercent val="0"/>
          <c:showBubbleSize val="0"/>
        </c:dLbls>
        <c:axId val="526614783"/>
        <c:axId val="526420351"/>
      </c:scatterChart>
      <c:valAx>
        <c:axId val="52661478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20351"/>
        <c:crosses val="autoZero"/>
        <c:crossBetween val="midCat"/>
      </c:valAx>
      <c:valAx>
        <c:axId val="5264203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horsepower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147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1971 Steel Output US versus Soviet Union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'1971 Steel Output'!$B$1</c:f>
              <c:strCache>
                <c:ptCount val="1"/>
                <c:pt idx="0">
                  <c:v>Millions of Tons</c:v>
                </c:pt>
              </c:strCache>
            </c:strRef>
          </c:tx>
          <c:spPr>
            <a:solidFill>
              <a:schemeClr val="accent2"/>
            </a:solidFill>
            <a:ln>
              <a:noFill/>
            </a:ln>
            <a:effectLst/>
          </c:spPr>
          <c:invertIfNegative val="0"/>
          <c:cat>
            <c:strRef>
              <c:f>'1971 Steel Output'!$A$2:$A$3</c:f>
              <c:strCache>
                <c:ptCount val="2"/>
                <c:pt idx="0">
                  <c:v>United States</c:v>
                </c:pt>
                <c:pt idx="1">
                  <c:v>Soviet Union</c:v>
                </c:pt>
              </c:strCache>
            </c:strRef>
          </c:cat>
          <c:val>
            <c:numRef>
              <c:f>'1971 Steel Output'!$B$2:$B$3</c:f>
              <c:numCache>
                <c:formatCode>General</c:formatCode>
                <c:ptCount val="2"/>
                <c:pt idx="0">
                  <c:v>120.2</c:v>
                </c:pt>
                <c:pt idx="1">
                  <c:v>133</c:v>
                </c:pt>
              </c:numCache>
            </c:numRef>
          </c:val>
          <c:extLst>
            <c:ext xmlns:c16="http://schemas.microsoft.com/office/drawing/2014/chart" uri="{C3380CC4-5D6E-409C-BE32-E72D297353CC}">
              <c16:uniqueId val="{00000000-2FAF-6049-9897-E2C445D0BC0E}"/>
            </c:ext>
          </c:extLst>
        </c:ser>
        <c:dLbls>
          <c:showLegendKey val="0"/>
          <c:showVal val="0"/>
          <c:showCatName val="0"/>
          <c:showSerName val="0"/>
          <c:showPercent val="0"/>
          <c:showBubbleSize val="0"/>
        </c:dLbls>
        <c:gapWidth val="150"/>
        <c:axId val="149514255"/>
        <c:axId val="148956047"/>
      </c:barChart>
      <c:catAx>
        <c:axId val="14951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6047"/>
        <c:crosses val="autoZero"/>
        <c:auto val="1"/>
        <c:lblAlgn val="ctr"/>
        <c:lblOffset val="100"/>
        <c:noMultiLvlLbl val="0"/>
      </c:catAx>
      <c:valAx>
        <c:axId val="14895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a:t>
                </a:r>
                <a:r>
                  <a:rPr lang="en-US" baseline="0"/>
                  <a:t> tons</a:t>
                </a:r>
                <a:endParaRPr lang="en-US"/>
              </a:p>
            </c:rich>
          </c:tx>
          <c:layout>
            <c:manualLayout>
              <c:xMode val="edge"/>
              <c:yMode val="edge"/>
              <c:x val="8.7653177782177613E-2"/>
              <c:y val="0.386366117578860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14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Factor DOE Analysis'!$I$6</c:f>
              <c:strCache>
                <c:ptCount val="1"/>
                <c:pt idx="0">
                  <c:v>AB</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'2 Factor DOE Analysis'!$F$12:$F$13</c:f>
              <c:numCache>
                <c:formatCode>General</c:formatCode>
                <c:ptCount val="2"/>
                <c:pt idx="0">
                  <c:v>-1</c:v>
                </c:pt>
                <c:pt idx="1">
                  <c:v>1</c:v>
                </c:pt>
              </c:numCache>
            </c:numRef>
          </c:cat>
          <c:val>
            <c:numRef>
              <c:f>'2 Factor DOE Analysis'!$I$12:$I$13</c:f>
              <c:numCache>
                <c:formatCode>0.00</c:formatCode>
                <c:ptCount val="2"/>
                <c:pt idx="0">
                  <c:v>6.7</c:v>
                </c:pt>
                <c:pt idx="1">
                  <c:v>7.2</c:v>
                </c:pt>
              </c:numCache>
            </c:numRef>
          </c:val>
          <c:smooth val="0"/>
          <c:extLst>
            <c:ext xmlns:c16="http://schemas.microsoft.com/office/drawing/2014/chart" uri="{C3380CC4-5D6E-409C-BE32-E72D297353CC}">
              <c16:uniqueId val="{00000000-0927-9B4C-B7C1-54411A22ADE4}"/>
            </c:ext>
          </c:extLst>
        </c:ser>
        <c:dLbls>
          <c:showLegendKey val="0"/>
          <c:showVal val="0"/>
          <c:showCatName val="0"/>
          <c:showSerName val="0"/>
          <c:showPercent val="0"/>
          <c:showBubbleSize val="0"/>
        </c:dLbls>
        <c:marker val="1"/>
        <c:smooth val="0"/>
        <c:axId val="729187600"/>
        <c:axId val="729157040"/>
      </c:lineChart>
      <c:catAx>
        <c:axId val="72918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9157040"/>
        <c:crosses val="autoZero"/>
        <c:auto val="1"/>
        <c:lblAlgn val="ctr"/>
        <c:lblOffset val="100"/>
        <c:noMultiLvlLbl val="0"/>
      </c:catAx>
      <c:valAx>
        <c:axId val="729157040"/>
        <c:scaling>
          <c:orientation val="minMax"/>
          <c:max val="9"/>
          <c:min val="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8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Heads per 100 Coin</a:t>
            </a:r>
            <a:r>
              <a:rPr lang="en-US" baseline="0"/>
              <a:t> Tosses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'Random Coin Toss'!$B$1</c:f>
              <c:strCache>
                <c:ptCount val="1"/>
                <c:pt idx="0">
                  <c:v>Number of Heads</c:v>
                </c:pt>
              </c:strCache>
            </c:strRef>
          </c:tx>
          <c:spPr>
            <a:ln w="9525" cap="rnd">
              <a:solidFill>
                <a:schemeClr val="tx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c:spPr>
          </c:marker>
          <c:xVal>
            <c:numRef>
              <c:f>'Random Coin Toss'!$A$2:$A$26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Toss'!$B$2:$B$26</c:f>
              <c:numCache>
                <c:formatCode>General</c:formatCode>
                <c:ptCount val="25"/>
                <c:pt idx="0">
                  <c:v>48</c:v>
                </c:pt>
                <c:pt idx="1">
                  <c:v>48</c:v>
                </c:pt>
                <c:pt idx="2">
                  <c:v>44</c:v>
                </c:pt>
                <c:pt idx="3">
                  <c:v>51</c:v>
                </c:pt>
                <c:pt idx="4">
                  <c:v>60</c:v>
                </c:pt>
                <c:pt idx="5">
                  <c:v>44</c:v>
                </c:pt>
                <c:pt idx="6">
                  <c:v>57</c:v>
                </c:pt>
                <c:pt idx="7">
                  <c:v>59</c:v>
                </c:pt>
                <c:pt idx="8">
                  <c:v>43</c:v>
                </c:pt>
                <c:pt idx="9">
                  <c:v>56</c:v>
                </c:pt>
                <c:pt idx="10">
                  <c:v>50</c:v>
                </c:pt>
                <c:pt idx="11">
                  <c:v>55</c:v>
                </c:pt>
                <c:pt idx="12">
                  <c:v>47</c:v>
                </c:pt>
                <c:pt idx="13">
                  <c:v>57</c:v>
                </c:pt>
                <c:pt idx="14">
                  <c:v>48</c:v>
                </c:pt>
                <c:pt idx="15">
                  <c:v>40</c:v>
                </c:pt>
                <c:pt idx="16">
                  <c:v>50</c:v>
                </c:pt>
                <c:pt idx="17">
                  <c:v>45</c:v>
                </c:pt>
                <c:pt idx="18">
                  <c:v>50</c:v>
                </c:pt>
                <c:pt idx="19">
                  <c:v>55</c:v>
                </c:pt>
                <c:pt idx="20">
                  <c:v>59</c:v>
                </c:pt>
                <c:pt idx="21">
                  <c:v>40</c:v>
                </c:pt>
                <c:pt idx="22">
                  <c:v>55</c:v>
                </c:pt>
                <c:pt idx="23">
                  <c:v>54</c:v>
                </c:pt>
                <c:pt idx="24">
                  <c:v>56</c:v>
                </c:pt>
              </c:numCache>
            </c:numRef>
          </c:yVal>
          <c:smooth val="0"/>
          <c:extLst>
            <c:ext xmlns:c16="http://schemas.microsoft.com/office/drawing/2014/chart" uri="{C3380CC4-5D6E-409C-BE32-E72D297353CC}">
              <c16:uniqueId val="{00000000-AE8F-9141-95D0-3A2EA080EDF0}"/>
            </c:ext>
          </c:extLst>
        </c:ser>
        <c:dLbls>
          <c:showLegendKey val="0"/>
          <c:showVal val="0"/>
          <c:showCatName val="0"/>
          <c:showSerName val="0"/>
          <c:showPercent val="0"/>
          <c:showBubbleSize val="0"/>
        </c:dLbls>
        <c:axId val="906980096"/>
        <c:axId val="884924544"/>
      </c:scatterChart>
      <c:valAx>
        <c:axId val="906980096"/>
        <c:scaling>
          <c:orientation val="minMax"/>
          <c:max val="2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24544"/>
        <c:crosses val="autoZero"/>
        <c:crossBetween val="midCat"/>
        <c:majorUnit val="1"/>
      </c:valAx>
      <c:valAx>
        <c:axId val="884924544"/>
        <c:scaling>
          <c:orientation val="minMax"/>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80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Heads per 100 Coin</a:t>
            </a:r>
            <a:r>
              <a:rPr lang="en-US" baseline="0"/>
              <a:t> Tosses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'Random Coin Toss'!$B$1</c:f>
              <c:strCache>
                <c:ptCount val="1"/>
                <c:pt idx="0">
                  <c:v>Number of Heads</c:v>
                </c:pt>
              </c:strCache>
            </c:strRef>
          </c:tx>
          <c:spPr>
            <a:ln w="9525" cap="rnd">
              <a:solidFill>
                <a:schemeClr val="tx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c:spPr>
          </c:marker>
          <c:xVal>
            <c:numRef>
              <c:f>'Random Coin Toss'!$A$2:$A$26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Toss'!$B$2:$B$26</c:f>
              <c:numCache>
                <c:formatCode>General</c:formatCode>
                <c:ptCount val="25"/>
                <c:pt idx="0">
                  <c:v>48</c:v>
                </c:pt>
                <c:pt idx="1">
                  <c:v>48</c:v>
                </c:pt>
                <c:pt idx="2">
                  <c:v>44</c:v>
                </c:pt>
                <c:pt idx="3">
                  <c:v>51</c:v>
                </c:pt>
                <c:pt idx="4">
                  <c:v>60</c:v>
                </c:pt>
                <c:pt idx="5">
                  <c:v>44</c:v>
                </c:pt>
                <c:pt idx="6">
                  <c:v>57</c:v>
                </c:pt>
                <c:pt idx="7">
                  <c:v>59</c:v>
                </c:pt>
                <c:pt idx="8">
                  <c:v>43</c:v>
                </c:pt>
                <c:pt idx="9">
                  <c:v>56</c:v>
                </c:pt>
                <c:pt idx="10">
                  <c:v>50</c:v>
                </c:pt>
                <c:pt idx="11">
                  <c:v>55</c:v>
                </c:pt>
                <c:pt idx="12">
                  <c:v>47</c:v>
                </c:pt>
                <c:pt idx="13">
                  <c:v>57</c:v>
                </c:pt>
                <c:pt idx="14">
                  <c:v>48</c:v>
                </c:pt>
                <c:pt idx="15">
                  <c:v>40</c:v>
                </c:pt>
                <c:pt idx="16">
                  <c:v>50</c:v>
                </c:pt>
                <c:pt idx="17">
                  <c:v>45</c:v>
                </c:pt>
                <c:pt idx="18">
                  <c:v>50</c:v>
                </c:pt>
                <c:pt idx="19">
                  <c:v>55</c:v>
                </c:pt>
                <c:pt idx="20">
                  <c:v>59</c:v>
                </c:pt>
                <c:pt idx="21">
                  <c:v>40</c:v>
                </c:pt>
                <c:pt idx="22">
                  <c:v>55</c:v>
                </c:pt>
                <c:pt idx="23">
                  <c:v>54</c:v>
                </c:pt>
                <c:pt idx="24">
                  <c:v>56</c:v>
                </c:pt>
              </c:numCache>
            </c:numRef>
          </c:yVal>
          <c:smooth val="0"/>
          <c:extLst>
            <c:ext xmlns:c16="http://schemas.microsoft.com/office/drawing/2014/chart" uri="{C3380CC4-5D6E-409C-BE32-E72D297353CC}">
              <c16:uniqueId val="{00000000-55DC-A646-B2D4-1D98122D0584}"/>
            </c:ext>
          </c:extLst>
        </c:ser>
        <c:ser>
          <c:idx val="1"/>
          <c:order val="1"/>
          <c:tx>
            <c:strRef>
              <c:f>'Random Coin Toss'!$C$1</c:f>
              <c:strCache>
                <c:ptCount val="1"/>
                <c:pt idx="0">
                  <c:v>Expected</c:v>
                </c:pt>
              </c:strCache>
            </c:strRef>
          </c:tx>
          <c:spPr>
            <a:ln w="9525" cap="rnd">
              <a:solidFill>
                <a:schemeClr val="tx1"/>
              </a:solidFill>
              <a:round/>
            </a:ln>
            <a:effectLst/>
          </c:spPr>
          <c:marker>
            <c:symbol val="none"/>
          </c:marker>
          <c:xVal>
            <c:numRef>
              <c:f>'Random Coin Toss'!$A$2:$A$26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Toss'!$C$2:$C$26</c:f>
              <c:numCache>
                <c:formatCode>General</c:formatCode>
                <c:ptCount val="25"/>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numCache>
            </c:numRef>
          </c:yVal>
          <c:smooth val="0"/>
          <c:extLst>
            <c:ext xmlns:c16="http://schemas.microsoft.com/office/drawing/2014/chart" uri="{C3380CC4-5D6E-409C-BE32-E72D297353CC}">
              <c16:uniqueId val="{00000001-55DC-A646-B2D4-1D98122D0584}"/>
            </c:ext>
          </c:extLst>
        </c:ser>
        <c:ser>
          <c:idx val="2"/>
          <c:order val="2"/>
          <c:tx>
            <c:strRef>
              <c:f>'Random Coin Toss'!$D$1</c:f>
              <c:strCache>
                <c:ptCount val="1"/>
                <c:pt idx="0">
                  <c:v>Lower Limit</c:v>
                </c:pt>
              </c:strCache>
            </c:strRef>
          </c:tx>
          <c:spPr>
            <a:ln w="9525" cap="rnd">
              <a:solidFill>
                <a:srgbClr val="FF0000"/>
              </a:solidFill>
              <a:round/>
            </a:ln>
            <a:effectLst/>
          </c:spPr>
          <c:marker>
            <c:symbol val="none"/>
          </c:marker>
          <c:xVal>
            <c:numRef>
              <c:f>'Random Coin Toss'!$A$2:$A$26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Toss'!$D$2:$D$26</c:f>
              <c:numCache>
                <c:formatCode>General</c:formatCode>
                <c:ptCount val="25"/>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numCache>
            </c:numRef>
          </c:yVal>
          <c:smooth val="0"/>
          <c:extLst>
            <c:ext xmlns:c16="http://schemas.microsoft.com/office/drawing/2014/chart" uri="{C3380CC4-5D6E-409C-BE32-E72D297353CC}">
              <c16:uniqueId val="{00000001-75A6-1240-A072-145DDC15758A}"/>
            </c:ext>
          </c:extLst>
        </c:ser>
        <c:ser>
          <c:idx val="3"/>
          <c:order val="3"/>
          <c:tx>
            <c:strRef>
              <c:f>'Random Coin Toss'!$E$1</c:f>
              <c:strCache>
                <c:ptCount val="1"/>
                <c:pt idx="0">
                  <c:v>Upper Limit</c:v>
                </c:pt>
              </c:strCache>
            </c:strRef>
          </c:tx>
          <c:spPr>
            <a:ln w="9525" cap="rnd">
              <a:solidFill>
                <a:srgbClr val="FF0000"/>
              </a:solidFill>
              <a:round/>
            </a:ln>
            <a:effectLst/>
          </c:spPr>
          <c:marker>
            <c:symbol val="none"/>
          </c:marker>
          <c:xVal>
            <c:numRef>
              <c:f>'Random Coin Toss'!$A$2:$A$26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Toss'!$E$2:$E$26</c:f>
              <c:numCache>
                <c:formatCode>General</c:formatCode>
                <c:ptCount val="25"/>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numCache>
            </c:numRef>
          </c:yVal>
          <c:smooth val="0"/>
          <c:extLst>
            <c:ext xmlns:c16="http://schemas.microsoft.com/office/drawing/2014/chart" uri="{C3380CC4-5D6E-409C-BE32-E72D297353CC}">
              <c16:uniqueId val="{00000002-75A6-1240-A072-145DDC15758A}"/>
            </c:ext>
          </c:extLst>
        </c:ser>
        <c:dLbls>
          <c:showLegendKey val="0"/>
          <c:showVal val="0"/>
          <c:showCatName val="0"/>
          <c:showSerName val="0"/>
          <c:showPercent val="0"/>
          <c:showBubbleSize val="0"/>
        </c:dLbls>
        <c:axId val="906980096"/>
        <c:axId val="884924544"/>
      </c:scatterChart>
      <c:valAx>
        <c:axId val="906980096"/>
        <c:scaling>
          <c:orientation val="minMax"/>
          <c:max val="2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24544"/>
        <c:crosses val="autoZero"/>
        <c:crossBetween val="midCat"/>
        <c:majorUnit val="1"/>
      </c:valAx>
      <c:valAx>
        <c:axId val="884924544"/>
        <c:scaling>
          <c:orientation val="minMax"/>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80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Heads per 100 Coin</a:t>
            </a:r>
            <a:r>
              <a:rPr lang="en-US" baseline="0"/>
              <a:t> Tosses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'Random Coin Toss'!$B$34</c:f>
              <c:strCache>
                <c:ptCount val="1"/>
                <c:pt idx="0">
                  <c:v>Number of Heads</c:v>
                </c:pt>
              </c:strCache>
            </c:strRef>
          </c:tx>
          <c:spPr>
            <a:ln w="9525"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c:spPr>
          </c:marker>
          <c:dPt>
            <c:idx val="19"/>
            <c:marker>
              <c:symbol val="circle"/>
              <c:size val="6"/>
              <c:spPr>
                <a:solidFill>
                  <a:srgbClr val="FF0000"/>
                </a:solidFill>
                <a:ln w="9525" cap="rnd">
                  <a:solidFill>
                    <a:srgbClr val="FF0000"/>
                  </a:solidFill>
                  <a:round/>
                </a:ln>
                <a:effectLst/>
              </c:spPr>
            </c:marker>
            <c:bubble3D val="0"/>
            <c:extLst>
              <c:ext xmlns:c16="http://schemas.microsoft.com/office/drawing/2014/chart" uri="{C3380CC4-5D6E-409C-BE32-E72D297353CC}">
                <c16:uniqueId val="{0000000A-9ADE-0343-9443-2C65F7F5E5EE}"/>
              </c:ext>
            </c:extLst>
          </c:dPt>
          <c:dPt>
            <c:idx val="20"/>
            <c:marker>
              <c:symbol val="circle"/>
              <c:size val="6"/>
              <c:spPr>
                <a:solidFill>
                  <a:srgbClr val="FF0000"/>
                </a:solidFill>
                <a:ln w="9525" cap="rnd">
                  <a:solidFill>
                    <a:srgbClr val="FF0000"/>
                  </a:solidFill>
                  <a:round/>
                </a:ln>
                <a:effectLst/>
              </c:spPr>
            </c:marker>
            <c:bubble3D val="0"/>
            <c:extLst>
              <c:ext xmlns:c16="http://schemas.microsoft.com/office/drawing/2014/chart" uri="{C3380CC4-5D6E-409C-BE32-E72D297353CC}">
                <c16:uniqueId val="{00000005-9ADE-0343-9443-2C65F7F5E5EE}"/>
              </c:ext>
            </c:extLst>
          </c:dPt>
          <c:dPt>
            <c:idx val="22"/>
            <c:marker>
              <c:symbol val="circle"/>
              <c:size val="6"/>
              <c:spPr>
                <a:solidFill>
                  <a:srgbClr val="FF0000"/>
                </a:solidFill>
                <a:ln w="9525" cap="rnd">
                  <a:solidFill>
                    <a:srgbClr val="FF0000"/>
                  </a:solidFill>
                  <a:round/>
                </a:ln>
                <a:effectLst/>
              </c:spPr>
            </c:marker>
            <c:bubble3D val="0"/>
            <c:spPr>
              <a:ln w="9525" cap="rnd">
                <a:solidFill>
                  <a:schemeClr val="accent1">
                    <a:lumMod val="75000"/>
                  </a:schemeClr>
                </a:solidFill>
                <a:round/>
              </a:ln>
              <a:effectLst/>
            </c:spPr>
            <c:extLst>
              <c:ext xmlns:c16="http://schemas.microsoft.com/office/drawing/2014/chart" uri="{C3380CC4-5D6E-409C-BE32-E72D297353CC}">
                <c16:uniqueId val="{00000007-9ADE-0343-9443-2C65F7F5E5EE}"/>
              </c:ext>
            </c:extLst>
          </c:dPt>
          <c:dPt>
            <c:idx val="23"/>
            <c:marker>
              <c:symbol val="circle"/>
              <c:size val="6"/>
              <c:spPr>
                <a:solidFill>
                  <a:srgbClr val="FF0000"/>
                </a:solidFill>
                <a:ln w="9525" cap="rnd">
                  <a:solidFill>
                    <a:srgbClr val="FF0000"/>
                  </a:solidFill>
                  <a:round/>
                </a:ln>
                <a:effectLst/>
              </c:spPr>
            </c:marker>
            <c:bubble3D val="0"/>
            <c:extLst>
              <c:ext xmlns:c16="http://schemas.microsoft.com/office/drawing/2014/chart" uri="{C3380CC4-5D6E-409C-BE32-E72D297353CC}">
                <c16:uniqueId val="{00000008-9ADE-0343-9443-2C65F7F5E5EE}"/>
              </c:ext>
            </c:extLst>
          </c:dPt>
          <c:xVal>
            <c:numRef>
              <c:f>'Random Coin Toss'!$A$35:$A$59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Toss'!$B$35:$B$59</c:f>
              <c:numCache>
                <c:formatCode>General</c:formatCode>
                <c:ptCount val="25"/>
                <c:pt idx="0">
                  <c:v>48</c:v>
                </c:pt>
                <c:pt idx="1">
                  <c:v>48</c:v>
                </c:pt>
                <c:pt idx="2">
                  <c:v>44</c:v>
                </c:pt>
                <c:pt idx="3">
                  <c:v>51</c:v>
                </c:pt>
                <c:pt idx="4">
                  <c:v>60</c:v>
                </c:pt>
                <c:pt idx="5">
                  <c:v>44</c:v>
                </c:pt>
                <c:pt idx="6">
                  <c:v>57</c:v>
                </c:pt>
                <c:pt idx="7">
                  <c:v>59</c:v>
                </c:pt>
                <c:pt idx="8">
                  <c:v>43</c:v>
                </c:pt>
                <c:pt idx="9">
                  <c:v>56</c:v>
                </c:pt>
                <c:pt idx="10">
                  <c:v>50</c:v>
                </c:pt>
                <c:pt idx="11">
                  <c:v>55</c:v>
                </c:pt>
                <c:pt idx="12">
                  <c:v>47</c:v>
                </c:pt>
                <c:pt idx="13">
                  <c:v>57</c:v>
                </c:pt>
                <c:pt idx="14">
                  <c:v>48</c:v>
                </c:pt>
                <c:pt idx="15">
                  <c:v>40</c:v>
                </c:pt>
                <c:pt idx="16">
                  <c:v>50</c:v>
                </c:pt>
                <c:pt idx="17">
                  <c:v>45</c:v>
                </c:pt>
                <c:pt idx="18">
                  <c:v>50</c:v>
                </c:pt>
                <c:pt idx="19">
                  <c:v>41</c:v>
                </c:pt>
                <c:pt idx="20">
                  <c:v>42</c:v>
                </c:pt>
                <c:pt idx="21">
                  <c:v>40</c:v>
                </c:pt>
                <c:pt idx="22">
                  <c:v>38</c:v>
                </c:pt>
                <c:pt idx="23">
                  <c:v>38</c:v>
                </c:pt>
                <c:pt idx="24">
                  <c:v>40</c:v>
                </c:pt>
              </c:numCache>
            </c:numRef>
          </c:yVal>
          <c:smooth val="0"/>
          <c:extLst>
            <c:ext xmlns:c16="http://schemas.microsoft.com/office/drawing/2014/chart" uri="{C3380CC4-5D6E-409C-BE32-E72D297353CC}">
              <c16:uniqueId val="{00000000-9ADE-0343-9443-2C65F7F5E5EE}"/>
            </c:ext>
          </c:extLst>
        </c:ser>
        <c:ser>
          <c:idx val="1"/>
          <c:order val="1"/>
          <c:tx>
            <c:strRef>
              <c:f>'Random Coin Toss'!$C$34</c:f>
              <c:strCache>
                <c:ptCount val="1"/>
                <c:pt idx="0">
                  <c:v>Expected</c:v>
                </c:pt>
              </c:strCache>
            </c:strRef>
          </c:tx>
          <c:spPr>
            <a:ln w="9525" cap="rnd">
              <a:solidFill>
                <a:schemeClr val="tx1"/>
              </a:solidFill>
              <a:round/>
            </a:ln>
            <a:effectLst/>
          </c:spPr>
          <c:marker>
            <c:symbol val="none"/>
          </c:marker>
          <c:xVal>
            <c:numRef>
              <c:f>'Random Coin Toss'!$A$35:$A$59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Toss'!$C$35:$C$59</c:f>
              <c:numCache>
                <c:formatCode>General</c:formatCode>
                <c:ptCount val="25"/>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numCache>
            </c:numRef>
          </c:yVal>
          <c:smooth val="0"/>
          <c:extLst>
            <c:ext xmlns:c16="http://schemas.microsoft.com/office/drawing/2014/chart" uri="{C3380CC4-5D6E-409C-BE32-E72D297353CC}">
              <c16:uniqueId val="{00000001-9ADE-0343-9443-2C65F7F5E5EE}"/>
            </c:ext>
          </c:extLst>
        </c:ser>
        <c:ser>
          <c:idx val="2"/>
          <c:order val="2"/>
          <c:tx>
            <c:strRef>
              <c:f>'Random Coin Toss'!$D$34</c:f>
              <c:strCache>
                <c:ptCount val="1"/>
                <c:pt idx="0">
                  <c:v>Lower Limit</c:v>
                </c:pt>
              </c:strCache>
            </c:strRef>
          </c:tx>
          <c:spPr>
            <a:ln w="9525" cap="rnd">
              <a:solidFill>
                <a:srgbClr val="FF0000"/>
              </a:solidFill>
              <a:round/>
            </a:ln>
            <a:effectLst/>
          </c:spPr>
          <c:marker>
            <c:symbol val="none"/>
          </c:marker>
          <c:dPt>
            <c:idx val="21"/>
            <c:marker>
              <c:symbol val="circle"/>
              <c:size val="6"/>
              <c:spPr>
                <a:solidFill>
                  <a:srgbClr val="FF0000"/>
                </a:solidFill>
                <a:ln w="9525" cap="rnd">
                  <a:solidFill>
                    <a:srgbClr val="FF0000"/>
                  </a:solidFill>
                  <a:round/>
                </a:ln>
                <a:effectLst/>
              </c:spPr>
            </c:marker>
            <c:bubble3D val="0"/>
            <c:extLst>
              <c:ext xmlns:c16="http://schemas.microsoft.com/office/drawing/2014/chart" uri="{C3380CC4-5D6E-409C-BE32-E72D297353CC}">
                <c16:uniqueId val="{00000006-9ADE-0343-9443-2C65F7F5E5EE}"/>
              </c:ext>
            </c:extLst>
          </c:dPt>
          <c:dPt>
            <c:idx val="24"/>
            <c:marker>
              <c:symbol val="circle"/>
              <c:size val="6"/>
              <c:spPr>
                <a:solidFill>
                  <a:srgbClr val="FF0000"/>
                </a:solidFill>
                <a:ln w="9525" cap="rnd">
                  <a:solidFill>
                    <a:srgbClr val="FF0000"/>
                  </a:solidFill>
                  <a:round/>
                </a:ln>
                <a:effectLst/>
              </c:spPr>
            </c:marker>
            <c:bubble3D val="0"/>
            <c:extLst>
              <c:ext xmlns:c16="http://schemas.microsoft.com/office/drawing/2014/chart" uri="{C3380CC4-5D6E-409C-BE32-E72D297353CC}">
                <c16:uniqueId val="{00000009-9ADE-0343-9443-2C65F7F5E5EE}"/>
              </c:ext>
            </c:extLst>
          </c:dPt>
          <c:xVal>
            <c:numRef>
              <c:f>'Random Coin Toss'!$A$35:$A$59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Toss'!$D$35:$D$59</c:f>
              <c:numCache>
                <c:formatCode>General</c:formatCode>
                <c:ptCount val="25"/>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numCache>
            </c:numRef>
          </c:yVal>
          <c:smooth val="0"/>
          <c:extLst>
            <c:ext xmlns:c16="http://schemas.microsoft.com/office/drawing/2014/chart" uri="{C3380CC4-5D6E-409C-BE32-E72D297353CC}">
              <c16:uniqueId val="{00000002-9ADE-0343-9443-2C65F7F5E5EE}"/>
            </c:ext>
          </c:extLst>
        </c:ser>
        <c:ser>
          <c:idx val="3"/>
          <c:order val="3"/>
          <c:tx>
            <c:strRef>
              <c:f>'Random Coin Toss'!$E$34</c:f>
              <c:strCache>
                <c:ptCount val="1"/>
                <c:pt idx="0">
                  <c:v>Upper Limit</c:v>
                </c:pt>
              </c:strCache>
            </c:strRef>
          </c:tx>
          <c:spPr>
            <a:ln w="9525" cap="rnd">
              <a:solidFill>
                <a:srgbClr val="FF0000"/>
              </a:solidFill>
              <a:round/>
            </a:ln>
            <a:effectLst/>
          </c:spPr>
          <c:marker>
            <c:symbol val="none"/>
          </c:marker>
          <c:xVal>
            <c:numRef>
              <c:f>'Random Coin Toss'!$A$35:$A$59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'Random Coin Toss'!$E$35:$E$59</c:f>
              <c:numCache>
                <c:formatCode>General</c:formatCode>
                <c:ptCount val="25"/>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numCache>
            </c:numRef>
          </c:yVal>
          <c:smooth val="0"/>
          <c:extLst>
            <c:ext xmlns:c16="http://schemas.microsoft.com/office/drawing/2014/chart" uri="{C3380CC4-5D6E-409C-BE32-E72D297353CC}">
              <c16:uniqueId val="{00000003-9ADE-0343-9443-2C65F7F5E5EE}"/>
            </c:ext>
          </c:extLst>
        </c:ser>
        <c:dLbls>
          <c:showLegendKey val="0"/>
          <c:showVal val="0"/>
          <c:showCatName val="0"/>
          <c:showSerName val="0"/>
          <c:showPercent val="0"/>
          <c:showBubbleSize val="0"/>
        </c:dLbls>
        <c:axId val="906980096"/>
        <c:axId val="884924544"/>
      </c:scatterChart>
      <c:valAx>
        <c:axId val="906980096"/>
        <c:scaling>
          <c:orientation val="minMax"/>
          <c:max val="26"/>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Trial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24544"/>
        <c:crosses val="autoZero"/>
        <c:crossBetween val="midCat"/>
        <c:majorUnit val="1"/>
      </c:valAx>
      <c:valAx>
        <c:axId val="884924544"/>
        <c:scaling>
          <c:orientation val="minMax"/>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980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Factor DOE Analysis'!$D$4</c:f>
              <c:strCache>
                <c:ptCount val="1"/>
                <c:pt idx="0">
                  <c:v>Factor A</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'3 Factor DOE Analysis'!$G$14:$G$15</c:f>
              <c:numCache>
                <c:formatCode>General</c:formatCode>
                <c:ptCount val="2"/>
                <c:pt idx="0">
                  <c:v>-1</c:v>
                </c:pt>
                <c:pt idx="1">
                  <c:v>1</c:v>
                </c:pt>
              </c:numCache>
            </c:numRef>
          </c:cat>
          <c:val>
            <c:numRef>
              <c:f>'3 Factor DOE Analysis'!$H$14:$H$15</c:f>
              <c:numCache>
                <c:formatCode>0.00</c:formatCode>
                <c:ptCount val="2"/>
                <c:pt idx="0">
                  <c:v>1.7350000000000001</c:v>
                </c:pt>
                <c:pt idx="1">
                  <c:v>2.164166666666667</c:v>
                </c:pt>
              </c:numCache>
            </c:numRef>
          </c:val>
          <c:smooth val="0"/>
          <c:extLst>
            <c:ext xmlns:c16="http://schemas.microsoft.com/office/drawing/2014/chart" uri="{C3380CC4-5D6E-409C-BE32-E72D297353CC}">
              <c16:uniqueId val="{00000000-DC67-8442-BAD4-1D82DBBD20E8}"/>
            </c:ext>
          </c:extLst>
        </c:ser>
        <c:dLbls>
          <c:showLegendKey val="0"/>
          <c:showVal val="0"/>
          <c:showCatName val="0"/>
          <c:showSerName val="0"/>
          <c:showPercent val="0"/>
          <c:showBubbleSize val="0"/>
        </c:dLbls>
        <c:marker val="1"/>
        <c:smooth val="0"/>
        <c:axId val="776818656"/>
        <c:axId val="776820304"/>
      </c:lineChart>
      <c:catAx>
        <c:axId val="7768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6820304"/>
        <c:crosses val="autoZero"/>
        <c:auto val="1"/>
        <c:lblAlgn val="ctr"/>
        <c:lblOffset val="100"/>
        <c:noMultiLvlLbl val="0"/>
      </c:catAx>
      <c:valAx>
        <c:axId val="776820304"/>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Factor DOE Analysis'!$E$4</c:f>
              <c:strCache>
                <c:ptCount val="1"/>
                <c:pt idx="0">
                  <c:v>Factor B</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'3 Factor DOE Analysis'!$G$14:$G$15</c:f>
              <c:numCache>
                <c:formatCode>General</c:formatCode>
                <c:ptCount val="2"/>
                <c:pt idx="0">
                  <c:v>-1</c:v>
                </c:pt>
                <c:pt idx="1">
                  <c:v>1</c:v>
                </c:pt>
              </c:numCache>
            </c:numRef>
          </c:cat>
          <c:val>
            <c:numRef>
              <c:f>'3 Factor DOE Analysis'!$I$14:$I$15</c:f>
              <c:numCache>
                <c:formatCode>0.00</c:formatCode>
                <c:ptCount val="2"/>
                <c:pt idx="0">
                  <c:v>1.9566666666666668</c:v>
                </c:pt>
                <c:pt idx="1">
                  <c:v>1.9425000000000001</c:v>
                </c:pt>
              </c:numCache>
            </c:numRef>
          </c:val>
          <c:smooth val="0"/>
          <c:extLst>
            <c:ext xmlns:c16="http://schemas.microsoft.com/office/drawing/2014/chart" uri="{C3380CC4-5D6E-409C-BE32-E72D297353CC}">
              <c16:uniqueId val="{00000000-2F92-7546-8E26-4EA6B18A35FA}"/>
            </c:ext>
          </c:extLst>
        </c:ser>
        <c:dLbls>
          <c:showLegendKey val="0"/>
          <c:showVal val="0"/>
          <c:showCatName val="0"/>
          <c:showSerName val="0"/>
          <c:showPercent val="0"/>
          <c:showBubbleSize val="0"/>
        </c:dLbls>
        <c:marker val="1"/>
        <c:smooth val="0"/>
        <c:axId val="776818656"/>
        <c:axId val="776820304"/>
      </c:lineChart>
      <c:catAx>
        <c:axId val="7768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6820304"/>
        <c:crosses val="autoZero"/>
        <c:auto val="1"/>
        <c:lblAlgn val="ctr"/>
        <c:lblOffset val="100"/>
        <c:noMultiLvlLbl val="0"/>
      </c:catAx>
      <c:valAx>
        <c:axId val="776820304"/>
        <c:scaling>
          <c:orientation val="minMax"/>
          <c:min val="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Factor DOE Analysis'!$F$4</c:f>
              <c:strCache>
                <c:ptCount val="1"/>
                <c:pt idx="0">
                  <c:v>Factor C</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'3 Factor DOE Analysis'!$G$14:$G$15</c:f>
              <c:numCache>
                <c:formatCode>General</c:formatCode>
                <c:ptCount val="2"/>
                <c:pt idx="0">
                  <c:v>-1</c:v>
                </c:pt>
                <c:pt idx="1">
                  <c:v>1</c:v>
                </c:pt>
              </c:numCache>
            </c:numRef>
          </c:cat>
          <c:val>
            <c:numRef>
              <c:f>'3 Factor DOE Analysis'!$J$14:$J$15</c:f>
              <c:numCache>
                <c:formatCode>0.00</c:formatCode>
                <c:ptCount val="2"/>
                <c:pt idx="0">
                  <c:v>1.9933333333333334</c:v>
                </c:pt>
                <c:pt idx="1">
                  <c:v>1.9058333333333335</c:v>
                </c:pt>
              </c:numCache>
            </c:numRef>
          </c:val>
          <c:smooth val="0"/>
          <c:extLst>
            <c:ext xmlns:c16="http://schemas.microsoft.com/office/drawing/2014/chart" uri="{C3380CC4-5D6E-409C-BE32-E72D297353CC}">
              <c16:uniqueId val="{00000000-D44E-BB41-934C-F67E2FBDFDFE}"/>
            </c:ext>
          </c:extLst>
        </c:ser>
        <c:dLbls>
          <c:showLegendKey val="0"/>
          <c:showVal val="0"/>
          <c:showCatName val="0"/>
          <c:showSerName val="0"/>
          <c:showPercent val="0"/>
          <c:showBubbleSize val="0"/>
        </c:dLbls>
        <c:marker val="1"/>
        <c:smooth val="0"/>
        <c:axId val="776818656"/>
        <c:axId val="776820304"/>
      </c:lineChart>
      <c:catAx>
        <c:axId val="7768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6820304"/>
        <c:crosses val="autoZero"/>
        <c:auto val="1"/>
        <c:lblAlgn val="ctr"/>
        <c:lblOffset val="100"/>
        <c:noMultiLvlLbl val="0"/>
      </c:catAx>
      <c:valAx>
        <c:axId val="776820304"/>
        <c:scaling>
          <c:orientation val="minMax"/>
          <c:min val="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Factor DOE Analysis'!$K$4</c:f>
              <c:strCache>
                <c:ptCount val="1"/>
                <c:pt idx="0">
                  <c:v>AB</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'3 Factor DOE Analysis'!$G$14:$G$15</c:f>
              <c:numCache>
                <c:formatCode>General</c:formatCode>
                <c:ptCount val="2"/>
                <c:pt idx="0">
                  <c:v>-1</c:v>
                </c:pt>
                <c:pt idx="1">
                  <c:v>1</c:v>
                </c:pt>
              </c:numCache>
            </c:numRef>
          </c:cat>
          <c:val>
            <c:numRef>
              <c:f>'3 Factor DOE Analysis'!$K$14:$K$15</c:f>
              <c:numCache>
                <c:formatCode>0.00</c:formatCode>
                <c:ptCount val="2"/>
                <c:pt idx="0">
                  <c:v>1.9450000000000001</c:v>
                </c:pt>
                <c:pt idx="1">
                  <c:v>1.9541666666666668</c:v>
                </c:pt>
              </c:numCache>
            </c:numRef>
          </c:val>
          <c:smooth val="0"/>
          <c:extLst>
            <c:ext xmlns:c16="http://schemas.microsoft.com/office/drawing/2014/chart" uri="{C3380CC4-5D6E-409C-BE32-E72D297353CC}">
              <c16:uniqueId val="{00000000-85F2-7141-BC41-EBD0C712284E}"/>
            </c:ext>
          </c:extLst>
        </c:ser>
        <c:dLbls>
          <c:showLegendKey val="0"/>
          <c:showVal val="0"/>
          <c:showCatName val="0"/>
          <c:showSerName val="0"/>
          <c:showPercent val="0"/>
          <c:showBubbleSize val="0"/>
        </c:dLbls>
        <c:marker val="1"/>
        <c:smooth val="0"/>
        <c:axId val="776818656"/>
        <c:axId val="776820304"/>
      </c:lineChart>
      <c:catAx>
        <c:axId val="7768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6820304"/>
        <c:crosses val="autoZero"/>
        <c:auto val="1"/>
        <c:lblAlgn val="ctr"/>
        <c:lblOffset val="100"/>
        <c:noMultiLvlLbl val="0"/>
      </c:catAx>
      <c:valAx>
        <c:axId val="776820304"/>
        <c:scaling>
          <c:orientation val="minMax"/>
          <c:min val="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Factor DOE Analysis'!$L$4</c:f>
              <c:strCache>
                <c:ptCount val="1"/>
                <c:pt idx="0">
                  <c:v>AC</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'3 Factor DOE Analysis'!$G$14:$G$15</c:f>
              <c:numCache>
                <c:formatCode>General</c:formatCode>
                <c:ptCount val="2"/>
                <c:pt idx="0">
                  <c:v>-1</c:v>
                </c:pt>
                <c:pt idx="1">
                  <c:v>1</c:v>
                </c:pt>
              </c:numCache>
            </c:numRef>
          </c:cat>
          <c:val>
            <c:numRef>
              <c:f>'3 Factor DOE Analysis'!$L$14:$L$15</c:f>
              <c:numCache>
                <c:formatCode>0.00</c:formatCode>
                <c:ptCount val="2"/>
                <c:pt idx="0">
                  <c:v>1.5216666666666667</c:v>
                </c:pt>
                <c:pt idx="1">
                  <c:v>2.3775000000000004</c:v>
                </c:pt>
              </c:numCache>
            </c:numRef>
          </c:val>
          <c:smooth val="0"/>
          <c:extLst>
            <c:ext xmlns:c16="http://schemas.microsoft.com/office/drawing/2014/chart" uri="{C3380CC4-5D6E-409C-BE32-E72D297353CC}">
              <c16:uniqueId val="{00000000-15A7-EC49-8168-815D6AFD1B04}"/>
            </c:ext>
          </c:extLst>
        </c:ser>
        <c:dLbls>
          <c:showLegendKey val="0"/>
          <c:showVal val="0"/>
          <c:showCatName val="0"/>
          <c:showSerName val="0"/>
          <c:showPercent val="0"/>
          <c:showBubbleSize val="0"/>
        </c:dLbls>
        <c:marker val="1"/>
        <c:smooth val="0"/>
        <c:axId val="776818656"/>
        <c:axId val="776820304"/>
      </c:lineChart>
      <c:catAx>
        <c:axId val="7768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6820304"/>
        <c:crosses val="autoZero"/>
        <c:auto val="1"/>
        <c:lblAlgn val="ctr"/>
        <c:lblOffset val="100"/>
        <c:noMultiLvlLbl val="0"/>
      </c:catAx>
      <c:valAx>
        <c:axId val="776820304"/>
        <c:scaling>
          <c:orientation val="minMax"/>
          <c:min val="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Factor DOE Analysis'!$M$4</c:f>
              <c:strCache>
                <c:ptCount val="1"/>
                <c:pt idx="0">
                  <c:v>BC</c:v>
                </c:pt>
              </c:strCache>
            </c:strRef>
          </c:tx>
          <c:spPr>
            <a:ln w="22225" cap="rnd">
              <a:solidFill>
                <a:schemeClr val="accent1"/>
              </a:solidFill>
              <a:round/>
            </a:ln>
            <a:effectLst/>
          </c:spPr>
          <c:marker>
            <c:symbol val="circle"/>
            <c:size val="6"/>
            <c:spPr>
              <a:solidFill>
                <a:srgbClr val="FF0000"/>
              </a:solidFill>
              <a:ln w="9525">
                <a:solidFill>
                  <a:srgbClr val="FF0000"/>
                </a:solidFill>
                <a:round/>
              </a:ln>
              <a:effectLst/>
            </c:spPr>
          </c:marker>
          <c:cat>
            <c:numRef>
              <c:f>'3 Factor DOE Analysis'!$G$14:$G$15</c:f>
              <c:numCache>
                <c:formatCode>General</c:formatCode>
                <c:ptCount val="2"/>
                <c:pt idx="0">
                  <c:v>-1</c:v>
                </c:pt>
                <c:pt idx="1">
                  <c:v>1</c:v>
                </c:pt>
              </c:numCache>
            </c:numRef>
          </c:cat>
          <c:val>
            <c:numRef>
              <c:f>'3 Factor DOE Analysis'!$M$14:$M$15</c:f>
              <c:numCache>
                <c:formatCode>0.00</c:formatCode>
                <c:ptCount val="2"/>
                <c:pt idx="0">
                  <c:v>1.9750000000000003</c:v>
                </c:pt>
                <c:pt idx="1">
                  <c:v>1.924166666666667</c:v>
                </c:pt>
              </c:numCache>
            </c:numRef>
          </c:val>
          <c:smooth val="0"/>
          <c:extLst>
            <c:ext xmlns:c16="http://schemas.microsoft.com/office/drawing/2014/chart" uri="{C3380CC4-5D6E-409C-BE32-E72D297353CC}">
              <c16:uniqueId val="{00000000-A8E2-D44E-B255-8FE5ADE18E73}"/>
            </c:ext>
          </c:extLst>
        </c:ser>
        <c:dLbls>
          <c:showLegendKey val="0"/>
          <c:showVal val="0"/>
          <c:showCatName val="0"/>
          <c:showSerName val="0"/>
          <c:showPercent val="0"/>
          <c:showBubbleSize val="0"/>
        </c:dLbls>
        <c:marker val="1"/>
        <c:smooth val="0"/>
        <c:axId val="776818656"/>
        <c:axId val="776820304"/>
      </c:lineChart>
      <c:catAx>
        <c:axId val="7768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6820304"/>
        <c:crosses val="autoZero"/>
        <c:auto val="1"/>
        <c:lblAlgn val="ctr"/>
        <c:lblOffset val="100"/>
        <c:noMultiLvlLbl val="0"/>
      </c:catAx>
      <c:valAx>
        <c:axId val="776820304"/>
        <c:scaling>
          <c:orientation val="minMax"/>
          <c:min val="0"/>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1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Treatment Comparison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Treatment Comparison</a:t>
          </a:r>
        </a:p>
      </cx:txPr>
    </cx:title>
    <cx:plotArea>
      <cx:plotAreaRegion>
        <cx:series layoutId="boxWhisker" uniqueId="{01A19B58-2DF6-5D4C-A37B-250A0C548079}">
          <cx:tx>
            <cx:txData>
              <cx:f>_xlchart.v1.0</cx:f>
              <cx:v>Control</cx:v>
            </cx:txData>
          </cx:tx>
          <cx:dataId val="0"/>
          <cx:layoutPr>
            <cx:visibility meanLine="0" meanMarker="1" nonoutliers="0" outliers="1"/>
            <cx:statistics quartileMethod="exclusive"/>
          </cx:layoutPr>
        </cx:series>
        <cx:series layoutId="boxWhisker" uniqueId="{0E08B380-63B0-3647-B2D4-134811D2EDD5}">
          <cx:tx>
            <cx:txData>
              <cx:f>_xlchart.v1.2</cx:f>
              <cx:v>Treatment</cx:v>
            </cx:txData>
          </cx:tx>
          <cx:dataId val="1"/>
          <cx:layoutPr>
            <cx:visibility meanLine="0" meanMarker="1" nonoutliers="0" outliers="1"/>
            <cx:statistics quartileMethod="exclusive"/>
          </cx:layoutPr>
        </cx:series>
      </cx:plotAreaRegion>
      <cx:axis id="0" hidden="1">
        <cx:catScaling gapWidth="1.5"/>
        <cx:tickLabels/>
      </cx:axis>
      <cx:axis id="1">
        <cx:valScaling min="40"/>
        <cx:majorGridlines/>
        <cx:min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data id="2">
      <cx:numDim type="val">
        <cx:f>_xlchart.v1.8</cx:f>
      </cx:numDim>
    </cx:data>
  </cx:chartData>
  <cx:chart>
    <cx:title pos="t" align="ctr" overlay="0">
      <cx:tx>
        <cx:txData>
          <cx:v>Treatment Comparison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Treatment Comparison</a:t>
          </a:r>
        </a:p>
      </cx:txPr>
    </cx:title>
    <cx:plotArea>
      <cx:plotAreaRegion>
        <cx:series layoutId="boxWhisker" uniqueId="{85DA66B7-5DF3-D344-9FA5-7A9DE061D949}">
          <cx:tx>
            <cx:txData>
              <cx:f>_xlchart.v1.5</cx:f>
              <cx:v>Control</cx:v>
            </cx:txData>
          </cx:tx>
          <cx:dataId val="0"/>
          <cx:layoutPr>
            <cx:statistics quartileMethod="exclusive"/>
          </cx:layoutPr>
        </cx:series>
        <cx:series layoutId="boxWhisker" uniqueId="{501B312C-42D0-4942-A212-5E3806CCE7A8}">
          <cx:tx>
            <cx:txData>
              <cx:f>_xlchart.v1.7</cx:f>
              <cx:v>Treatment 1</cx:v>
            </cx:txData>
          </cx:tx>
          <cx:dataId val="1"/>
          <cx:layoutPr>
            <cx:statistics quartileMethod="exclusive"/>
          </cx:layoutPr>
        </cx:series>
        <cx:series layoutId="boxWhisker" uniqueId="{43EE61A5-2347-1F41-A0D6-1CB71504DCAA}">
          <cx:tx>
            <cx:txData>
              <cx:f>_xlchart.v1.9</cx:f>
              <cx:v>Treatment 2</cx:v>
            </cx:txData>
          </cx:tx>
          <cx:dataId val="2"/>
          <cx:layoutPr>
            <cx:statistics quartileMethod="exclusive"/>
          </cx:layoutPr>
        </cx:series>
      </cx:plotAreaRegion>
      <cx:axis id="0" hidden="1">
        <cx:catScaling gapWidth="1.5"/>
        <cx:tickLabels/>
      </cx:axis>
      <cx:axis id="1">
        <cx:valScaling/>
        <cx:majorGridlines/>
        <cx:min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data id="1">
      <cx:numDim type="val">
        <cx:f>_xlchart.v1.13</cx:f>
      </cx:numDim>
    </cx:data>
  </cx:chartData>
  <cx:chart>
    <cx:title pos="t" align="ctr" overlay="0">
      <cx:tx>
        <cx:txData>
          <cx:v>Control versus Treatment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Control versus Treatment</a:t>
          </a:r>
        </a:p>
      </cx:txPr>
    </cx:title>
    <cx:plotArea>
      <cx:plotAreaRegion>
        <cx:series layoutId="boxWhisker" uniqueId="{D949A3A1-A5D5-C243-8B2D-6DAA90442F2B}">
          <cx:tx>
            <cx:txData>
              <cx:f>_xlchart.v1.10</cx:f>
              <cx:v>Control</cx:v>
            </cx:txData>
          </cx:tx>
          <cx:dataId val="0"/>
          <cx:layoutPr>
            <cx:visibility meanLine="1" meanMarker="1" nonoutliers="0" outliers="1"/>
            <cx:statistics quartileMethod="exclusive"/>
          </cx:layoutPr>
        </cx:series>
        <cx:series layoutId="boxWhisker" uniqueId="{CF0DD809-6DE9-6143-B6FC-938B60408492}">
          <cx:tx>
            <cx:txData>
              <cx:f>_xlchart.v1.12</cx:f>
              <cx:v>Treatment</cx:v>
            </cx:txData>
          </cx:tx>
          <cx:dataId val="1"/>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_xlchart.v1.15</cx:f>
      </cx:strDim>
      <cx:numDim type="val">
        <cx:f dir="row">_xlchart.v1.14</cx:f>
      </cx:numDim>
    </cx:data>
  </cx:chartData>
  <cx:chart>
    <cx:title pos="t" align="ctr" overlay="0">
      <cx:tx>
        <cx:txData>
          <cx:v>Effect Magnitudes</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1" i="0" u="none" strike="noStrike" kern="0" cap="none" spc="0" normalizeH="0" baseline="0" noProof="0">
              <a:ln>
                <a:noFill/>
              </a:ln>
              <a:solidFill>
                <a:sysClr val="windowText" lastClr="000000">
                  <a:lumMod val="65000"/>
                  <a:lumOff val="35000"/>
                </a:sysClr>
              </a:solidFill>
              <a:effectLst/>
              <a:uLnTx/>
              <a:uFillTx/>
              <a:latin typeface="Calibri" panose="020F0502020204030204"/>
            </a:rPr>
            <a:t>Effect Magnitudes</a:t>
          </a:r>
        </a:p>
      </cx:txPr>
    </cx:title>
    <cx:plotArea>
      <cx:plotAreaRegion>
        <cx:series layoutId="clusteredColumn" uniqueId="{8245E801-98E4-9B49-A30A-D099E0CACBF2}" formatIdx="0">
          <cx:spPr>
            <a:solidFill>
              <a:schemeClr val="accent5">
                <a:lumMod val="60000"/>
                <a:lumOff val="40000"/>
              </a:schemeClr>
            </a:solidFill>
          </cx:spPr>
          <cx:dataId val="0"/>
          <cx:layoutPr>
            <cx:aggregation/>
          </cx:layoutPr>
          <cx:axisId val="1"/>
        </cx:series>
        <cx:series layoutId="paretoLine" ownerIdx="0" uniqueId="{E7526CB5-FA51-424E-AEEC-C608D0348ECA}" formatIdx="1">
          <cx:spPr>
            <a:ln>
              <a:noFill/>
            </a:ln>
          </cx:spPr>
          <cx:axisId val="2"/>
        </cx:series>
      </cx:plotAreaRegion>
      <cx:axis id="0">
        <cx:catScaling gapWidth="0"/>
        <cx:tickLabels/>
      </cx:axis>
      <cx:axis id="1">
        <cx:valScaling/>
        <cx:majorGridlines/>
        <cx:tickLabels/>
      </cx:axis>
      <cx:axis id="2">
        <cx:valScaling max="1"/>
        <cx:units unit="percentage"/>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 dir="row">_xlchart.v1.17</cx:f>
      </cx:strDim>
      <cx:numDim type="val">
        <cx:f dir="row">_xlchart.v1.16</cx:f>
      </cx:numDim>
    </cx:data>
  </cx:chartData>
  <cx:chart>
    <cx:title pos="t" align="ctr" overlay="0">
      <cx:tx>
        <cx:txData>
          <cx:v>Effect Magnitudes</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1" i="0" u="none" strike="noStrike" kern="0" cap="none" spc="0" normalizeH="0" baseline="0" noProof="0">
              <a:ln>
                <a:noFill/>
              </a:ln>
              <a:solidFill>
                <a:sysClr val="windowText" lastClr="000000">
                  <a:lumMod val="65000"/>
                  <a:lumOff val="35000"/>
                </a:sysClr>
              </a:solidFill>
              <a:effectLst/>
              <a:uLnTx/>
              <a:uFillTx/>
              <a:latin typeface="Calibri" panose="020F0502020204030204"/>
            </a:rPr>
            <a:t>Effect Magnitudes</a:t>
          </a:r>
        </a:p>
      </cx:txPr>
    </cx:title>
    <cx:plotArea>
      <cx:plotAreaRegion>
        <cx:series layoutId="clusteredColumn" uniqueId="{8245E801-98E4-9B49-A30A-D099E0CACBF2}" formatIdx="0">
          <cx:spPr>
            <a:solidFill>
              <a:schemeClr val="accent5">
                <a:lumMod val="60000"/>
                <a:lumOff val="40000"/>
              </a:schemeClr>
            </a:solidFill>
          </cx:spPr>
          <cx:dataId val="0"/>
          <cx:layoutPr>
            <cx:aggregation/>
          </cx:layoutPr>
          <cx:axisId val="1"/>
        </cx:series>
        <cx:series layoutId="paretoLine" ownerIdx="0" uniqueId="{E7526CB5-FA51-424E-AEEC-C608D0348ECA}" formatIdx="1">
          <cx:spPr>
            <a:ln>
              <a:noFill/>
            </a:ln>
          </cx:spPr>
          <cx:axisId val="2"/>
        </cx:series>
      </cx:plotAreaRegion>
      <cx:axis id="0">
        <cx:catScaling gapWidth="0"/>
        <cx:tickLabels/>
      </cx:axis>
      <cx:axis id="1">
        <cx:valScaling/>
        <cx:majorGridlines/>
        <cx:tickLabels/>
      </cx:axis>
      <cx:axis id="2">
        <cx:valScaling max="1"/>
        <cx:units unit="percentage"/>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 dir="row">_xlchart.v1.19</cx:f>
      </cx:strDim>
      <cx:numDim type="val">
        <cx:f dir="row">_xlchart.v1.18</cx:f>
      </cx:numDim>
    </cx:data>
  </cx:chartData>
  <cx:chart>
    <cx:title pos="t" align="ctr" overlay="0">
      <cx:tx>
        <cx:txData>
          <cx:v>Effect Magnitudes</cx:v>
        </cx:txData>
      </cx:tx>
      <cx:txPr>
        <a:bodyPr rot="0" spcFirstLastPara="1" vertOverflow="ellipsis" vert="horz" wrap="square" lIns="38100" tIns="19050" rIns="38100" bIns="19050" anchor="ctr" anchorCtr="1" compatLnSpc="0"/>
        <a:lstStyle/>
        <a:p>
          <a:pPr algn="ctr" rtl="0">
            <a:defRPr sz="1400" b="0" i="0" u="none" strike="noStrike" baseline="0">
              <a:solidFill>
                <a:sysClr val="windowText" lastClr="000000">
                  <a:lumMod val="65000"/>
                  <a:lumOff val="35000"/>
                </a:sysClr>
              </a:solidFill>
              <a:latin typeface="+mn-lt"/>
              <a:ea typeface="+mn-ea"/>
              <a:cs typeface="+mn-cs"/>
            </a:defRPr>
          </a:pPr>
          <a:r>
            <a:rPr kumimoji="0" lang="en-US" sz="1400" b="1" i="0" u="none" strike="noStrike" kern="0" cap="none" spc="0" normalizeH="0" baseline="0" noProof="0">
              <a:ln>
                <a:noFill/>
              </a:ln>
              <a:solidFill>
                <a:sysClr val="windowText" lastClr="000000">
                  <a:lumMod val="65000"/>
                  <a:lumOff val="35000"/>
                </a:sysClr>
              </a:solidFill>
              <a:effectLst/>
              <a:uLnTx/>
              <a:uFillTx/>
              <a:latin typeface="Calibri" panose="020F0502020204030204"/>
            </a:rPr>
            <a:t>Effect Magnitudes</a:t>
          </a:r>
        </a:p>
      </cx:txPr>
    </cx:title>
    <cx:plotArea>
      <cx:plotAreaRegion>
        <cx:series layoutId="clusteredColumn" uniqueId="{8245E801-98E4-9B49-A30A-D099E0CACBF2}" formatIdx="0">
          <cx:spPr>
            <a:solidFill>
              <a:schemeClr val="accent5">
                <a:lumMod val="60000"/>
                <a:lumOff val="40000"/>
              </a:schemeClr>
            </a:solidFill>
          </cx:spPr>
          <cx:dataId val="0"/>
          <cx:layoutPr>
            <cx:aggregation/>
          </cx:layoutPr>
          <cx:axisId val="1"/>
        </cx:series>
        <cx:series layoutId="paretoLine" ownerIdx="0" uniqueId="{E7526CB5-FA51-424E-AEEC-C608D0348ECA}" formatIdx="1">
          <cx:spPr>
            <a:ln>
              <a:noFill/>
            </a:ln>
          </cx:spPr>
          <cx:axisId val="2"/>
        </cx:series>
      </cx:plotAreaRegion>
      <cx:axis id="0">
        <cx:catScaling gapWidth="0"/>
        <cx:tickLabels/>
      </cx:axis>
      <cx:axis id="1">
        <cx:valScaling/>
        <cx:majorGridlines/>
        <cx:tickLabels/>
      </cx:axis>
      <cx:axis id="2">
        <cx:valScaling max="1"/>
        <cx:units unit="percentage"/>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microsoft.com/office/2014/relationships/chartEx" Target="../charts/chartEx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chart" Target="../charts/chart22.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microsoft.com/office/2014/relationships/chartEx" Target="../charts/chartEx6.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5" Type="http://schemas.openxmlformats.org/officeDocument/2006/relationships/chart" Target="../charts/chart2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image" Target="../media/image1.png"/><Relationship Id="rId4" Type="http://schemas.openxmlformats.org/officeDocument/2006/relationships/hyperlink" Target="https://gist.github.com/qz2005"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127000</xdr:rowOff>
    </xdr:from>
    <xdr:to>
      <xdr:col>8</xdr:col>
      <xdr:colOff>63500</xdr:colOff>
      <xdr:row>46</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E7FBE82-8F66-294E-A6F7-C3AF7D95BA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5500" y="7467600"/>
              <a:ext cx="6794500" cy="2882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520700</xdr:colOff>
      <xdr:row>1</xdr:row>
      <xdr:rowOff>0</xdr:rowOff>
    </xdr:from>
    <xdr:to>
      <xdr:col>10</xdr:col>
      <xdr:colOff>482600</xdr:colOff>
      <xdr:row>21</xdr:row>
      <xdr:rowOff>76200</xdr:rowOff>
    </xdr:to>
    <xdr:graphicFrame macro="">
      <xdr:nvGraphicFramePr>
        <xdr:cNvPr id="5" name="Chart 4">
          <a:extLst>
            <a:ext uri="{FF2B5EF4-FFF2-40B4-BE49-F238E27FC236}">
              <a16:creationId xmlns:a16="http://schemas.microsoft.com/office/drawing/2014/main" id="{F53CCCD5-5876-9842-95A3-F0F32C880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50800</xdr:colOff>
      <xdr:row>0</xdr:row>
      <xdr:rowOff>50800</xdr:rowOff>
    </xdr:from>
    <xdr:to>
      <xdr:col>13</xdr:col>
      <xdr:colOff>495300</xdr:colOff>
      <xdr:row>13</xdr:row>
      <xdr:rowOff>152400</xdr:rowOff>
    </xdr:to>
    <xdr:graphicFrame macro="">
      <xdr:nvGraphicFramePr>
        <xdr:cNvPr id="3" name="Chart 2">
          <a:extLst>
            <a:ext uri="{FF2B5EF4-FFF2-40B4-BE49-F238E27FC236}">
              <a16:creationId xmlns:a16="http://schemas.microsoft.com/office/drawing/2014/main" id="{226158A5-D213-F34B-AC87-3FF980B49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50800</xdr:colOff>
      <xdr:row>14</xdr:row>
      <xdr:rowOff>63500</xdr:rowOff>
    </xdr:from>
    <xdr:to>
      <xdr:col>13</xdr:col>
      <xdr:colOff>495300</xdr:colOff>
      <xdr:row>27</xdr:row>
      <xdr:rowOff>165100</xdr:rowOff>
    </xdr:to>
    <xdr:graphicFrame macro="">
      <xdr:nvGraphicFramePr>
        <xdr:cNvPr id="4" name="Chart 3">
          <a:extLst>
            <a:ext uri="{FF2B5EF4-FFF2-40B4-BE49-F238E27FC236}">
              <a16:creationId xmlns:a16="http://schemas.microsoft.com/office/drawing/2014/main" id="{683BB483-D1C7-4249-9092-713ABB1FE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33</xdr:row>
      <xdr:rowOff>12700</xdr:rowOff>
    </xdr:from>
    <xdr:to>
      <xdr:col>13</xdr:col>
      <xdr:colOff>469900</xdr:colOff>
      <xdr:row>46</xdr:row>
      <xdr:rowOff>114300</xdr:rowOff>
    </xdr:to>
    <xdr:graphicFrame macro="">
      <xdr:nvGraphicFramePr>
        <xdr:cNvPr id="5" name="Chart 4">
          <a:extLst>
            <a:ext uri="{FF2B5EF4-FFF2-40B4-BE49-F238E27FC236}">
              <a16:creationId xmlns:a16="http://schemas.microsoft.com/office/drawing/2014/main" id="{E6734A39-E2F6-4044-9EB4-436891CE9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50800</xdr:rowOff>
    </xdr:from>
    <xdr:to>
      <xdr:col>7</xdr:col>
      <xdr:colOff>114300</xdr:colOff>
      <xdr:row>42</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87CEC82-252E-8F43-B772-09814E29D8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6858000"/>
              <a:ext cx="7289800" cy="2755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804765</xdr:colOff>
      <xdr:row>11</xdr:row>
      <xdr:rowOff>183502</xdr:rowOff>
    </xdr:from>
    <xdr:to>
      <xdr:col>7</xdr:col>
      <xdr:colOff>555949</xdr:colOff>
      <xdr:row>25</xdr:row>
      <xdr:rowOff>23845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2E27804-F7A7-9A49-87B6-D63C3B11D7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55965" y="2482202"/>
              <a:ext cx="4551784" cy="26851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520700</xdr:colOff>
      <xdr:row>16</xdr:row>
      <xdr:rowOff>11705</xdr:rowOff>
    </xdr:from>
    <xdr:to>
      <xdr:col>9</xdr:col>
      <xdr:colOff>520876</xdr:colOff>
      <xdr:row>17</xdr:row>
      <xdr:rowOff>12700</xdr:rowOff>
    </xdr:to>
    <xdr:cxnSp macro="">
      <xdr:nvCxnSpPr>
        <xdr:cNvPr id="2" name="Straight Connector 1">
          <a:extLst>
            <a:ext uri="{FF2B5EF4-FFF2-40B4-BE49-F238E27FC236}">
              <a16:creationId xmlns:a16="http://schemas.microsoft.com/office/drawing/2014/main" id="{1389F251-A718-F449-B43C-61C89EF1A5E6}"/>
            </a:ext>
          </a:extLst>
        </xdr:cNvPr>
        <xdr:cNvCxnSpPr/>
      </xdr:nvCxnSpPr>
      <xdr:spPr>
        <a:xfrm flipH="1">
          <a:off x="19215100" y="2259605"/>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99551</xdr:colOff>
      <xdr:row>16</xdr:row>
      <xdr:rowOff>2927</xdr:rowOff>
    </xdr:from>
    <xdr:to>
      <xdr:col>10</xdr:col>
      <xdr:colOff>99727</xdr:colOff>
      <xdr:row>17</xdr:row>
      <xdr:rowOff>3922</xdr:rowOff>
    </xdr:to>
    <xdr:cxnSp macro="">
      <xdr:nvCxnSpPr>
        <xdr:cNvPr id="3" name="Straight Connector 2">
          <a:extLst>
            <a:ext uri="{FF2B5EF4-FFF2-40B4-BE49-F238E27FC236}">
              <a16:creationId xmlns:a16="http://schemas.microsoft.com/office/drawing/2014/main" id="{2D92148B-FDC5-CE4E-B504-8F9A6B166A62}"/>
            </a:ext>
          </a:extLst>
        </xdr:cNvPr>
        <xdr:cNvCxnSpPr/>
      </xdr:nvCxnSpPr>
      <xdr:spPr>
        <a:xfrm flipH="1">
          <a:off x="19619451" y="2250827"/>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474347</xdr:colOff>
      <xdr:row>16</xdr:row>
      <xdr:rowOff>4683</xdr:rowOff>
    </xdr:from>
    <xdr:to>
      <xdr:col>10</xdr:col>
      <xdr:colOff>474523</xdr:colOff>
      <xdr:row>17</xdr:row>
      <xdr:rowOff>5678</xdr:rowOff>
    </xdr:to>
    <xdr:cxnSp macro="">
      <xdr:nvCxnSpPr>
        <xdr:cNvPr id="4" name="Straight Connector 3">
          <a:extLst>
            <a:ext uri="{FF2B5EF4-FFF2-40B4-BE49-F238E27FC236}">
              <a16:creationId xmlns:a16="http://schemas.microsoft.com/office/drawing/2014/main" id="{F7C0BB0D-03AA-0047-AA2A-E1C6A915C8D3}"/>
            </a:ext>
          </a:extLst>
        </xdr:cNvPr>
        <xdr:cNvCxnSpPr/>
      </xdr:nvCxnSpPr>
      <xdr:spPr>
        <a:xfrm flipH="1">
          <a:off x="19994247" y="2252583"/>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41494</xdr:colOff>
      <xdr:row>16</xdr:row>
      <xdr:rowOff>6439</xdr:rowOff>
    </xdr:from>
    <xdr:to>
      <xdr:col>11</xdr:col>
      <xdr:colOff>41670</xdr:colOff>
      <xdr:row>17</xdr:row>
      <xdr:rowOff>7434</xdr:rowOff>
    </xdr:to>
    <xdr:cxnSp macro="">
      <xdr:nvCxnSpPr>
        <xdr:cNvPr id="5" name="Straight Connector 4">
          <a:extLst>
            <a:ext uri="{FF2B5EF4-FFF2-40B4-BE49-F238E27FC236}">
              <a16:creationId xmlns:a16="http://schemas.microsoft.com/office/drawing/2014/main" id="{2378E9A3-F692-F34C-92D5-D21C6DD0DBA0}"/>
            </a:ext>
          </a:extLst>
        </xdr:cNvPr>
        <xdr:cNvCxnSpPr/>
      </xdr:nvCxnSpPr>
      <xdr:spPr>
        <a:xfrm flipH="1">
          <a:off x="20386894" y="2254339"/>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427995</xdr:colOff>
      <xdr:row>16</xdr:row>
      <xdr:rowOff>8195</xdr:rowOff>
    </xdr:from>
    <xdr:to>
      <xdr:col>11</xdr:col>
      <xdr:colOff>428171</xdr:colOff>
      <xdr:row>17</xdr:row>
      <xdr:rowOff>9190</xdr:rowOff>
    </xdr:to>
    <xdr:cxnSp macro="">
      <xdr:nvCxnSpPr>
        <xdr:cNvPr id="6" name="Straight Connector 5">
          <a:extLst>
            <a:ext uri="{FF2B5EF4-FFF2-40B4-BE49-F238E27FC236}">
              <a16:creationId xmlns:a16="http://schemas.microsoft.com/office/drawing/2014/main" id="{2C53AFF7-594E-DF48-85F7-D837565FDF5F}"/>
            </a:ext>
          </a:extLst>
        </xdr:cNvPr>
        <xdr:cNvCxnSpPr/>
      </xdr:nvCxnSpPr>
      <xdr:spPr>
        <a:xfrm flipH="1">
          <a:off x="20773395" y="2256095"/>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785234</xdr:colOff>
      <xdr:row>16</xdr:row>
      <xdr:rowOff>1171</xdr:rowOff>
    </xdr:from>
    <xdr:to>
      <xdr:col>11</xdr:col>
      <xdr:colOff>785410</xdr:colOff>
      <xdr:row>17</xdr:row>
      <xdr:rowOff>2166</xdr:rowOff>
    </xdr:to>
    <xdr:cxnSp macro="">
      <xdr:nvCxnSpPr>
        <xdr:cNvPr id="7" name="Straight Connector 6">
          <a:extLst>
            <a:ext uri="{FF2B5EF4-FFF2-40B4-BE49-F238E27FC236}">
              <a16:creationId xmlns:a16="http://schemas.microsoft.com/office/drawing/2014/main" id="{C11C3CE8-66EE-F448-8B4A-1E0B14495246}"/>
            </a:ext>
          </a:extLst>
        </xdr:cNvPr>
        <xdr:cNvCxnSpPr/>
      </xdr:nvCxnSpPr>
      <xdr:spPr>
        <a:xfrm flipH="1">
          <a:off x="21130634" y="2249071"/>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323118</xdr:colOff>
      <xdr:row>16</xdr:row>
      <xdr:rowOff>9951</xdr:rowOff>
    </xdr:from>
    <xdr:to>
      <xdr:col>12</xdr:col>
      <xdr:colOff>323294</xdr:colOff>
      <xdr:row>17</xdr:row>
      <xdr:rowOff>10946</xdr:rowOff>
    </xdr:to>
    <xdr:cxnSp macro="">
      <xdr:nvCxnSpPr>
        <xdr:cNvPr id="8" name="Straight Connector 7">
          <a:extLst>
            <a:ext uri="{FF2B5EF4-FFF2-40B4-BE49-F238E27FC236}">
              <a16:creationId xmlns:a16="http://schemas.microsoft.com/office/drawing/2014/main" id="{473526AB-850E-3042-B7D1-C742593844C2}"/>
            </a:ext>
          </a:extLst>
        </xdr:cNvPr>
        <xdr:cNvCxnSpPr/>
      </xdr:nvCxnSpPr>
      <xdr:spPr>
        <a:xfrm flipH="1">
          <a:off x="21494018" y="2257851"/>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488979</xdr:colOff>
      <xdr:row>25</xdr:row>
      <xdr:rowOff>1405</xdr:rowOff>
    </xdr:from>
    <xdr:to>
      <xdr:col>9</xdr:col>
      <xdr:colOff>489155</xdr:colOff>
      <xdr:row>26</xdr:row>
      <xdr:rowOff>2400</xdr:rowOff>
    </xdr:to>
    <xdr:cxnSp macro="">
      <xdr:nvCxnSpPr>
        <xdr:cNvPr id="9" name="Straight Connector 8">
          <a:extLst>
            <a:ext uri="{FF2B5EF4-FFF2-40B4-BE49-F238E27FC236}">
              <a16:creationId xmlns:a16="http://schemas.microsoft.com/office/drawing/2014/main" id="{E0E13645-6516-EE46-B09A-6002BC3FE0D7}"/>
            </a:ext>
          </a:extLst>
        </xdr:cNvPr>
        <xdr:cNvCxnSpPr/>
      </xdr:nvCxnSpPr>
      <xdr:spPr>
        <a:xfrm flipH="1" flipV="1">
          <a:off x="19183379" y="4687705"/>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67830</xdr:colOff>
      <xdr:row>24</xdr:row>
      <xdr:rowOff>399027</xdr:rowOff>
    </xdr:from>
    <xdr:to>
      <xdr:col>10</xdr:col>
      <xdr:colOff>68006</xdr:colOff>
      <xdr:row>25</xdr:row>
      <xdr:rowOff>400022</xdr:rowOff>
    </xdr:to>
    <xdr:cxnSp macro="">
      <xdr:nvCxnSpPr>
        <xdr:cNvPr id="10" name="Straight Connector 9">
          <a:extLst>
            <a:ext uri="{FF2B5EF4-FFF2-40B4-BE49-F238E27FC236}">
              <a16:creationId xmlns:a16="http://schemas.microsoft.com/office/drawing/2014/main" id="{04D012A1-AA9E-E84C-9205-EC505D7D11E8}"/>
            </a:ext>
          </a:extLst>
        </xdr:cNvPr>
        <xdr:cNvCxnSpPr/>
      </xdr:nvCxnSpPr>
      <xdr:spPr>
        <a:xfrm flipH="1" flipV="1">
          <a:off x="19587730" y="4678927"/>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442626</xdr:colOff>
      <xdr:row>24</xdr:row>
      <xdr:rowOff>400783</xdr:rowOff>
    </xdr:from>
    <xdr:to>
      <xdr:col>10</xdr:col>
      <xdr:colOff>442802</xdr:colOff>
      <xdr:row>25</xdr:row>
      <xdr:rowOff>401778</xdr:rowOff>
    </xdr:to>
    <xdr:cxnSp macro="">
      <xdr:nvCxnSpPr>
        <xdr:cNvPr id="11" name="Straight Connector 10">
          <a:extLst>
            <a:ext uri="{FF2B5EF4-FFF2-40B4-BE49-F238E27FC236}">
              <a16:creationId xmlns:a16="http://schemas.microsoft.com/office/drawing/2014/main" id="{8B3B52DF-577E-C84D-B189-295EC8599DA7}"/>
            </a:ext>
          </a:extLst>
        </xdr:cNvPr>
        <xdr:cNvCxnSpPr/>
      </xdr:nvCxnSpPr>
      <xdr:spPr>
        <a:xfrm flipH="1" flipV="1">
          <a:off x="19962526" y="4680683"/>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9773</xdr:colOff>
      <xdr:row>24</xdr:row>
      <xdr:rowOff>402539</xdr:rowOff>
    </xdr:from>
    <xdr:to>
      <xdr:col>11</xdr:col>
      <xdr:colOff>9949</xdr:colOff>
      <xdr:row>25</xdr:row>
      <xdr:rowOff>403534</xdr:rowOff>
    </xdr:to>
    <xdr:cxnSp macro="">
      <xdr:nvCxnSpPr>
        <xdr:cNvPr id="12" name="Straight Connector 11">
          <a:extLst>
            <a:ext uri="{FF2B5EF4-FFF2-40B4-BE49-F238E27FC236}">
              <a16:creationId xmlns:a16="http://schemas.microsoft.com/office/drawing/2014/main" id="{7A0795BA-DBC8-884E-8164-2B40036D5B34}"/>
            </a:ext>
          </a:extLst>
        </xdr:cNvPr>
        <xdr:cNvCxnSpPr/>
      </xdr:nvCxnSpPr>
      <xdr:spPr>
        <a:xfrm flipH="1" flipV="1">
          <a:off x="20355173" y="4682439"/>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396274</xdr:colOff>
      <xdr:row>24</xdr:row>
      <xdr:rowOff>404295</xdr:rowOff>
    </xdr:from>
    <xdr:to>
      <xdr:col>11</xdr:col>
      <xdr:colOff>396450</xdr:colOff>
      <xdr:row>25</xdr:row>
      <xdr:rowOff>405290</xdr:rowOff>
    </xdr:to>
    <xdr:cxnSp macro="">
      <xdr:nvCxnSpPr>
        <xdr:cNvPr id="13" name="Straight Connector 12">
          <a:extLst>
            <a:ext uri="{FF2B5EF4-FFF2-40B4-BE49-F238E27FC236}">
              <a16:creationId xmlns:a16="http://schemas.microsoft.com/office/drawing/2014/main" id="{58208665-42E2-2747-AA5C-119DCBD8D92B}"/>
            </a:ext>
          </a:extLst>
        </xdr:cNvPr>
        <xdr:cNvCxnSpPr/>
      </xdr:nvCxnSpPr>
      <xdr:spPr>
        <a:xfrm flipH="1" flipV="1">
          <a:off x="20741674" y="4684195"/>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753513</xdr:colOff>
      <xdr:row>24</xdr:row>
      <xdr:rowOff>397271</xdr:rowOff>
    </xdr:from>
    <xdr:to>
      <xdr:col>11</xdr:col>
      <xdr:colOff>753689</xdr:colOff>
      <xdr:row>25</xdr:row>
      <xdr:rowOff>398266</xdr:rowOff>
    </xdr:to>
    <xdr:cxnSp macro="">
      <xdr:nvCxnSpPr>
        <xdr:cNvPr id="14" name="Straight Connector 13">
          <a:extLst>
            <a:ext uri="{FF2B5EF4-FFF2-40B4-BE49-F238E27FC236}">
              <a16:creationId xmlns:a16="http://schemas.microsoft.com/office/drawing/2014/main" id="{1D8C641D-1E4E-1847-BDF5-114CA9F536A2}"/>
            </a:ext>
          </a:extLst>
        </xdr:cNvPr>
        <xdr:cNvCxnSpPr/>
      </xdr:nvCxnSpPr>
      <xdr:spPr>
        <a:xfrm flipH="1" flipV="1">
          <a:off x="21098913" y="4677171"/>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291397</xdr:colOff>
      <xdr:row>24</xdr:row>
      <xdr:rowOff>406051</xdr:rowOff>
    </xdr:from>
    <xdr:to>
      <xdr:col>12</xdr:col>
      <xdr:colOff>291573</xdr:colOff>
      <xdr:row>26</xdr:row>
      <xdr:rowOff>646</xdr:rowOff>
    </xdr:to>
    <xdr:cxnSp macro="">
      <xdr:nvCxnSpPr>
        <xdr:cNvPr id="15" name="Straight Connector 14">
          <a:extLst>
            <a:ext uri="{FF2B5EF4-FFF2-40B4-BE49-F238E27FC236}">
              <a16:creationId xmlns:a16="http://schemas.microsoft.com/office/drawing/2014/main" id="{7C274B5B-6B4A-7F48-9A9E-45C8D451574C}"/>
            </a:ext>
          </a:extLst>
        </xdr:cNvPr>
        <xdr:cNvCxnSpPr/>
      </xdr:nvCxnSpPr>
      <xdr:spPr>
        <a:xfrm flipH="1" flipV="1">
          <a:off x="21462297" y="4685951"/>
          <a:ext cx="176" cy="407395"/>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75694</xdr:colOff>
      <xdr:row>20</xdr:row>
      <xdr:rowOff>176599</xdr:rowOff>
    </xdr:from>
    <xdr:to>
      <xdr:col>14</xdr:col>
      <xdr:colOff>762000</xdr:colOff>
      <xdr:row>20</xdr:row>
      <xdr:rowOff>177800</xdr:rowOff>
    </xdr:to>
    <xdr:cxnSp macro="">
      <xdr:nvCxnSpPr>
        <xdr:cNvPr id="16" name="Straight Connector 15">
          <a:extLst>
            <a:ext uri="{FF2B5EF4-FFF2-40B4-BE49-F238E27FC236}">
              <a16:creationId xmlns:a16="http://schemas.microsoft.com/office/drawing/2014/main" id="{8AFF84FF-47DC-234B-B9D6-428890C5A7A0}"/>
            </a:ext>
          </a:extLst>
        </xdr:cNvPr>
        <xdr:cNvCxnSpPr/>
      </xdr:nvCxnSpPr>
      <xdr:spPr>
        <a:xfrm>
          <a:off x="9981694" y="5269299"/>
          <a:ext cx="686306" cy="1201"/>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18</xdr:row>
      <xdr:rowOff>215900</xdr:rowOff>
    </xdr:from>
    <xdr:to>
      <xdr:col>7</xdr:col>
      <xdr:colOff>562338</xdr:colOff>
      <xdr:row>18</xdr:row>
      <xdr:rowOff>221144</xdr:rowOff>
    </xdr:to>
    <xdr:cxnSp macro="">
      <xdr:nvCxnSpPr>
        <xdr:cNvPr id="24" name="Straight Connector 23">
          <a:extLst>
            <a:ext uri="{FF2B5EF4-FFF2-40B4-BE49-F238E27FC236}">
              <a16:creationId xmlns:a16="http://schemas.microsoft.com/office/drawing/2014/main" id="{0FF8639D-91ED-564F-9F6E-29A1AA960C65}"/>
            </a:ext>
          </a:extLst>
        </xdr:cNvPr>
        <xdr:cNvCxnSpPr/>
      </xdr:nvCxnSpPr>
      <xdr:spPr>
        <a:xfrm>
          <a:off x="3454400" y="4991100"/>
          <a:ext cx="1197338" cy="5244"/>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20</xdr:row>
      <xdr:rowOff>203200</xdr:rowOff>
    </xdr:from>
    <xdr:to>
      <xdr:col>7</xdr:col>
      <xdr:colOff>562338</xdr:colOff>
      <xdr:row>20</xdr:row>
      <xdr:rowOff>208444</xdr:rowOff>
    </xdr:to>
    <xdr:cxnSp macro="">
      <xdr:nvCxnSpPr>
        <xdr:cNvPr id="28" name="Straight Connector 27">
          <a:extLst>
            <a:ext uri="{FF2B5EF4-FFF2-40B4-BE49-F238E27FC236}">
              <a16:creationId xmlns:a16="http://schemas.microsoft.com/office/drawing/2014/main" id="{EEC12322-75AE-1E44-AE0C-056B5195877B}"/>
            </a:ext>
          </a:extLst>
        </xdr:cNvPr>
        <xdr:cNvCxnSpPr/>
      </xdr:nvCxnSpPr>
      <xdr:spPr>
        <a:xfrm>
          <a:off x="3454400" y="5295900"/>
          <a:ext cx="1197338" cy="5244"/>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203200</xdr:colOff>
      <xdr:row>22</xdr:row>
      <xdr:rowOff>190500</xdr:rowOff>
    </xdr:from>
    <xdr:to>
      <xdr:col>7</xdr:col>
      <xdr:colOff>575038</xdr:colOff>
      <xdr:row>22</xdr:row>
      <xdr:rowOff>195744</xdr:rowOff>
    </xdr:to>
    <xdr:cxnSp macro="">
      <xdr:nvCxnSpPr>
        <xdr:cNvPr id="29" name="Straight Connector 28">
          <a:extLst>
            <a:ext uri="{FF2B5EF4-FFF2-40B4-BE49-F238E27FC236}">
              <a16:creationId xmlns:a16="http://schemas.microsoft.com/office/drawing/2014/main" id="{1A25ECF1-76A1-4249-86BE-9AC12CEBBBAE}"/>
            </a:ext>
          </a:extLst>
        </xdr:cNvPr>
        <xdr:cNvCxnSpPr/>
      </xdr:nvCxnSpPr>
      <xdr:spPr>
        <a:xfrm>
          <a:off x="3467100" y="5600700"/>
          <a:ext cx="1197338" cy="5244"/>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203200</xdr:colOff>
      <xdr:row>24</xdr:row>
      <xdr:rowOff>139700</xdr:rowOff>
    </xdr:from>
    <xdr:to>
      <xdr:col>7</xdr:col>
      <xdr:colOff>575038</xdr:colOff>
      <xdr:row>24</xdr:row>
      <xdr:rowOff>144944</xdr:rowOff>
    </xdr:to>
    <xdr:cxnSp macro="">
      <xdr:nvCxnSpPr>
        <xdr:cNvPr id="30" name="Straight Connector 29">
          <a:extLst>
            <a:ext uri="{FF2B5EF4-FFF2-40B4-BE49-F238E27FC236}">
              <a16:creationId xmlns:a16="http://schemas.microsoft.com/office/drawing/2014/main" id="{A26D4077-48F9-3B40-835D-F74CA1F0A1A4}"/>
            </a:ext>
          </a:extLst>
        </xdr:cNvPr>
        <xdr:cNvCxnSpPr/>
      </xdr:nvCxnSpPr>
      <xdr:spPr>
        <a:xfrm>
          <a:off x="3467100" y="5867400"/>
          <a:ext cx="1197338" cy="5244"/>
        </a:xfrm>
        <a:prstGeom prst="line">
          <a:avLst/>
        </a:prstGeom>
        <a:ln>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571803</xdr:colOff>
      <xdr:row>20</xdr:row>
      <xdr:rowOff>312271</xdr:rowOff>
    </xdr:from>
    <xdr:to>
      <xdr:col>7</xdr:col>
      <xdr:colOff>727869</xdr:colOff>
      <xdr:row>31</xdr:row>
      <xdr:rowOff>280521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977D1A2-836C-F340-B5D9-D5993E6002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4503" y="6903571"/>
              <a:ext cx="5134466" cy="3460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463550</xdr:colOff>
      <xdr:row>34</xdr:row>
      <xdr:rowOff>215900</xdr:rowOff>
    </xdr:from>
    <xdr:to>
      <xdr:col>7</xdr:col>
      <xdr:colOff>234950</xdr:colOff>
      <xdr:row>48</xdr:row>
      <xdr:rowOff>0</xdr:rowOff>
    </xdr:to>
    <xdr:graphicFrame macro="">
      <xdr:nvGraphicFramePr>
        <xdr:cNvPr id="3" name="Chart 2">
          <a:extLst>
            <a:ext uri="{FF2B5EF4-FFF2-40B4-BE49-F238E27FC236}">
              <a16:creationId xmlns:a16="http://schemas.microsoft.com/office/drawing/2014/main" id="{F070B6C2-CB8B-974B-BF26-8C6DE3FC9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757903</xdr:colOff>
      <xdr:row>34</xdr:row>
      <xdr:rowOff>215081</xdr:rowOff>
    </xdr:from>
    <xdr:to>
      <xdr:col>13</xdr:col>
      <xdr:colOff>283497</xdr:colOff>
      <xdr:row>47</xdr:row>
      <xdr:rowOff>204019</xdr:rowOff>
    </xdr:to>
    <xdr:graphicFrame macro="">
      <xdr:nvGraphicFramePr>
        <xdr:cNvPr id="5" name="Chart 4">
          <a:extLst>
            <a:ext uri="{FF2B5EF4-FFF2-40B4-BE49-F238E27FC236}">
              <a16:creationId xmlns:a16="http://schemas.microsoft.com/office/drawing/2014/main" id="{46026AF0-B734-674E-ADB0-00CB49F1E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675968</xdr:colOff>
      <xdr:row>34</xdr:row>
      <xdr:rowOff>235565</xdr:rowOff>
    </xdr:from>
    <xdr:to>
      <xdr:col>19</xdr:col>
      <xdr:colOff>826320</xdr:colOff>
      <xdr:row>48</xdr:row>
      <xdr:rowOff>19665</xdr:rowOff>
    </xdr:to>
    <xdr:graphicFrame macro="">
      <xdr:nvGraphicFramePr>
        <xdr:cNvPr id="6" name="Chart 5">
          <a:extLst>
            <a:ext uri="{FF2B5EF4-FFF2-40B4-BE49-F238E27FC236}">
              <a16:creationId xmlns:a16="http://schemas.microsoft.com/office/drawing/2014/main" id="{AC440DE1-2734-8744-B28F-033BFB8A7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28379</xdr:colOff>
      <xdr:row>22</xdr:row>
      <xdr:rowOff>273677</xdr:rowOff>
    </xdr:from>
    <xdr:to>
      <xdr:col>9</xdr:col>
      <xdr:colOff>828480</xdr:colOff>
      <xdr:row>32</xdr:row>
      <xdr:rowOff>241927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ED159A9-02B4-D145-AD4A-67E68C12CF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6879" y="7461877"/>
              <a:ext cx="5753101" cy="3143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69850</xdr:colOff>
      <xdr:row>34</xdr:row>
      <xdr:rowOff>228600</xdr:rowOff>
    </xdr:from>
    <xdr:to>
      <xdr:col>8</xdr:col>
      <xdr:colOff>514350</xdr:colOff>
      <xdr:row>48</xdr:row>
      <xdr:rowOff>12700</xdr:rowOff>
    </xdr:to>
    <xdr:graphicFrame macro="">
      <xdr:nvGraphicFramePr>
        <xdr:cNvPr id="2" name="Chart 1">
          <a:extLst>
            <a:ext uri="{FF2B5EF4-FFF2-40B4-BE49-F238E27FC236}">
              <a16:creationId xmlns:a16="http://schemas.microsoft.com/office/drawing/2014/main" id="{9BE7BD74-0F3D-D747-AC6B-825E4B64F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101600</xdr:colOff>
      <xdr:row>34</xdr:row>
      <xdr:rowOff>228600</xdr:rowOff>
    </xdr:from>
    <xdr:to>
      <xdr:col>15</xdr:col>
      <xdr:colOff>317500</xdr:colOff>
      <xdr:row>48</xdr:row>
      <xdr:rowOff>12700</xdr:rowOff>
    </xdr:to>
    <xdr:graphicFrame macro="">
      <xdr:nvGraphicFramePr>
        <xdr:cNvPr id="4" name="Chart 3">
          <a:extLst>
            <a:ext uri="{FF2B5EF4-FFF2-40B4-BE49-F238E27FC236}">
              <a16:creationId xmlns:a16="http://schemas.microsoft.com/office/drawing/2014/main" id="{6D29BE6D-8FCE-F24E-B485-2AC4042D9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88900</xdr:colOff>
      <xdr:row>34</xdr:row>
      <xdr:rowOff>254000</xdr:rowOff>
    </xdr:from>
    <xdr:to>
      <xdr:col>22</xdr:col>
      <xdr:colOff>279400</xdr:colOff>
      <xdr:row>48</xdr:row>
      <xdr:rowOff>38100</xdr:rowOff>
    </xdr:to>
    <xdr:graphicFrame macro="">
      <xdr:nvGraphicFramePr>
        <xdr:cNvPr id="5" name="Chart 4">
          <a:extLst>
            <a:ext uri="{FF2B5EF4-FFF2-40B4-BE49-F238E27FC236}">
              <a16:creationId xmlns:a16="http://schemas.microsoft.com/office/drawing/2014/main" id="{0884A68B-5A57-4747-83EF-93D5DA45E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50800</xdr:colOff>
      <xdr:row>51</xdr:row>
      <xdr:rowOff>12700</xdr:rowOff>
    </xdr:from>
    <xdr:to>
      <xdr:col>8</xdr:col>
      <xdr:colOff>495300</xdr:colOff>
      <xdr:row>64</xdr:row>
      <xdr:rowOff>114300</xdr:rowOff>
    </xdr:to>
    <xdr:graphicFrame macro="">
      <xdr:nvGraphicFramePr>
        <xdr:cNvPr id="6" name="Chart 5">
          <a:extLst>
            <a:ext uri="{FF2B5EF4-FFF2-40B4-BE49-F238E27FC236}">
              <a16:creationId xmlns:a16="http://schemas.microsoft.com/office/drawing/2014/main" id="{E720A89A-2A5B-8344-9F21-6E65EE4AA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165100</xdr:colOff>
      <xdr:row>51</xdr:row>
      <xdr:rowOff>0</xdr:rowOff>
    </xdr:from>
    <xdr:to>
      <xdr:col>15</xdr:col>
      <xdr:colOff>381000</xdr:colOff>
      <xdr:row>64</xdr:row>
      <xdr:rowOff>101600</xdr:rowOff>
    </xdr:to>
    <xdr:graphicFrame macro="">
      <xdr:nvGraphicFramePr>
        <xdr:cNvPr id="7" name="Chart 6">
          <a:extLst>
            <a:ext uri="{FF2B5EF4-FFF2-40B4-BE49-F238E27FC236}">
              <a16:creationId xmlns:a16="http://schemas.microsoft.com/office/drawing/2014/main" id="{1B3E4482-6807-E14E-A8DE-5D31DF391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152400</xdr:colOff>
      <xdr:row>51</xdr:row>
      <xdr:rowOff>0</xdr:rowOff>
    </xdr:from>
    <xdr:to>
      <xdr:col>22</xdr:col>
      <xdr:colOff>342900</xdr:colOff>
      <xdr:row>64</xdr:row>
      <xdr:rowOff>101600</xdr:rowOff>
    </xdr:to>
    <xdr:graphicFrame macro="">
      <xdr:nvGraphicFramePr>
        <xdr:cNvPr id="8" name="Chart 7">
          <a:extLst>
            <a:ext uri="{FF2B5EF4-FFF2-40B4-BE49-F238E27FC236}">
              <a16:creationId xmlns:a16="http://schemas.microsoft.com/office/drawing/2014/main" id="{97A3FDE4-9B0E-9843-A212-D558BD663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66</xdr:row>
      <xdr:rowOff>0</xdr:rowOff>
    </xdr:from>
    <xdr:to>
      <xdr:col>8</xdr:col>
      <xdr:colOff>444500</xdr:colOff>
      <xdr:row>79</xdr:row>
      <xdr:rowOff>101600</xdr:rowOff>
    </xdr:to>
    <xdr:graphicFrame macro="">
      <xdr:nvGraphicFramePr>
        <xdr:cNvPr id="9" name="Chart 8">
          <a:extLst>
            <a:ext uri="{FF2B5EF4-FFF2-40B4-BE49-F238E27FC236}">
              <a16:creationId xmlns:a16="http://schemas.microsoft.com/office/drawing/2014/main" id="{1B97EE75-7DD3-8B40-8EA5-6E0D7DE95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44450</xdr:colOff>
      <xdr:row>30</xdr:row>
      <xdr:rowOff>276225</xdr:rowOff>
    </xdr:from>
    <xdr:to>
      <xdr:col>16</xdr:col>
      <xdr:colOff>34925</xdr:colOff>
      <xdr:row>47</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BEF9FCF-6AB5-8F49-A739-347713CADD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2950" y="10004425"/>
              <a:ext cx="11534775" cy="516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100542</xdr:colOff>
      <xdr:row>50</xdr:row>
      <xdr:rowOff>16933</xdr:rowOff>
    </xdr:from>
    <xdr:to>
      <xdr:col>6</xdr:col>
      <xdr:colOff>1042459</xdr:colOff>
      <xdr:row>58</xdr:row>
      <xdr:rowOff>222250</xdr:rowOff>
    </xdr:to>
    <xdr:graphicFrame macro="">
      <xdr:nvGraphicFramePr>
        <xdr:cNvPr id="5" name="Chart 4">
          <a:extLst>
            <a:ext uri="{FF2B5EF4-FFF2-40B4-BE49-F238E27FC236}">
              <a16:creationId xmlns:a16="http://schemas.microsoft.com/office/drawing/2014/main" id="{4FBD0262-70FD-374A-B254-9E86287CC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91531</xdr:colOff>
      <xdr:row>50</xdr:row>
      <xdr:rowOff>11441</xdr:rowOff>
    </xdr:from>
    <xdr:to>
      <xdr:col>13</xdr:col>
      <xdr:colOff>541466</xdr:colOff>
      <xdr:row>58</xdr:row>
      <xdr:rowOff>216758</xdr:rowOff>
    </xdr:to>
    <xdr:graphicFrame macro="">
      <xdr:nvGraphicFramePr>
        <xdr:cNvPr id="6" name="Chart 5">
          <a:extLst>
            <a:ext uri="{FF2B5EF4-FFF2-40B4-BE49-F238E27FC236}">
              <a16:creationId xmlns:a16="http://schemas.microsoft.com/office/drawing/2014/main" id="{D1AE348E-02F0-FC42-8529-5A2CF5304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50</xdr:row>
      <xdr:rowOff>0</xdr:rowOff>
    </xdr:from>
    <xdr:to>
      <xdr:col>19</xdr:col>
      <xdr:colOff>449935</xdr:colOff>
      <xdr:row>58</xdr:row>
      <xdr:rowOff>205317</xdr:rowOff>
    </xdr:to>
    <xdr:graphicFrame macro="">
      <xdr:nvGraphicFramePr>
        <xdr:cNvPr id="7" name="Chart 6">
          <a:extLst>
            <a:ext uri="{FF2B5EF4-FFF2-40B4-BE49-F238E27FC236}">
              <a16:creationId xmlns:a16="http://schemas.microsoft.com/office/drawing/2014/main" id="{A2551622-9094-2647-BF7C-F76C3AE93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50</xdr:row>
      <xdr:rowOff>0</xdr:rowOff>
    </xdr:from>
    <xdr:to>
      <xdr:col>26</xdr:col>
      <xdr:colOff>219026</xdr:colOff>
      <xdr:row>58</xdr:row>
      <xdr:rowOff>205317</xdr:rowOff>
    </xdr:to>
    <xdr:graphicFrame macro="">
      <xdr:nvGraphicFramePr>
        <xdr:cNvPr id="8" name="Chart 7">
          <a:extLst>
            <a:ext uri="{FF2B5EF4-FFF2-40B4-BE49-F238E27FC236}">
              <a16:creationId xmlns:a16="http://schemas.microsoft.com/office/drawing/2014/main" id="{8D888E5A-D15B-2C48-B9D4-735105729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115454</xdr:colOff>
      <xdr:row>60</xdr:row>
      <xdr:rowOff>0</xdr:rowOff>
    </xdr:from>
    <xdr:to>
      <xdr:col>6</xdr:col>
      <xdr:colOff>1043701</xdr:colOff>
      <xdr:row>68</xdr:row>
      <xdr:rowOff>205317</xdr:rowOff>
    </xdr:to>
    <xdr:graphicFrame macro="">
      <xdr:nvGraphicFramePr>
        <xdr:cNvPr id="9" name="Chart 8">
          <a:extLst>
            <a:ext uri="{FF2B5EF4-FFF2-40B4-BE49-F238E27FC236}">
              <a16:creationId xmlns:a16="http://schemas.microsoft.com/office/drawing/2014/main" id="{1BF82ECC-FCA9-BF49-8502-9D60C3725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131948</xdr:colOff>
      <xdr:row>60</xdr:row>
      <xdr:rowOff>0</xdr:rowOff>
    </xdr:from>
    <xdr:to>
      <xdr:col>13</xdr:col>
      <xdr:colOff>581883</xdr:colOff>
      <xdr:row>68</xdr:row>
      <xdr:rowOff>205317</xdr:rowOff>
    </xdr:to>
    <xdr:graphicFrame macro="">
      <xdr:nvGraphicFramePr>
        <xdr:cNvPr id="10" name="Chart 9">
          <a:extLst>
            <a:ext uri="{FF2B5EF4-FFF2-40B4-BE49-F238E27FC236}">
              <a16:creationId xmlns:a16="http://schemas.microsoft.com/office/drawing/2014/main" id="{9152BA80-FBB4-A840-A200-C0634C43C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0</xdr:colOff>
      <xdr:row>60</xdr:row>
      <xdr:rowOff>0</xdr:rowOff>
    </xdr:from>
    <xdr:to>
      <xdr:col>19</xdr:col>
      <xdr:colOff>449935</xdr:colOff>
      <xdr:row>68</xdr:row>
      <xdr:rowOff>205317</xdr:rowOff>
    </xdr:to>
    <xdr:graphicFrame macro="">
      <xdr:nvGraphicFramePr>
        <xdr:cNvPr id="11" name="Chart 10">
          <a:extLst>
            <a:ext uri="{FF2B5EF4-FFF2-40B4-BE49-F238E27FC236}">
              <a16:creationId xmlns:a16="http://schemas.microsoft.com/office/drawing/2014/main" id="{FB52A91D-5FAC-C941-8EC5-87519B347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65976</xdr:colOff>
      <xdr:row>69</xdr:row>
      <xdr:rowOff>296882</xdr:rowOff>
    </xdr:from>
    <xdr:to>
      <xdr:col>6</xdr:col>
      <xdr:colOff>994223</xdr:colOff>
      <xdr:row>78</xdr:row>
      <xdr:rowOff>188823</xdr:rowOff>
    </xdr:to>
    <xdr:graphicFrame macro="">
      <xdr:nvGraphicFramePr>
        <xdr:cNvPr id="12" name="Chart 11">
          <a:extLst>
            <a:ext uri="{FF2B5EF4-FFF2-40B4-BE49-F238E27FC236}">
              <a16:creationId xmlns:a16="http://schemas.microsoft.com/office/drawing/2014/main" id="{6845499B-A8ED-0E4F-A2DA-DD57E1B16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164935</xdr:colOff>
      <xdr:row>69</xdr:row>
      <xdr:rowOff>296883</xdr:rowOff>
    </xdr:from>
    <xdr:to>
      <xdr:col>13</xdr:col>
      <xdr:colOff>614870</xdr:colOff>
      <xdr:row>78</xdr:row>
      <xdr:rowOff>188824</xdr:rowOff>
    </xdr:to>
    <xdr:graphicFrame macro="">
      <xdr:nvGraphicFramePr>
        <xdr:cNvPr id="13" name="Chart 12">
          <a:extLst>
            <a:ext uri="{FF2B5EF4-FFF2-40B4-BE49-F238E27FC236}">
              <a16:creationId xmlns:a16="http://schemas.microsoft.com/office/drawing/2014/main" id="{86B64699-7A99-3F4F-9761-4236D3C1F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70</xdr:row>
      <xdr:rowOff>0</xdr:rowOff>
    </xdr:from>
    <xdr:to>
      <xdr:col>19</xdr:col>
      <xdr:colOff>449935</xdr:colOff>
      <xdr:row>78</xdr:row>
      <xdr:rowOff>205317</xdr:rowOff>
    </xdr:to>
    <xdr:graphicFrame macro="">
      <xdr:nvGraphicFramePr>
        <xdr:cNvPr id="14" name="Chart 13">
          <a:extLst>
            <a:ext uri="{FF2B5EF4-FFF2-40B4-BE49-F238E27FC236}">
              <a16:creationId xmlns:a16="http://schemas.microsoft.com/office/drawing/2014/main" id="{202140D8-260F-0545-AB5E-9C409D89E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131948</xdr:colOff>
      <xdr:row>79</xdr:row>
      <xdr:rowOff>280389</xdr:rowOff>
    </xdr:from>
    <xdr:to>
      <xdr:col>6</xdr:col>
      <xdr:colOff>1060195</xdr:colOff>
      <xdr:row>88</xdr:row>
      <xdr:rowOff>172330</xdr:rowOff>
    </xdr:to>
    <xdr:graphicFrame macro="">
      <xdr:nvGraphicFramePr>
        <xdr:cNvPr id="15" name="Chart 14">
          <a:extLst>
            <a:ext uri="{FF2B5EF4-FFF2-40B4-BE49-F238E27FC236}">
              <a16:creationId xmlns:a16="http://schemas.microsoft.com/office/drawing/2014/main" id="{907B2ECF-67D0-0D47-A47A-463B18ED3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181428</xdr:colOff>
      <xdr:row>79</xdr:row>
      <xdr:rowOff>296883</xdr:rowOff>
    </xdr:from>
    <xdr:to>
      <xdr:col>13</xdr:col>
      <xdr:colOff>631363</xdr:colOff>
      <xdr:row>88</xdr:row>
      <xdr:rowOff>188824</xdr:rowOff>
    </xdr:to>
    <xdr:graphicFrame macro="">
      <xdr:nvGraphicFramePr>
        <xdr:cNvPr id="16" name="Chart 15">
          <a:extLst>
            <a:ext uri="{FF2B5EF4-FFF2-40B4-BE49-F238E27FC236}">
              <a16:creationId xmlns:a16="http://schemas.microsoft.com/office/drawing/2014/main" id="{86FF3571-DD6E-B04C-A406-2A81F8B3C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49480</xdr:colOff>
      <xdr:row>79</xdr:row>
      <xdr:rowOff>280389</xdr:rowOff>
    </xdr:from>
    <xdr:to>
      <xdr:col>19</xdr:col>
      <xdr:colOff>499415</xdr:colOff>
      <xdr:row>88</xdr:row>
      <xdr:rowOff>172330</xdr:rowOff>
    </xdr:to>
    <xdr:graphicFrame macro="">
      <xdr:nvGraphicFramePr>
        <xdr:cNvPr id="17" name="Chart 16">
          <a:extLst>
            <a:ext uri="{FF2B5EF4-FFF2-40B4-BE49-F238E27FC236}">
              <a16:creationId xmlns:a16="http://schemas.microsoft.com/office/drawing/2014/main" id="{325C82F5-00A3-5744-9715-16AAAAE5A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164935</xdr:colOff>
      <xdr:row>89</xdr:row>
      <xdr:rowOff>164935</xdr:rowOff>
    </xdr:from>
    <xdr:to>
      <xdr:col>7</xdr:col>
      <xdr:colOff>21104</xdr:colOff>
      <xdr:row>98</xdr:row>
      <xdr:rowOff>56875</xdr:rowOff>
    </xdr:to>
    <xdr:graphicFrame macro="">
      <xdr:nvGraphicFramePr>
        <xdr:cNvPr id="18" name="Chart 17">
          <a:extLst>
            <a:ext uri="{FF2B5EF4-FFF2-40B4-BE49-F238E27FC236}">
              <a16:creationId xmlns:a16="http://schemas.microsoft.com/office/drawing/2014/main" id="{75BE0C42-7F8E-1D4B-9354-63760E438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12700</xdr:colOff>
      <xdr:row>6</xdr:row>
      <xdr:rowOff>203200</xdr:rowOff>
    </xdr:from>
    <xdr:to>
      <xdr:col>12</xdr:col>
      <xdr:colOff>127000</xdr:colOff>
      <xdr:row>20</xdr:row>
      <xdr:rowOff>12700</xdr:rowOff>
    </xdr:to>
    <xdr:graphicFrame macro="">
      <xdr:nvGraphicFramePr>
        <xdr:cNvPr id="3" name="Chart 2">
          <a:extLst>
            <a:ext uri="{FF2B5EF4-FFF2-40B4-BE49-F238E27FC236}">
              <a16:creationId xmlns:a16="http://schemas.microsoft.com/office/drawing/2014/main" id="{9559BD51-63C8-0949-8100-71B04036A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6350</xdr:colOff>
      <xdr:row>2</xdr:row>
      <xdr:rowOff>25400</xdr:rowOff>
    </xdr:from>
    <xdr:to>
      <xdr:col>11</xdr:col>
      <xdr:colOff>330200</xdr:colOff>
      <xdr:row>18</xdr:row>
      <xdr:rowOff>101600</xdr:rowOff>
    </xdr:to>
    <xdr:graphicFrame macro="">
      <xdr:nvGraphicFramePr>
        <xdr:cNvPr id="5" name="Chart 4">
          <a:extLst>
            <a:ext uri="{FF2B5EF4-FFF2-40B4-BE49-F238E27FC236}">
              <a16:creationId xmlns:a16="http://schemas.microsoft.com/office/drawing/2014/main" id="{F157B7D4-CFBC-3041-BAF2-30653D04F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20</xdr:row>
      <xdr:rowOff>165100</xdr:rowOff>
    </xdr:from>
    <xdr:to>
      <xdr:col>11</xdr:col>
      <xdr:colOff>311150</xdr:colOff>
      <xdr:row>37</xdr:row>
      <xdr:rowOff>38100</xdr:rowOff>
    </xdr:to>
    <xdr:graphicFrame macro="">
      <xdr:nvGraphicFramePr>
        <xdr:cNvPr id="6" name="Chart 5">
          <a:extLst>
            <a:ext uri="{FF2B5EF4-FFF2-40B4-BE49-F238E27FC236}">
              <a16:creationId xmlns:a16="http://schemas.microsoft.com/office/drawing/2014/main" id="{413BE867-CEAB-1D4A-9BCF-5363A729B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571500</xdr:colOff>
      <xdr:row>2</xdr:row>
      <xdr:rowOff>12700</xdr:rowOff>
    </xdr:from>
    <xdr:to>
      <xdr:col>17</xdr:col>
      <xdr:colOff>273050</xdr:colOff>
      <xdr:row>18</xdr:row>
      <xdr:rowOff>88900</xdr:rowOff>
    </xdr:to>
    <xdr:graphicFrame macro="">
      <xdr:nvGraphicFramePr>
        <xdr:cNvPr id="7" name="Chart 6">
          <a:extLst>
            <a:ext uri="{FF2B5EF4-FFF2-40B4-BE49-F238E27FC236}">
              <a16:creationId xmlns:a16="http://schemas.microsoft.com/office/drawing/2014/main" id="{20984C32-71B2-9043-8DA1-D23379F66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33</xdr:row>
      <xdr:rowOff>0</xdr:rowOff>
    </xdr:from>
    <xdr:to>
      <xdr:col>18</xdr:col>
      <xdr:colOff>508000</xdr:colOff>
      <xdr:row>35</xdr:row>
      <xdr:rowOff>101600</xdr:rowOff>
    </xdr:to>
    <xdr:pic>
      <xdr:nvPicPr>
        <xdr:cNvPr id="9" name="Picture 8" descr="@qz2005">
          <a:hlinkClick xmlns:r="http://schemas.openxmlformats.org/officeDocument/2006/relationships" r:id="rId4"/>
          <a:extLst>
            <a:ext uri="{FF2B5EF4-FFF2-40B4-BE49-F238E27FC236}">
              <a16:creationId xmlns:a16="http://schemas.microsoft.com/office/drawing/2014/main" id="{A8254338-07B0-064E-9F86-B6580C02E78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243300" y="6705600"/>
          <a:ext cx="508000" cy="50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youtu.be/wC0m_HGKw0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hyperlink" Target="mailto:tonygojanovic@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youtu.be/l2dRUtoLzb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youtu.be/sBK81NnDHmU"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youtu.be/AK03n1N52Q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A701-814A-3B46-A4A1-8BE35BC83931}">
  <sheetPr>
    <tabColor rgb="FF0070C0"/>
  </sheetPr>
  <dimension ref="A1:AZ37"/>
  <sheetViews>
    <sheetView tabSelected="1" workbookViewId="0">
      <selection activeCell="C3" sqref="C3"/>
    </sheetView>
  </sheetViews>
  <sheetFormatPr baseColWidth="10" defaultRowHeight="16" x14ac:dyDescent="0.2"/>
  <cols>
    <col min="1" max="1" width="10.83203125" style="2"/>
    <col min="2" max="2" width="17.1640625" style="2" bestFit="1" customWidth="1"/>
    <col min="3" max="3" width="7.83203125" style="2" customWidth="1"/>
    <col min="4" max="4" width="16.5" style="2" bestFit="1" customWidth="1"/>
    <col min="5" max="6" width="13.1640625" style="6" bestFit="1" customWidth="1"/>
    <col min="7" max="7" width="13.1640625" style="6" customWidth="1"/>
    <col min="8" max="8" width="7.33203125" style="6" customWidth="1"/>
    <col min="9" max="9" width="10.83203125" style="2"/>
    <col min="10" max="10" width="32.33203125" style="2" bestFit="1" customWidth="1"/>
    <col min="11" max="12" width="11.6640625" style="3" bestFit="1" customWidth="1"/>
    <col min="13" max="13" width="4.1640625" style="3" customWidth="1"/>
    <col min="14" max="52" width="10.83203125" style="2"/>
  </cols>
  <sheetData>
    <row r="1" spans="1:17" s="3" customFormat="1" ht="26" x14ac:dyDescent="0.3">
      <c r="B1" s="137" t="s">
        <v>102</v>
      </c>
      <c r="C1" s="44"/>
      <c r="D1" s="44"/>
      <c r="E1" s="44"/>
      <c r="F1" s="44"/>
      <c r="G1" s="44"/>
      <c r="H1" s="44"/>
      <c r="I1" s="43"/>
      <c r="N1" s="150"/>
      <c r="O1" s="43"/>
      <c r="P1" s="43"/>
      <c r="Q1" s="43"/>
    </row>
    <row r="2" spans="1:17" s="3" customFormat="1" ht="11" customHeight="1" x14ac:dyDescent="0.3">
      <c r="B2" s="154"/>
      <c r="C2" s="155"/>
      <c r="D2" s="155"/>
      <c r="E2" s="155"/>
      <c r="F2" s="155"/>
      <c r="G2" s="155"/>
      <c r="H2" s="155"/>
      <c r="I2" s="43"/>
      <c r="J2" s="156"/>
      <c r="K2" s="150"/>
      <c r="L2" s="157"/>
      <c r="M2" s="150"/>
      <c r="N2" s="150"/>
      <c r="O2" s="43"/>
      <c r="P2" s="43"/>
      <c r="Q2" s="43"/>
    </row>
    <row r="3" spans="1:17" s="3" customFormat="1" ht="26" x14ac:dyDescent="0.3">
      <c r="B3" s="149" t="s">
        <v>212</v>
      </c>
      <c r="C3" s="151" t="s">
        <v>222</v>
      </c>
      <c r="D3" s="152"/>
      <c r="E3" s="151"/>
      <c r="F3" s="155"/>
      <c r="G3" s="155"/>
      <c r="H3" s="155"/>
      <c r="I3" s="43"/>
      <c r="J3" s="156"/>
      <c r="K3" s="150"/>
      <c r="L3" s="157"/>
      <c r="M3" s="150"/>
      <c r="N3" s="150"/>
      <c r="O3" s="43"/>
      <c r="P3" s="43"/>
      <c r="Q3" s="43"/>
    </row>
    <row r="4" spans="1:17" ht="16" customHeight="1" x14ac:dyDescent="0.3">
      <c r="A4" s="5"/>
      <c r="B4" s="5"/>
      <c r="C4" s="5"/>
      <c r="D4" s="5"/>
      <c r="E4" s="5"/>
      <c r="F4" s="5"/>
      <c r="G4" s="5"/>
      <c r="H4" s="5"/>
      <c r="I4" s="5"/>
      <c r="J4" s="5"/>
      <c r="K4" s="5"/>
      <c r="L4" s="5"/>
      <c r="M4" s="5"/>
      <c r="N4" s="5"/>
      <c r="O4" s="5"/>
      <c r="P4" s="5"/>
      <c r="Q4" s="5"/>
    </row>
    <row r="5" spans="1:17" ht="16" customHeight="1" x14ac:dyDescent="0.3">
      <c r="A5" s="5"/>
      <c r="B5" s="18" t="s">
        <v>12</v>
      </c>
      <c r="C5" s="19"/>
      <c r="D5" s="19"/>
      <c r="E5" s="19"/>
      <c r="F5" s="19"/>
      <c r="G5" s="19"/>
      <c r="H5" s="19"/>
      <c r="I5" s="5"/>
      <c r="J5" s="41" t="s">
        <v>98</v>
      </c>
      <c r="K5" s="19"/>
      <c r="L5" s="19"/>
      <c r="M5" s="19"/>
      <c r="N5" s="19"/>
      <c r="O5" s="19"/>
      <c r="P5" s="19"/>
      <c r="Q5" s="5"/>
    </row>
    <row r="6" spans="1:17" s="2" customFormat="1" ht="16" customHeight="1" x14ac:dyDescent="0.3">
      <c r="A6" s="5"/>
      <c r="B6" s="20" t="s">
        <v>24</v>
      </c>
      <c r="C6" s="19"/>
      <c r="D6" s="19"/>
      <c r="E6" s="19"/>
      <c r="F6" s="19"/>
      <c r="G6" s="19"/>
      <c r="H6" s="19"/>
      <c r="I6" s="5"/>
      <c r="J6" s="5"/>
      <c r="K6" s="5"/>
      <c r="L6" s="5"/>
      <c r="M6" s="5"/>
      <c r="N6" s="5"/>
      <c r="O6" s="5"/>
      <c r="P6" s="5"/>
      <c r="Q6" s="5"/>
    </row>
    <row r="7" spans="1:17" s="2" customFormat="1" ht="16" customHeight="1" x14ac:dyDescent="0.3">
      <c r="A7" s="5"/>
      <c r="B7" s="21" t="s">
        <v>11</v>
      </c>
      <c r="C7" s="19"/>
      <c r="D7" s="19"/>
      <c r="E7" s="19"/>
      <c r="F7" s="19"/>
      <c r="G7" s="19"/>
      <c r="H7" s="19"/>
      <c r="I7" s="5"/>
      <c r="J7" t="s">
        <v>27</v>
      </c>
      <c r="K7"/>
      <c r="L7"/>
      <c r="M7" s="5"/>
      <c r="N7" s="5"/>
      <c r="O7" s="5"/>
      <c r="P7" s="5"/>
      <c r="Q7" s="5"/>
    </row>
    <row r="8" spans="1:17" s="2" customFormat="1" ht="16" customHeight="1" thickBot="1" x14ac:dyDescent="0.35">
      <c r="A8" s="5"/>
      <c r="B8" s="21" t="s">
        <v>97</v>
      </c>
      <c r="C8" s="19"/>
      <c r="D8" s="19"/>
      <c r="E8" s="19"/>
      <c r="F8" s="19"/>
      <c r="G8" s="19"/>
      <c r="H8" s="19"/>
      <c r="I8" s="5"/>
      <c r="J8"/>
      <c r="K8"/>
      <c r="L8"/>
      <c r="M8" s="5"/>
      <c r="N8" s="5"/>
      <c r="O8" s="5"/>
      <c r="P8" s="5"/>
      <c r="Q8" s="5"/>
    </row>
    <row r="9" spans="1:17" s="2" customFormat="1" ht="16" customHeight="1" x14ac:dyDescent="0.3">
      <c r="A9" s="5"/>
      <c r="B9" s="21" t="s">
        <v>95</v>
      </c>
      <c r="C9" s="19"/>
      <c r="D9" s="19"/>
      <c r="E9" s="19"/>
      <c r="F9" s="19"/>
      <c r="G9" s="19"/>
      <c r="H9" s="19"/>
      <c r="I9" s="5"/>
      <c r="J9" s="14"/>
      <c r="K9" s="14" t="s">
        <v>103</v>
      </c>
      <c r="L9" s="14" t="s">
        <v>104</v>
      </c>
      <c r="M9" s="5"/>
      <c r="N9" s="5"/>
      <c r="O9" s="5"/>
      <c r="P9" s="5"/>
      <c r="Q9" s="5"/>
    </row>
    <row r="10" spans="1:17" x14ac:dyDescent="0.2">
      <c r="J10" s="1" t="s">
        <v>14</v>
      </c>
      <c r="K10" s="1">
        <v>58.8</v>
      </c>
      <c r="L10" s="1">
        <v>51.6</v>
      </c>
    </row>
    <row r="11" spans="1:17" x14ac:dyDescent="0.2">
      <c r="J11" s="1" t="s">
        <v>15</v>
      </c>
      <c r="K11" s="1">
        <v>29.511111111111106</v>
      </c>
      <c r="L11" s="1">
        <v>29.155555555555551</v>
      </c>
    </row>
    <row r="12" spans="1:17" ht="19" x14ac:dyDescent="0.2">
      <c r="C12" s="3"/>
      <c r="E12" s="7" t="s">
        <v>103</v>
      </c>
      <c r="F12" s="7" t="s">
        <v>104</v>
      </c>
      <c r="G12" s="7"/>
      <c r="H12" s="7"/>
      <c r="J12" s="1" t="s">
        <v>16</v>
      </c>
      <c r="K12" s="1">
        <v>10</v>
      </c>
      <c r="L12" s="1">
        <v>10</v>
      </c>
    </row>
    <row r="13" spans="1:17" x14ac:dyDescent="0.2">
      <c r="B13" s="162" t="s">
        <v>13</v>
      </c>
      <c r="C13" s="4"/>
      <c r="E13" s="8">
        <v>50</v>
      </c>
      <c r="F13" s="8">
        <v>42</v>
      </c>
      <c r="G13" s="8"/>
      <c r="H13" s="8"/>
      <c r="J13" s="1" t="s">
        <v>28</v>
      </c>
      <c r="K13" s="1">
        <v>29.333333333333332</v>
      </c>
      <c r="L13" s="1"/>
    </row>
    <row r="14" spans="1:17" x14ac:dyDescent="0.2">
      <c r="B14" s="162"/>
      <c r="C14" s="4"/>
      <c r="E14" s="8">
        <v>54</v>
      </c>
      <c r="F14" s="8">
        <v>46</v>
      </c>
      <c r="G14" s="8"/>
      <c r="H14" s="8"/>
      <c r="J14" s="1" t="s">
        <v>17</v>
      </c>
      <c r="K14" s="1">
        <v>0</v>
      </c>
      <c r="L14" s="1"/>
    </row>
    <row r="15" spans="1:17" x14ac:dyDescent="0.2">
      <c r="B15" s="162"/>
      <c r="C15" s="4"/>
      <c r="E15" s="8">
        <v>54</v>
      </c>
      <c r="F15" s="8">
        <v>48</v>
      </c>
      <c r="G15" s="8"/>
      <c r="H15" s="8"/>
      <c r="J15" s="1" t="s">
        <v>18</v>
      </c>
      <c r="K15" s="1">
        <v>18</v>
      </c>
      <c r="L15" s="1"/>
      <c r="M15" s="9"/>
    </row>
    <row r="16" spans="1:17" x14ac:dyDescent="0.2">
      <c r="B16" s="162"/>
      <c r="C16" s="4"/>
      <c r="E16" s="8">
        <v>56</v>
      </c>
      <c r="F16" s="8">
        <v>50</v>
      </c>
      <c r="G16" s="8"/>
      <c r="H16" s="8"/>
      <c r="J16" s="1" t="s">
        <v>19</v>
      </c>
      <c r="K16" s="1">
        <v>2.9726021658411717</v>
      </c>
      <c r="L16" s="1"/>
      <c r="M16" s="10"/>
    </row>
    <row r="17" spans="2:17" x14ac:dyDescent="0.2">
      <c r="B17" s="162"/>
      <c r="C17" s="4"/>
      <c r="E17" s="8">
        <v>58</v>
      </c>
      <c r="F17" s="8">
        <v>52</v>
      </c>
      <c r="G17" s="8"/>
      <c r="H17" s="8"/>
      <c r="J17" s="1" t="s">
        <v>20</v>
      </c>
      <c r="K17" s="1">
        <v>4.0783942690633904E-3</v>
      </c>
      <c r="L17" s="1"/>
      <c r="M17" s="10"/>
    </row>
    <row r="18" spans="2:17" x14ac:dyDescent="0.2">
      <c r="B18" s="162"/>
      <c r="C18" s="4"/>
      <c r="E18" s="8">
        <v>60</v>
      </c>
      <c r="F18" s="8">
        <v>52</v>
      </c>
      <c r="G18" s="8"/>
      <c r="H18" s="8"/>
      <c r="J18" s="1" t="s">
        <v>21</v>
      </c>
      <c r="K18" s="1">
        <v>1.7340636066175394</v>
      </c>
      <c r="L18" s="1"/>
      <c r="M18" s="10"/>
    </row>
    <row r="19" spans="2:17" x14ac:dyDescent="0.2">
      <c r="B19" s="162"/>
      <c r="C19" s="4"/>
      <c r="E19" s="8">
        <v>62</v>
      </c>
      <c r="F19" s="8">
        <v>54</v>
      </c>
      <c r="G19" s="8"/>
      <c r="H19" s="8"/>
      <c r="J19" s="1" t="s">
        <v>22</v>
      </c>
      <c r="K19" s="1">
        <v>8.1567885381267809E-3</v>
      </c>
      <c r="L19" s="1"/>
      <c r="M19" s="10"/>
    </row>
    <row r="20" spans="2:17" ht="17" thickBot="1" x14ac:dyDescent="0.25">
      <c r="B20" s="162"/>
      <c r="C20" s="4"/>
      <c r="E20" s="8">
        <v>62</v>
      </c>
      <c r="F20" s="8">
        <v>54</v>
      </c>
      <c r="G20" s="8"/>
      <c r="H20" s="8"/>
      <c r="J20" s="13" t="s">
        <v>23</v>
      </c>
      <c r="K20" s="13">
        <v>2.1009220402410378</v>
      </c>
      <c r="L20" s="13"/>
      <c r="M20" s="10"/>
      <c r="N20" s="22" t="s">
        <v>29</v>
      </c>
      <c r="O20" s="20"/>
      <c r="P20" s="20"/>
      <c r="Q20" s="20"/>
    </row>
    <row r="21" spans="2:17" x14ac:dyDescent="0.2">
      <c r="B21" s="162"/>
      <c r="C21" s="4"/>
      <c r="E21" s="8">
        <v>64</v>
      </c>
      <c r="F21" s="8">
        <v>58</v>
      </c>
      <c r="G21" s="8"/>
      <c r="H21" s="8"/>
      <c r="J21" s="10"/>
      <c r="K21" s="46"/>
      <c r="L21" s="10"/>
      <c r="M21" s="10"/>
      <c r="N21" s="20" t="s">
        <v>30</v>
      </c>
      <c r="O21" s="20"/>
      <c r="P21" s="20"/>
      <c r="Q21" s="20"/>
    </row>
    <row r="22" spans="2:17" x14ac:dyDescent="0.2">
      <c r="B22" s="162"/>
      <c r="C22" s="4"/>
      <c r="E22" s="11">
        <v>68</v>
      </c>
      <c r="F22" s="11">
        <v>60</v>
      </c>
      <c r="G22" s="11"/>
      <c r="H22" s="11"/>
      <c r="J22" s="10"/>
      <c r="K22" s="10"/>
      <c r="L22" s="10"/>
      <c r="M22" s="10"/>
      <c r="N22" s="20" t="s">
        <v>31</v>
      </c>
      <c r="P22" s="20"/>
      <c r="Q22" s="20"/>
    </row>
    <row r="23" spans="2:17" x14ac:dyDescent="0.2">
      <c r="C23" s="3"/>
      <c r="G23" s="40" t="s">
        <v>93</v>
      </c>
      <c r="H23" s="40"/>
      <c r="J23" s="9"/>
      <c r="K23" s="9"/>
      <c r="L23" s="9"/>
      <c r="M23" s="9"/>
      <c r="N23" s="3"/>
    </row>
    <row r="24" spans="2:17" ht="16" customHeight="1" x14ac:dyDescent="0.2">
      <c r="B24" s="159" t="s">
        <v>10</v>
      </c>
      <c r="C24" s="4"/>
      <c r="D24" s="2" t="s">
        <v>6</v>
      </c>
      <c r="E24" s="6">
        <f>AVERAGE(E13:E22)</f>
        <v>58.8</v>
      </c>
      <c r="F24" s="6">
        <f>AVERAGE(F13:F22)</f>
        <v>51.6</v>
      </c>
      <c r="G24" s="6">
        <f>F24-E24</f>
        <v>-7.1999999999999957</v>
      </c>
      <c r="J24" s="10"/>
      <c r="K24" s="10"/>
      <c r="L24" s="10"/>
      <c r="M24" s="10"/>
      <c r="N24" s="3"/>
    </row>
    <row r="25" spans="2:17" ht="16" customHeight="1" x14ac:dyDescent="0.2">
      <c r="B25" s="160"/>
      <c r="C25" s="4"/>
      <c r="D25" s="2" t="s">
        <v>7</v>
      </c>
      <c r="E25" s="47">
        <f>_xlfn.STDEV.S(E13:E22)</f>
        <v>5.4324130099902295</v>
      </c>
      <c r="F25" s="47">
        <f>_xlfn.STDEV.S(F13:F22)</f>
        <v>5.3995884616844227</v>
      </c>
      <c r="J25" s="163" t="s">
        <v>99</v>
      </c>
      <c r="K25" s="163"/>
      <c r="L25" s="163"/>
      <c r="M25" s="10"/>
      <c r="N25" s="3"/>
    </row>
    <row r="26" spans="2:17" x14ac:dyDescent="0.2">
      <c r="B26" s="160"/>
      <c r="C26" s="4"/>
      <c r="D26" s="2" t="s">
        <v>8</v>
      </c>
      <c r="E26" s="6">
        <f>MIN(E13:E22)</f>
        <v>50</v>
      </c>
      <c r="F26" s="6">
        <f>MIN(F13:F22)</f>
        <v>42</v>
      </c>
      <c r="J26" s="163"/>
      <c r="K26" s="163"/>
      <c r="L26" s="163"/>
      <c r="M26" s="10"/>
    </row>
    <row r="27" spans="2:17" x14ac:dyDescent="0.2">
      <c r="B27" s="161"/>
      <c r="C27" s="4"/>
      <c r="D27" s="2" t="s">
        <v>9</v>
      </c>
      <c r="E27" s="6">
        <f>MAX(E13:E22)</f>
        <v>68</v>
      </c>
      <c r="F27" s="6">
        <f>MAX(F13:F22)</f>
        <v>60</v>
      </c>
      <c r="J27" s="163"/>
      <c r="K27" s="163"/>
      <c r="L27" s="163"/>
      <c r="M27" s="10"/>
    </row>
    <row r="28" spans="2:17" x14ac:dyDescent="0.2">
      <c r="C28" s="3"/>
      <c r="J28" s="163"/>
      <c r="K28" s="163"/>
      <c r="L28" s="163"/>
    </row>
    <row r="29" spans="2:17" x14ac:dyDescent="0.2">
      <c r="C29" s="3"/>
      <c r="J29" s="163"/>
      <c r="K29" s="163"/>
      <c r="L29" s="163"/>
    </row>
    <row r="30" spans="2:17" x14ac:dyDescent="0.2">
      <c r="C30" s="3"/>
      <c r="J30" s="148"/>
      <c r="K30" s="148"/>
      <c r="L30" s="148"/>
    </row>
    <row r="31" spans="2:17" ht="63" customHeight="1" x14ac:dyDescent="0.2">
      <c r="B31" s="159" t="s">
        <v>96</v>
      </c>
      <c r="C31" s="159"/>
      <c r="D31" s="159"/>
      <c r="E31" s="159"/>
      <c r="F31" s="159"/>
      <c r="G31" s="159"/>
      <c r="H31" s="159"/>
      <c r="I31" s="42"/>
      <c r="J31" s="148"/>
      <c r="K31" s="148"/>
      <c r="L31" s="148"/>
    </row>
    <row r="32" spans="2:17" x14ac:dyDescent="0.2">
      <c r="J32" s="10"/>
    </row>
    <row r="33" spans="10:10" x14ac:dyDescent="0.2">
      <c r="J33" s="10"/>
    </row>
    <row r="34" spans="10:10" x14ac:dyDescent="0.2">
      <c r="J34" s="10"/>
    </row>
    <row r="35" spans="10:10" x14ac:dyDescent="0.2">
      <c r="J35" s="10"/>
    </row>
    <row r="36" spans="10:10" x14ac:dyDescent="0.2">
      <c r="J36" s="10"/>
    </row>
    <row r="37" spans="10:10" x14ac:dyDescent="0.2">
      <c r="J37" s="10"/>
    </row>
  </sheetData>
  <mergeCells count="4">
    <mergeCell ref="B24:B27"/>
    <mergeCell ref="B13:B22"/>
    <mergeCell ref="B31:H31"/>
    <mergeCell ref="J25:L29"/>
  </mergeCells>
  <phoneticPr fontId="13" type="noConversion"/>
  <hyperlinks>
    <hyperlink ref="C3" r:id="rId1" xr:uid="{AF2A1B52-2181-E94C-820C-613C38481E71}"/>
  </hyperlinks>
  <pageMargins left="0.7" right="0.7" top="0.75" bottom="0.75" header="0.3" footer="0.3"/>
  <pageSetup orientation="portrait" horizontalDpi="0" verticalDpi="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99ECA-EF2F-C04A-A78D-832F58936328}">
  <sheetPr>
    <tabColor rgb="FF7030A0"/>
  </sheetPr>
  <dimension ref="A1:R33"/>
  <sheetViews>
    <sheetView topLeftCell="A13" workbookViewId="0">
      <selection activeCell="M29" sqref="M29"/>
    </sheetView>
  </sheetViews>
  <sheetFormatPr baseColWidth="10" defaultRowHeight="16" x14ac:dyDescent="0.2"/>
  <cols>
    <col min="1" max="1" width="19" bestFit="1" customWidth="1"/>
    <col min="2" max="2" width="9.6640625" customWidth="1"/>
    <col min="3" max="3" width="14" customWidth="1"/>
    <col min="4" max="4" width="10.6640625" customWidth="1"/>
    <col min="15" max="15" width="19" bestFit="1" customWidth="1"/>
  </cols>
  <sheetData>
    <row r="1" spans="1:18" x14ac:dyDescent="0.2">
      <c r="A1" s="28" t="s">
        <v>54</v>
      </c>
      <c r="B1" s="28" t="s">
        <v>55</v>
      </c>
      <c r="C1" s="29" t="s">
        <v>88</v>
      </c>
      <c r="D1" s="29" t="s">
        <v>89</v>
      </c>
      <c r="F1" s="31"/>
      <c r="G1" s="31"/>
      <c r="H1" s="31"/>
      <c r="I1" s="31"/>
      <c r="M1" s="25"/>
      <c r="N1" s="25"/>
      <c r="O1" s="25"/>
      <c r="P1" s="25"/>
      <c r="Q1" s="25"/>
      <c r="R1" s="25"/>
    </row>
    <row r="2" spans="1:18" x14ac:dyDescent="0.2">
      <c r="A2" s="30" t="s">
        <v>56</v>
      </c>
      <c r="B2" s="32">
        <v>21</v>
      </c>
      <c r="C2" s="30">
        <v>160</v>
      </c>
      <c r="D2" s="27">
        <v>2.62</v>
      </c>
      <c r="F2" s="31"/>
      <c r="G2" s="31"/>
      <c r="H2" s="31"/>
      <c r="I2" s="31"/>
      <c r="M2" s="26"/>
      <c r="N2" s="27"/>
      <c r="O2" s="27"/>
      <c r="P2" s="27"/>
      <c r="Q2" s="27"/>
      <c r="R2" s="27"/>
    </row>
    <row r="3" spans="1:18" x14ac:dyDescent="0.2">
      <c r="A3" s="30" t="s">
        <v>57</v>
      </c>
      <c r="B3" s="32">
        <v>21</v>
      </c>
      <c r="C3" s="30">
        <v>160</v>
      </c>
      <c r="D3" s="27">
        <v>2.875</v>
      </c>
      <c r="F3" s="1"/>
      <c r="G3" s="1"/>
      <c r="H3" s="1"/>
      <c r="I3" s="1"/>
      <c r="M3" s="26"/>
      <c r="N3" s="27"/>
      <c r="O3" s="27"/>
      <c r="P3" s="27"/>
      <c r="Q3" s="27"/>
      <c r="R3" s="27"/>
    </row>
    <row r="4" spans="1:18" x14ac:dyDescent="0.2">
      <c r="A4" s="30" t="s">
        <v>58</v>
      </c>
      <c r="B4" s="32">
        <v>22.8</v>
      </c>
      <c r="C4" s="30">
        <v>108</v>
      </c>
      <c r="D4" s="27">
        <v>2.3199999999999998</v>
      </c>
      <c r="F4" s="1"/>
      <c r="G4" s="1"/>
      <c r="H4" s="1"/>
      <c r="I4" s="1"/>
      <c r="M4" s="26"/>
      <c r="N4" s="27"/>
      <c r="O4" s="27"/>
      <c r="P4" s="27"/>
      <c r="Q4" s="27"/>
      <c r="R4" s="27"/>
    </row>
    <row r="5" spans="1:18" x14ac:dyDescent="0.2">
      <c r="A5" s="30" t="s">
        <v>59</v>
      </c>
      <c r="B5" s="32">
        <v>21.4</v>
      </c>
      <c r="C5" s="30">
        <v>258</v>
      </c>
      <c r="D5" s="27">
        <v>3.2149999999999999</v>
      </c>
      <c r="F5" s="1"/>
      <c r="G5" s="1"/>
      <c r="H5" s="1"/>
      <c r="I5" s="1"/>
      <c r="M5" s="26"/>
      <c r="N5" s="27"/>
      <c r="O5" s="27"/>
      <c r="P5" s="27"/>
      <c r="Q5" s="27"/>
      <c r="R5" s="27"/>
    </row>
    <row r="6" spans="1:18" x14ac:dyDescent="0.2">
      <c r="A6" s="30" t="s">
        <v>60</v>
      </c>
      <c r="B6" s="32">
        <v>18.7</v>
      </c>
      <c r="C6" s="30">
        <v>360</v>
      </c>
      <c r="D6" s="27">
        <v>3.44</v>
      </c>
      <c r="M6" s="26"/>
      <c r="N6" s="27"/>
      <c r="O6" s="27"/>
      <c r="P6" s="27"/>
      <c r="Q6" s="27"/>
      <c r="R6" s="27"/>
    </row>
    <row r="7" spans="1:18" x14ac:dyDescent="0.2">
      <c r="A7" s="30" t="s">
        <v>61</v>
      </c>
      <c r="B7" s="32">
        <v>18.100000000000001</v>
      </c>
      <c r="C7" s="30">
        <v>225</v>
      </c>
      <c r="D7" s="27">
        <v>3.46</v>
      </c>
      <c r="M7" s="26"/>
      <c r="N7" s="27"/>
      <c r="O7" s="27"/>
      <c r="P7" s="27"/>
      <c r="Q7" s="27"/>
      <c r="R7" s="27"/>
    </row>
    <row r="8" spans="1:18" x14ac:dyDescent="0.2">
      <c r="A8" s="30" t="s">
        <v>62</v>
      </c>
      <c r="B8" s="32">
        <v>14.3</v>
      </c>
      <c r="C8" s="30">
        <v>360</v>
      </c>
      <c r="D8" s="27">
        <v>3.57</v>
      </c>
      <c r="M8" s="26"/>
      <c r="N8" s="27"/>
      <c r="O8" s="27"/>
      <c r="P8" s="27"/>
      <c r="Q8" s="27"/>
      <c r="R8" s="27"/>
    </row>
    <row r="9" spans="1:18" x14ac:dyDescent="0.2">
      <c r="A9" s="30" t="s">
        <v>63</v>
      </c>
      <c r="B9" s="32">
        <v>24.4</v>
      </c>
      <c r="C9" s="30">
        <v>146.69999999999999</v>
      </c>
      <c r="D9" s="27">
        <v>3.19</v>
      </c>
      <c r="M9" s="26"/>
      <c r="N9" s="27"/>
      <c r="O9" s="27"/>
      <c r="P9" s="27"/>
      <c r="Q9" s="27"/>
      <c r="R9" s="27"/>
    </row>
    <row r="10" spans="1:18" x14ac:dyDescent="0.2">
      <c r="A10" s="30" t="s">
        <v>64</v>
      </c>
      <c r="B10" s="32">
        <v>22.8</v>
      </c>
      <c r="C10" s="30">
        <v>140.80000000000001</v>
      </c>
      <c r="D10" s="27">
        <v>3.15</v>
      </c>
      <c r="M10" s="26"/>
      <c r="N10" s="27"/>
      <c r="O10" s="27"/>
      <c r="P10" s="27"/>
      <c r="Q10" s="27"/>
      <c r="R10" s="27"/>
    </row>
    <row r="11" spans="1:18" x14ac:dyDescent="0.2">
      <c r="A11" s="30" t="s">
        <v>65</v>
      </c>
      <c r="B11" s="32">
        <v>19.2</v>
      </c>
      <c r="C11" s="30">
        <v>167.6</v>
      </c>
      <c r="D11" s="27">
        <v>3.44</v>
      </c>
      <c r="M11" s="26"/>
      <c r="N11" s="27"/>
      <c r="O11" s="27"/>
      <c r="P11" s="27"/>
      <c r="Q11" s="27"/>
      <c r="R11" s="27"/>
    </row>
    <row r="12" spans="1:18" x14ac:dyDescent="0.2">
      <c r="A12" s="30" t="s">
        <v>66</v>
      </c>
      <c r="B12" s="32">
        <v>17.8</v>
      </c>
      <c r="C12" s="30">
        <v>167.6</v>
      </c>
      <c r="D12" s="27">
        <v>3.44</v>
      </c>
      <c r="M12" s="26"/>
      <c r="N12" s="27"/>
      <c r="O12" s="27"/>
      <c r="P12" s="27"/>
      <c r="Q12" s="27"/>
      <c r="R12" s="27"/>
    </row>
    <row r="13" spans="1:18" x14ac:dyDescent="0.2">
      <c r="A13" s="30" t="s">
        <v>67</v>
      </c>
      <c r="B13" s="32">
        <v>16.399999999999999</v>
      </c>
      <c r="C13" s="30">
        <v>275.8</v>
      </c>
      <c r="D13" s="27">
        <v>4.07</v>
      </c>
      <c r="M13" s="26"/>
      <c r="N13" s="27"/>
      <c r="O13" s="27"/>
      <c r="P13" s="27"/>
      <c r="Q13" s="27"/>
      <c r="R13" s="27"/>
    </row>
    <row r="14" spans="1:18" x14ac:dyDescent="0.2">
      <c r="A14" s="30" t="s">
        <v>68</v>
      </c>
      <c r="B14" s="32">
        <v>17.3</v>
      </c>
      <c r="C14" s="30">
        <v>275.8</v>
      </c>
      <c r="D14" s="27">
        <v>3.73</v>
      </c>
      <c r="M14" s="26"/>
      <c r="N14" s="27"/>
      <c r="O14" s="27"/>
      <c r="P14" s="27"/>
      <c r="Q14" s="27"/>
      <c r="R14" s="27"/>
    </row>
    <row r="15" spans="1:18" x14ac:dyDescent="0.2">
      <c r="A15" s="30" t="s">
        <v>69</v>
      </c>
      <c r="B15" s="32">
        <v>15.2</v>
      </c>
      <c r="C15" s="30">
        <v>275.8</v>
      </c>
      <c r="D15" s="27">
        <v>3.78</v>
      </c>
      <c r="M15" s="26"/>
      <c r="N15" s="27"/>
      <c r="O15" s="27"/>
      <c r="P15" s="27"/>
      <c r="Q15" s="27"/>
      <c r="R15" s="27"/>
    </row>
    <row r="16" spans="1:18" x14ac:dyDescent="0.2">
      <c r="A16" s="30" t="s">
        <v>70</v>
      </c>
      <c r="B16" s="32">
        <v>10.4</v>
      </c>
      <c r="C16" s="30">
        <v>472</v>
      </c>
      <c r="D16" s="27">
        <v>5.25</v>
      </c>
      <c r="M16" s="26"/>
      <c r="N16" s="27"/>
      <c r="O16" s="27"/>
      <c r="P16" s="27"/>
      <c r="Q16" s="27"/>
      <c r="R16" s="27"/>
    </row>
    <row r="17" spans="1:18" x14ac:dyDescent="0.2">
      <c r="A17" s="30" t="s">
        <v>71</v>
      </c>
      <c r="B17" s="32">
        <v>10.4</v>
      </c>
      <c r="C17" s="30">
        <v>460</v>
      </c>
      <c r="D17" s="27">
        <v>5.4240000000000004</v>
      </c>
      <c r="M17" s="26"/>
      <c r="N17" s="27"/>
      <c r="O17" s="27"/>
      <c r="P17" s="27"/>
      <c r="Q17" s="27"/>
      <c r="R17" s="27"/>
    </row>
    <row r="18" spans="1:18" x14ac:dyDescent="0.2">
      <c r="A18" s="30" t="s">
        <v>72</v>
      </c>
      <c r="B18" s="32">
        <v>14.7</v>
      </c>
      <c r="C18" s="30">
        <v>440</v>
      </c>
      <c r="D18" s="27">
        <v>5.3449999999999998</v>
      </c>
      <c r="M18" s="26"/>
      <c r="N18" s="27"/>
      <c r="O18" s="27"/>
      <c r="P18" s="27"/>
      <c r="Q18" s="27"/>
      <c r="R18" s="27"/>
    </row>
    <row r="19" spans="1:18" x14ac:dyDescent="0.2">
      <c r="A19" s="30" t="s">
        <v>73</v>
      </c>
      <c r="B19" s="32">
        <v>32.4</v>
      </c>
      <c r="C19" s="30">
        <v>78.7</v>
      </c>
      <c r="D19" s="27">
        <v>2.2000000000000002</v>
      </c>
      <c r="M19" s="26"/>
      <c r="N19" s="27"/>
      <c r="O19" s="27"/>
      <c r="P19" s="27"/>
      <c r="Q19" s="27"/>
      <c r="R19" s="27"/>
    </row>
    <row r="20" spans="1:18" ht="17" thickBot="1" x14ac:dyDescent="0.25">
      <c r="A20" s="30" t="s">
        <v>74</v>
      </c>
      <c r="B20" s="32">
        <v>30.4</v>
      </c>
      <c r="C20" s="30">
        <v>75.7</v>
      </c>
      <c r="D20" s="27">
        <v>1.615</v>
      </c>
      <c r="M20" s="26"/>
      <c r="N20" s="27"/>
      <c r="O20" s="27"/>
      <c r="P20" s="27"/>
      <c r="Q20" s="27"/>
      <c r="R20" s="27"/>
    </row>
    <row r="21" spans="1:18" x14ac:dyDescent="0.2">
      <c r="A21" s="30" t="s">
        <v>75</v>
      </c>
      <c r="B21" s="32">
        <v>33.9</v>
      </c>
      <c r="C21" s="30">
        <v>71.099999999999994</v>
      </c>
      <c r="D21" s="27">
        <v>1.835</v>
      </c>
      <c r="M21" s="14"/>
      <c r="N21" s="14" t="s">
        <v>55</v>
      </c>
      <c r="O21" s="14" t="s">
        <v>88</v>
      </c>
      <c r="P21" s="14" t="s">
        <v>89</v>
      </c>
      <c r="Q21" s="27"/>
      <c r="R21" s="27"/>
    </row>
    <row r="22" spans="1:18" x14ac:dyDescent="0.2">
      <c r="A22" s="30" t="s">
        <v>76</v>
      </c>
      <c r="B22" s="32">
        <v>21.5</v>
      </c>
      <c r="C22" s="30">
        <v>120.1</v>
      </c>
      <c r="D22" s="27">
        <v>2.4649999999999999</v>
      </c>
      <c r="M22" s="1" t="s">
        <v>55</v>
      </c>
      <c r="N22" s="1">
        <v>1</v>
      </c>
      <c r="O22" s="1"/>
      <c r="P22" s="1"/>
      <c r="Q22" s="27"/>
      <c r="R22" s="27"/>
    </row>
    <row r="23" spans="1:18" x14ac:dyDescent="0.2">
      <c r="A23" s="30" t="s">
        <v>77</v>
      </c>
      <c r="B23" s="32">
        <v>15.5</v>
      </c>
      <c r="C23" s="30">
        <v>318</v>
      </c>
      <c r="D23" s="27">
        <v>3.52</v>
      </c>
      <c r="M23" s="1" t="s">
        <v>88</v>
      </c>
      <c r="N23" s="1">
        <v>-0.84755137926247848</v>
      </c>
      <c r="O23" s="1">
        <v>1</v>
      </c>
      <c r="P23" s="1"/>
      <c r="Q23" s="27"/>
      <c r="R23" s="27"/>
    </row>
    <row r="24" spans="1:18" ht="17" thickBot="1" x14ac:dyDescent="0.25">
      <c r="A24" s="30" t="s">
        <v>78</v>
      </c>
      <c r="B24" s="32">
        <v>15.2</v>
      </c>
      <c r="C24" s="30">
        <v>304</v>
      </c>
      <c r="D24" s="27">
        <v>3.4350000000000001</v>
      </c>
      <c r="M24" s="13" t="s">
        <v>89</v>
      </c>
      <c r="N24" s="13">
        <v>-0.8676593765172278</v>
      </c>
      <c r="O24" s="13">
        <v>0.8879799220581378</v>
      </c>
      <c r="P24" s="13">
        <v>1</v>
      </c>
      <c r="Q24" s="27"/>
      <c r="R24" s="27"/>
    </row>
    <row r="25" spans="1:18" x14ac:dyDescent="0.2">
      <c r="A25" s="30" t="s">
        <v>79</v>
      </c>
      <c r="B25" s="32">
        <v>13.3</v>
      </c>
      <c r="C25" s="30">
        <v>350</v>
      </c>
      <c r="D25" s="27">
        <v>3.84</v>
      </c>
      <c r="M25" s="26"/>
      <c r="N25" s="27"/>
      <c r="O25" s="27"/>
      <c r="P25" s="27"/>
      <c r="Q25" s="27"/>
      <c r="R25" s="27"/>
    </row>
    <row r="26" spans="1:18" x14ac:dyDescent="0.2">
      <c r="A26" s="30" t="s">
        <v>80</v>
      </c>
      <c r="B26" s="32">
        <v>19.2</v>
      </c>
      <c r="C26" s="30">
        <v>400</v>
      </c>
      <c r="D26" s="27">
        <v>3.8450000000000002</v>
      </c>
      <c r="M26" s="158"/>
      <c r="N26" s="27"/>
      <c r="O26" s="27"/>
      <c r="P26" s="27"/>
      <c r="Q26" s="27"/>
      <c r="R26" s="27"/>
    </row>
    <row r="27" spans="1:18" x14ac:dyDescent="0.2">
      <c r="A27" s="30" t="s">
        <v>81</v>
      </c>
      <c r="B27" s="32">
        <v>27.3</v>
      </c>
      <c r="C27" s="30">
        <v>79</v>
      </c>
      <c r="D27" s="27">
        <v>1.9350000000000001</v>
      </c>
      <c r="M27" s="158" t="s">
        <v>220</v>
      </c>
      <c r="N27" s="27"/>
      <c r="O27" s="27"/>
      <c r="P27" s="27"/>
      <c r="Q27" s="27"/>
      <c r="R27" s="27"/>
    </row>
    <row r="28" spans="1:18" x14ac:dyDescent="0.2">
      <c r="A28" s="30" t="s">
        <v>82</v>
      </c>
      <c r="B28" s="32">
        <v>26</v>
      </c>
      <c r="C28" s="30">
        <v>120.3</v>
      </c>
      <c r="D28" s="27">
        <v>2.14</v>
      </c>
      <c r="M28" s="158"/>
      <c r="N28" s="27"/>
      <c r="O28" s="27"/>
      <c r="P28" s="27"/>
      <c r="Q28" s="27"/>
      <c r="R28" s="27"/>
    </row>
    <row r="29" spans="1:18" x14ac:dyDescent="0.2">
      <c r="A29" s="30" t="s">
        <v>83</v>
      </c>
      <c r="B29" s="32">
        <v>30.4</v>
      </c>
      <c r="C29" s="30">
        <v>95.1</v>
      </c>
      <c r="D29" s="27">
        <v>1.5129999999999999</v>
      </c>
      <c r="M29" s="158" t="s">
        <v>221</v>
      </c>
      <c r="N29" s="27"/>
      <c r="O29" s="27"/>
      <c r="P29" s="27"/>
      <c r="Q29" s="27"/>
      <c r="R29" s="27"/>
    </row>
    <row r="30" spans="1:18" x14ac:dyDescent="0.2">
      <c r="A30" s="30" t="s">
        <v>84</v>
      </c>
      <c r="B30" s="32">
        <v>15.8</v>
      </c>
      <c r="C30" s="30">
        <v>351</v>
      </c>
      <c r="D30" s="27">
        <v>3.17</v>
      </c>
      <c r="M30" s="158"/>
      <c r="N30" s="27"/>
      <c r="O30" s="27"/>
      <c r="P30" s="27"/>
      <c r="Q30" s="27"/>
      <c r="R30" s="27"/>
    </row>
    <row r="31" spans="1:18" x14ac:dyDescent="0.2">
      <c r="A31" s="30" t="s">
        <v>85</v>
      </c>
      <c r="B31" s="32">
        <v>19.7</v>
      </c>
      <c r="C31" s="30">
        <v>145</v>
      </c>
      <c r="D31" s="27">
        <v>2.77</v>
      </c>
      <c r="M31" s="158"/>
      <c r="N31" s="27"/>
      <c r="O31" s="27"/>
      <c r="P31" s="27"/>
      <c r="Q31" s="27"/>
      <c r="R31" s="27"/>
    </row>
    <row r="32" spans="1:18" x14ac:dyDescent="0.2">
      <c r="A32" s="30" t="s">
        <v>86</v>
      </c>
      <c r="B32" s="32">
        <v>15</v>
      </c>
      <c r="C32" s="30">
        <v>301</v>
      </c>
      <c r="D32" s="27">
        <v>3.57</v>
      </c>
      <c r="M32" s="26"/>
      <c r="N32" s="27"/>
      <c r="O32" s="27"/>
      <c r="P32" s="27"/>
      <c r="Q32" s="27"/>
      <c r="R32" s="27"/>
    </row>
    <row r="33" spans="1:18" x14ac:dyDescent="0.2">
      <c r="A33" s="30" t="s">
        <v>87</v>
      </c>
      <c r="B33" s="32">
        <v>21.4</v>
      </c>
      <c r="C33" s="30">
        <v>121</v>
      </c>
      <c r="D33" s="27">
        <v>2.78</v>
      </c>
      <c r="M33" s="26"/>
      <c r="N33" s="27"/>
      <c r="O33" s="27"/>
      <c r="P33" s="27"/>
      <c r="Q33" s="27"/>
      <c r="R33" s="27"/>
    </row>
  </sheetData>
  <pageMargins left="0.7" right="0.7" top="0.75" bottom="0.75" header="0.3" footer="0.3"/>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AB20E-2C15-6141-9D5C-D16EAE13FA3C}">
  <sheetPr>
    <tabColor theme="1"/>
  </sheetPr>
  <dimension ref="A1:BB16"/>
  <sheetViews>
    <sheetView workbookViewId="0">
      <selection activeCell="F7" sqref="F7"/>
    </sheetView>
  </sheetViews>
  <sheetFormatPr baseColWidth="10" defaultRowHeight="16" x14ac:dyDescent="0.2"/>
  <cols>
    <col min="1" max="1" width="16.5" style="2" customWidth="1"/>
    <col min="2" max="2" width="30" style="2" bestFit="1" customWidth="1"/>
    <col min="3" max="54" width="10.83203125" style="2"/>
  </cols>
  <sheetData>
    <row r="1" spans="1:54" ht="21" customHeight="1" x14ac:dyDescent="0.2">
      <c r="A1" s="235" t="s">
        <v>213</v>
      </c>
      <c r="B1" s="235"/>
      <c r="C1" s="235"/>
      <c r="D1" s="235"/>
      <c r="E1" s="235"/>
      <c r="F1" s="235"/>
      <c r="G1" s="143"/>
      <c r="H1" s="143"/>
    </row>
    <row r="2" spans="1:54" ht="10" customHeight="1" x14ac:dyDescent="0.2">
      <c r="A2" s="144"/>
      <c r="B2" s="144"/>
      <c r="C2" s="144"/>
      <c r="D2" s="144"/>
      <c r="E2" s="144"/>
      <c r="F2" s="144"/>
      <c r="G2" s="143"/>
      <c r="H2" s="143"/>
    </row>
    <row r="3" spans="1:54" s="124" customFormat="1" ht="21" customHeight="1" x14ac:dyDescent="0.2">
      <c r="A3" s="236" t="s">
        <v>218</v>
      </c>
      <c r="B3" s="236"/>
      <c r="C3" s="236"/>
      <c r="D3" s="236"/>
      <c r="E3" s="236"/>
      <c r="F3" s="236"/>
      <c r="G3" s="143"/>
      <c r="H3" s="143"/>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row>
    <row r="4" spans="1:54" ht="25" customHeight="1" x14ac:dyDescent="0.2">
      <c r="A4" s="236"/>
      <c r="B4" s="236"/>
      <c r="C4" s="236"/>
      <c r="D4" s="236"/>
      <c r="E4" s="236"/>
      <c r="F4" s="236"/>
      <c r="G4" s="143"/>
      <c r="H4" s="143"/>
    </row>
    <row r="5" spans="1:54" ht="25" customHeight="1" x14ac:dyDescent="0.2">
      <c r="A5" s="104" t="s">
        <v>214</v>
      </c>
      <c r="B5" s="129" t="s">
        <v>215</v>
      </c>
      <c r="C5" s="143"/>
      <c r="D5" s="143"/>
      <c r="E5" s="143"/>
      <c r="F5" s="143"/>
      <c r="G5" s="143"/>
      <c r="H5" s="143"/>
    </row>
    <row r="6" spans="1:54" ht="25" customHeight="1" x14ac:dyDescent="0.2">
      <c r="A6" s="104" t="s">
        <v>178</v>
      </c>
      <c r="B6" s="145">
        <v>44637</v>
      </c>
      <c r="C6" s="143"/>
      <c r="D6" s="143"/>
      <c r="E6" s="143"/>
      <c r="F6" s="143"/>
      <c r="G6" s="143"/>
      <c r="H6" s="143"/>
    </row>
    <row r="7" spans="1:54" ht="25" customHeight="1" x14ac:dyDescent="0.2">
      <c r="A7" s="104" t="s">
        <v>216</v>
      </c>
      <c r="B7" s="146" t="s">
        <v>217</v>
      </c>
      <c r="C7" s="143"/>
      <c r="D7" s="143"/>
      <c r="E7" s="143"/>
      <c r="F7" s="143"/>
      <c r="G7" s="143"/>
      <c r="H7" s="143"/>
    </row>
    <row r="8" spans="1:54" ht="25" customHeight="1" x14ac:dyDescent="0.2">
      <c r="A8" s="143"/>
      <c r="B8" s="143"/>
      <c r="C8" s="143"/>
      <c r="D8" s="143"/>
      <c r="E8" s="143"/>
      <c r="F8" s="143"/>
      <c r="G8" s="143"/>
      <c r="H8" s="143"/>
    </row>
    <row r="9" spans="1:54" ht="25" customHeight="1" x14ac:dyDescent="0.2">
      <c r="A9" s="143"/>
      <c r="B9" s="143"/>
      <c r="C9" s="143"/>
      <c r="D9" s="143"/>
      <c r="E9" s="143"/>
      <c r="F9" s="143"/>
      <c r="G9" s="143"/>
      <c r="H9" s="143"/>
    </row>
    <row r="10" spans="1:54" ht="25" customHeight="1" x14ac:dyDescent="0.2">
      <c r="A10" s="143"/>
      <c r="B10" s="143"/>
      <c r="C10" s="143"/>
      <c r="D10" s="143"/>
      <c r="E10" s="143"/>
      <c r="F10" s="143"/>
      <c r="G10" s="143"/>
      <c r="H10" s="143"/>
    </row>
    <row r="11" spans="1:54" ht="25" customHeight="1" x14ac:dyDescent="0.2">
      <c r="A11" s="143"/>
      <c r="B11" s="143"/>
      <c r="C11" s="143"/>
      <c r="D11" s="143"/>
      <c r="E11" s="143"/>
      <c r="F11" s="143"/>
      <c r="G11" s="143"/>
      <c r="H11" s="143"/>
    </row>
    <row r="12" spans="1:54" ht="25" customHeight="1" x14ac:dyDescent="0.2">
      <c r="A12" s="143"/>
      <c r="B12" s="143"/>
      <c r="C12" s="143"/>
      <c r="D12" s="143"/>
      <c r="E12" s="143"/>
      <c r="F12" s="143"/>
      <c r="G12" s="143"/>
      <c r="H12" s="143"/>
    </row>
    <row r="13" spans="1:54" ht="25" customHeight="1" x14ac:dyDescent="0.2"/>
    <row r="14" spans="1:54" ht="25" customHeight="1" x14ac:dyDescent="0.2"/>
    <row r="15" spans="1:54" ht="25" customHeight="1" x14ac:dyDescent="0.2"/>
    <row r="16" spans="1:54" ht="25" customHeight="1" x14ac:dyDescent="0.2"/>
  </sheetData>
  <mergeCells count="2">
    <mergeCell ref="A1:F1"/>
    <mergeCell ref="A3:F4"/>
  </mergeCells>
  <hyperlinks>
    <hyperlink ref="B7" r:id="rId1" xr:uid="{17CF8143-A631-8043-AE1E-C7895188154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1944-4A91-014F-B989-B869CF6A18FE}">
  <dimension ref="A1:B3"/>
  <sheetViews>
    <sheetView workbookViewId="0">
      <selection activeCell="L20" sqref="L20"/>
    </sheetView>
  </sheetViews>
  <sheetFormatPr baseColWidth="10" defaultRowHeight="16" x14ac:dyDescent="0.2"/>
  <cols>
    <col min="1" max="1" width="15.1640625" customWidth="1"/>
    <col min="2" max="2" width="14.1640625" bestFit="1" customWidth="1"/>
  </cols>
  <sheetData>
    <row r="1" spans="1:2" x14ac:dyDescent="0.2">
      <c r="A1" t="s">
        <v>2</v>
      </c>
      <c r="B1" t="s">
        <v>3</v>
      </c>
    </row>
    <row r="2" spans="1:2" x14ac:dyDescent="0.2">
      <c r="A2" t="s">
        <v>0</v>
      </c>
      <c r="B2">
        <v>120.2</v>
      </c>
    </row>
    <row r="3" spans="1:2" x14ac:dyDescent="0.2">
      <c r="A3" t="s">
        <v>1</v>
      </c>
      <c r="B3">
        <v>133</v>
      </c>
    </row>
  </sheetData>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103D2-0B6A-CA45-853F-D72CF0944575}">
  <dimension ref="A1:E59"/>
  <sheetViews>
    <sheetView zoomScale="94" zoomScaleNormal="94" workbookViewId="0">
      <selection activeCell="Q29" sqref="Q29"/>
    </sheetView>
  </sheetViews>
  <sheetFormatPr baseColWidth="10" defaultRowHeight="16" x14ac:dyDescent="0.2"/>
  <cols>
    <col min="2" max="2" width="15.5" bestFit="1" customWidth="1"/>
  </cols>
  <sheetData>
    <row r="1" spans="1:5" x14ac:dyDescent="0.2">
      <c r="A1" t="s">
        <v>49</v>
      </c>
      <c r="B1" t="s">
        <v>50</v>
      </c>
      <c r="C1" t="s">
        <v>51</v>
      </c>
      <c r="D1" t="s">
        <v>52</v>
      </c>
      <c r="E1" t="s">
        <v>53</v>
      </c>
    </row>
    <row r="2" spans="1:5" x14ac:dyDescent="0.2">
      <c r="A2">
        <v>1</v>
      </c>
      <c r="B2">
        <v>48</v>
      </c>
      <c r="C2">
        <v>50</v>
      </c>
      <c r="D2">
        <v>40</v>
      </c>
      <c r="E2">
        <v>60</v>
      </c>
    </row>
    <row r="3" spans="1:5" x14ac:dyDescent="0.2">
      <c r="A3">
        <v>2</v>
      </c>
      <c r="B3">
        <v>48</v>
      </c>
      <c r="C3">
        <v>50</v>
      </c>
      <c r="D3">
        <v>40</v>
      </c>
      <c r="E3">
        <v>60</v>
      </c>
    </row>
    <row r="4" spans="1:5" x14ac:dyDescent="0.2">
      <c r="A4">
        <v>3</v>
      </c>
      <c r="B4">
        <v>44</v>
      </c>
      <c r="C4">
        <v>50</v>
      </c>
      <c r="D4">
        <v>40</v>
      </c>
      <c r="E4">
        <v>60</v>
      </c>
    </row>
    <row r="5" spans="1:5" x14ac:dyDescent="0.2">
      <c r="A5">
        <v>4</v>
      </c>
      <c r="B5">
        <v>51</v>
      </c>
      <c r="C5">
        <v>50</v>
      </c>
      <c r="D5">
        <v>40</v>
      </c>
      <c r="E5">
        <v>60</v>
      </c>
    </row>
    <row r="6" spans="1:5" x14ac:dyDescent="0.2">
      <c r="A6">
        <v>5</v>
      </c>
      <c r="B6">
        <v>60</v>
      </c>
      <c r="C6">
        <v>50</v>
      </c>
      <c r="D6">
        <v>40</v>
      </c>
      <c r="E6">
        <v>60</v>
      </c>
    </row>
    <row r="7" spans="1:5" x14ac:dyDescent="0.2">
      <c r="A7">
        <v>6</v>
      </c>
      <c r="B7">
        <v>44</v>
      </c>
      <c r="C7">
        <v>50</v>
      </c>
      <c r="D7">
        <v>40</v>
      </c>
      <c r="E7">
        <v>60</v>
      </c>
    </row>
    <row r="8" spans="1:5" x14ac:dyDescent="0.2">
      <c r="A8">
        <v>7</v>
      </c>
      <c r="B8">
        <v>57</v>
      </c>
      <c r="C8">
        <v>50</v>
      </c>
      <c r="D8">
        <v>40</v>
      </c>
      <c r="E8">
        <v>60</v>
      </c>
    </row>
    <row r="9" spans="1:5" x14ac:dyDescent="0.2">
      <c r="A9">
        <v>8</v>
      </c>
      <c r="B9">
        <v>59</v>
      </c>
      <c r="C9">
        <v>50</v>
      </c>
      <c r="D9">
        <v>40</v>
      </c>
      <c r="E9">
        <v>60</v>
      </c>
    </row>
    <row r="10" spans="1:5" x14ac:dyDescent="0.2">
      <c r="A10">
        <v>9</v>
      </c>
      <c r="B10">
        <v>43</v>
      </c>
      <c r="C10">
        <v>50</v>
      </c>
      <c r="D10">
        <v>40</v>
      </c>
      <c r="E10">
        <v>60</v>
      </c>
    </row>
    <row r="11" spans="1:5" x14ac:dyDescent="0.2">
      <c r="A11">
        <v>10</v>
      </c>
      <c r="B11">
        <v>56</v>
      </c>
      <c r="C11">
        <v>50</v>
      </c>
      <c r="D11">
        <v>40</v>
      </c>
      <c r="E11">
        <v>60</v>
      </c>
    </row>
    <row r="12" spans="1:5" x14ac:dyDescent="0.2">
      <c r="A12">
        <v>11</v>
      </c>
      <c r="B12">
        <v>50</v>
      </c>
      <c r="C12">
        <v>50</v>
      </c>
      <c r="D12">
        <v>40</v>
      </c>
      <c r="E12">
        <v>60</v>
      </c>
    </row>
    <row r="13" spans="1:5" x14ac:dyDescent="0.2">
      <c r="A13">
        <v>12</v>
      </c>
      <c r="B13">
        <v>55</v>
      </c>
      <c r="C13">
        <v>50</v>
      </c>
      <c r="D13">
        <v>40</v>
      </c>
      <c r="E13">
        <v>60</v>
      </c>
    </row>
    <row r="14" spans="1:5" x14ac:dyDescent="0.2">
      <c r="A14">
        <v>13</v>
      </c>
      <c r="B14">
        <v>47</v>
      </c>
      <c r="C14">
        <v>50</v>
      </c>
      <c r="D14">
        <v>40</v>
      </c>
      <c r="E14">
        <v>60</v>
      </c>
    </row>
    <row r="15" spans="1:5" x14ac:dyDescent="0.2">
      <c r="A15">
        <v>14</v>
      </c>
      <c r="B15">
        <v>57</v>
      </c>
      <c r="C15">
        <v>50</v>
      </c>
      <c r="D15">
        <v>40</v>
      </c>
      <c r="E15">
        <v>60</v>
      </c>
    </row>
    <row r="16" spans="1:5" x14ac:dyDescent="0.2">
      <c r="A16">
        <v>15</v>
      </c>
      <c r="B16">
        <v>48</v>
      </c>
      <c r="C16">
        <v>50</v>
      </c>
      <c r="D16">
        <v>40</v>
      </c>
      <c r="E16">
        <v>60</v>
      </c>
    </row>
    <row r="17" spans="1:5" x14ac:dyDescent="0.2">
      <c r="A17">
        <v>16</v>
      </c>
      <c r="B17">
        <v>40</v>
      </c>
      <c r="C17">
        <v>50</v>
      </c>
      <c r="D17">
        <v>40</v>
      </c>
      <c r="E17">
        <v>60</v>
      </c>
    </row>
    <row r="18" spans="1:5" x14ac:dyDescent="0.2">
      <c r="A18">
        <v>17</v>
      </c>
      <c r="B18">
        <v>50</v>
      </c>
      <c r="C18">
        <v>50</v>
      </c>
      <c r="D18">
        <v>40</v>
      </c>
      <c r="E18">
        <v>60</v>
      </c>
    </row>
    <row r="19" spans="1:5" x14ac:dyDescent="0.2">
      <c r="A19">
        <v>18</v>
      </c>
      <c r="B19">
        <v>45</v>
      </c>
      <c r="C19">
        <v>50</v>
      </c>
      <c r="D19">
        <v>40</v>
      </c>
      <c r="E19">
        <v>60</v>
      </c>
    </row>
    <row r="20" spans="1:5" x14ac:dyDescent="0.2">
      <c r="A20">
        <v>19</v>
      </c>
      <c r="B20">
        <v>50</v>
      </c>
      <c r="C20">
        <v>50</v>
      </c>
      <c r="D20">
        <v>40</v>
      </c>
      <c r="E20">
        <v>60</v>
      </c>
    </row>
    <row r="21" spans="1:5" x14ac:dyDescent="0.2">
      <c r="A21">
        <v>20</v>
      </c>
      <c r="B21">
        <v>55</v>
      </c>
      <c r="C21">
        <v>50</v>
      </c>
      <c r="D21">
        <v>40</v>
      </c>
      <c r="E21">
        <v>60</v>
      </c>
    </row>
    <row r="22" spans="1:5" x14ac:dyDescent="0.2">
      <c r="A22">
        <v>21</v>
      </c>
      <c r="B22">
        <v>59</v>
      </c>
      <c r="C22">
        <v>50</v>
      </c>
      <c r="D22">
        <v>40</v>
      </c>
      <c r="E22">
        <v>60</v>
      </c>
    </row>
    <row r="23" spans="1:5" x14ac:dyDescent="0.2">
      <c r="A23">
        <v>22</v>
      </c>
      <c r="B23">
        <v>40</v>
      </c>
      <c r="C23">
        <v>50</v>
      </c>
      <c r="D23">
        <v>40</v>
      </c>
      <c r="E23">
        <v>60</v>
      </c>
    </row>
    <row r="24" spans="1:5" x14ac:dyDescent="0.2">
      <c r="A24">
        <v>23</v>
      </c>
      <c r="B24">
        <v>55</v>
      </c>
      <c r="C24">
        <v>50</v>
      </c>
      <c r="D24">
        <v>40</v>
      </c>
      <c r="E24">
        <v>60</v>
      </c>
    </row>
    <row r="25" spans="1:5" x14ac:dyDescent="0.2">
      <c r="A25">
        <v>24</v>
      </c>
      <c r="B25">
        <v>54</v>
      </c>
      <c r="C25">
        <v>50</v>
      </c>
      <c r="D25">
        <v>40</v>
      </c>
      <c r="E25">
        <v>60</v>
      </c>
    </row>
    <row r="26" spans="1:5" x14ac:dyDescent="0.2">
      <c r="A26">
        <v>25</v>
      </c>
      <c r="B26">
        <v>56</v>
      </c>
      <c r="C26">
        <v>50</v>
      </c>
      <c r="D26">
        <v>40</v>
      </c>
      <c r="E26">
        <v>60</v>
      </c>
    </row>
    <row r="34" spans="1:5" x14ac:dyDescent="0.2">
      <c r="A34" t="s">
        <v>49</v>
      </c>
      <c r="B34" t="s">
        <v>50</v>
      </c>
      <c r="C34" t="s">
        <v>51</v>
      </c>
      <c r="D34" t="s">
        <v>52</v>
      </c>
      <c r="E34" t="s">
        <v>53</v>
      </c>
    </row>
    <row r="35" spans="1:5" x14ac:dyDescent="0.2">
      <c r="A35">
        <v>1</v>
      </c>
      <c r="B35">
        <v>48</v>
      </c>
      <c r="C35">
        <v>50</v>
      </c>
      <c r="D35">
        <v>40</v>
      </c>
      <c r="E35">
        <v>60</v>
      </c>
    </row>
    <row r="36" spans="1:5" x14ac:dyDescent="0.2">
      <c r="A36">
        <v>2</v>
      </c>
      <c r="B36">
        <v>48</v>
      </c>
      <c r="C36">
        <v>50</v>
      </c>
      <c r="D36">
        <v>40</v>
      </c>
      <c r="E36">
        <v>60</v>
      </c>
    </row>
    <row r="37" spans="1:5" x14ac:dyDescent="0.2">
      <c r="A37">
        <v>3</v>
      </c>
      <c r="B37">
        <v>44</v>
      </c>
      <c r="C37">
        <v>50</v>
      </c>
      <c r="D37">
        <v>40</v>
      </c>
      <c r="E37">
        <v>60</v>
      </c>
    </row>
    <row r="38" spans="1:5" x14ac:dyDescent="0.2">
      <c r="A38">
        <v>4</v>
      </c>
      <c r="B38">
        <v>51</v>
      </c>
      <c r="C38">
        <v>50</v>
      </c>
      <c r="D38">
        <v>40</v>
      </c>
      <c r="E38">
        <v>60</v>
      </c>
    </row>
    <row r="39" spans="1:5" x14ac:dyDescent="0.2">
      <c r="A39">
        <v>5</v>
      </c>
      <c r="B39">
        <v>60</v>
      </c>
      <c r="C39">
        <v>50</v>
      </c>
      <c r="D39">
        <v>40</v>
      </c>
      <c r="E39">
        <v>60</v>
      </c>
    </row>
    <row r="40" spans="1:5" x14ac:dyDescent="0.2">
      <c r="A40">
        <v>6</v>
      </c>
      <c r="B40">
        <v>44</v>
      </c>
      <c r="C40">
        <v>50</v>
      </c>
      <c r="D40">
        <v>40</v>
      </c>
      <c r="E40">
        <v>60</v>
      </c>
    </row>
    <row r="41" spans="1:5" x14ac:dyDescent="0.2">
      <c r="A41">
        <v>7</v>
      </c>
      <c r="B41">
        <v>57</v>
      </c>
      <c r="C41">
        <v>50</v>
      </c>
      <c r="D41">
        <v>40</v>
      </c>
      <c r="E41">
        <v>60</v>
      </c>
    </row>
    <row r="42" spans="1:5" x14ac:dyDescent="0.2">
      <c r="A42">
        <v>8</v>
      </c>
      <c r="B42">
        <v>59</v>
      </c>
      <c r="C42">
        <v>50</v>
      </c>
      <c r="D42">
        <v>40</v>
      </c>
      <c r="E42">
        <v>60</v>
      </c>
    </row>
    <row r="43" spans="1:5" x14ac:dyDescent="0.2">
      <c r="A43">
        <v>9</v>
      </c>
      <c r="B43">
        <v>43</v>
      </c>
      <c r="C43">
        <v>50</v>
      </c>
      <c r="D43">
        <v>40</v>
      </c>
      <c r="E43">
        <v>60</v>
      </c>
    </row>
    <row r="44" spans="1:5" x14ac:dyDescent="0.2">
      <c r="A44">
        <v>10</v>
      </c>
      <c r="B44">
        <v>56</v>
      </c>
      <c r="C44">
        <v>50</v>
      </c>
      <c r="D44">
        <v>40</v>
      </c>
      <c r="E44">
        <v>60</v>
      </c>
    </row>
    <row r="45" spans="1:5" x14ac:dyDescent="0.2">
      <c r="A45">
        <v>11</v>
      </c>
      <c r="B45">
        <v>50</v>
      </c>
      <c r="C45">
        <v>50</v>
      </c>
      <c r="D45">
        <v>40</v>
      </c>
      <c r="E45">
        <v>60</v>
      </c>
    </row>
    <row r="46" spans="1:5" x14ac:dyDescent="0.2">
      <c r="A46">
        <v>12</v>
      </c>
      <c r="B46">
        <v>55</v>
      </c>
      <c r="C46">
        <v>50</v>
      </c>
      <c r="D46">
        <v>40</v>
      </c>
      <c r="E46">
        <v>60</v>
      </c>
    </row>
    <row r="47" spans="1:5" x14ac:dyDescent="0.2">
      <c r="A47">
        <v>13</v>
      </c>
      <c r="B47">
        <v>47</v>
      </c>
      <c r="C47">
        <v>50</v>
      </c>
      <c r="D47">
        <v>40</v>
      </c>
      <c r="E47">
        <v>60</v>
      </c>
    </row>
    <row r="48" spans="1:5" x14ac:dyDescent="0.2">
      <c r="A48">
        <v>14</v>
      </c>
      <c r="B48">
        <v>57</v>
      </c>
      <c r="C48">
        <v>50</v>
      </c>
      <c r="D48">
        <v>40</v>
      </c>
      <c r="E48">
        <v>60</v>
      </c>
    </row>
    <row r="49" spans="1:5" x14ac:dyDescent="0.2">
      <c r="A49">
        <v>15</v>
      </c>
      <c r="B49">
        <v>48</v>
      </c>
      <c r="C49">
        <v>50</v>
      </c>
      <c r="D49">
        <v>40</v>
      </c>
      <c r="E49">
        <v>60</v>
      </c>
    </row>
    <row r="50" spans="1:5" x14ac:dyDescent="0.2">
      <c r="A50">
        <v>16</v>
      </c>
      <c r="B50">
        <v>40</v>
      </c>
      <c r="C50">
        <v>50</v>
      </c>
      <c r="D50">
        <v>40</v>
      </c>
      <c r="E50">
        <v>60</v>
      </c>
    </row>
    <row r="51" spans="1:5" x14ac:dyDescent="0.2">
      <c r="A51">
        <v>17</v>
      </c>
      <c r="B51">
        <v>50</v>
      </c>
      <c r="C51">
        <v>50</v>
      </c>
      <c r="D51">
        <v>40</v>
      </c>
      <c r="E51">
        <v>60</v>
      </c>
    </row>
    <row r="52" spans="1:5" x14ac:dyDescent="0.2">
      <c r="A52">
        <v>18</v>
      </c>
      <c r="B52">
        <v>45</v>
      </c>
      <c r="C52">
        <v>50</v>
      </c>
      <c r="D52">
        <v>40</v>
      </c>
      <c r="E52">
        <v>60</v>
      </c>
    </row>
    <row r="53" spans="1:5" x14ac:dyDescent="0.2">
      <c r="A53">
        <v>19</v>
      </c>
      <c r="B53">
        <v>50</v>
      </c>
      <c r="C53">
        <v>50</v>
      </c>
      <c r="D53">
        <v>40</v>
      </c>
      <c r="E53">
        <v>60</v>
      </c>
    </row>
    <row r="54" spans="1:5" x14ac:dyDescent="0.2">
      <c r="A54">
        <v>20</v>
      </c>
      <c r="B54">
        <v>41</v>
      </c>
      <c r="C54">
        <v>50</v>
      </c>
      <c r="D54">
        <v>40</v>
      </c>
      <c r="E54">
        <v>60</v>
      </c>
    </row>
    <row r="55" spans="1:5" x14ac:dyDescent="0.2">
      <c r="A55">
        <v>21</v>
      </c>
      <c r="B55">
        <v>42</v>
      </c>
      <c r="C55">
        <v>50</v>
      </c>
      <c r="D55">
        <v>40</v>
      </c>
      <c r="E55">
        <v>60</v>
      </c>
    </row>
    <row r="56" spans="1:5" x14ac:dyDescent="0.2">
      <c r="A56">
        <v>22</v>
      </c>
      <c r="B56">
        <v>40</v>
      </c>
      <c r="C56">
        <v>50</v>
      </c>
      <c r="D56">
        <v>40</v>
      </c>
      <c r="E56">
        <v>60</v>
      </c>
    </row>
    <row r="57" spans="1:5" x14ac:dyDescent="0.2">
      <c r="A57">
        <v>23</v>
      </c>
      <c r="B57">
        <v>38</v>
      </c>
      <c r="C57">
        <v>50</v>
      </c>
      <c r="D57">
        <v>40</v>
      </c>
      <c r="E57">
        <v>60</v>
      </c>
    </row>
    <row r="58" spans="1:5" x14ac:dyDescent="0.2">
      <c r="A58">
        <v>24</v>
      </c>
      <c r="B58">
        <v>38</v>
      </c>
      <c r="C58">
        <v>50</v>
      </c>
      <c r="D58">
        <v>40</v>
      </c>
      <c r="E58">
        <v>60</v>
      </c>
    </row>
    <row r="59" spans="1:5" x14ac:dyDescent="0.2">
      <c r="A59">
        <v>25</v>
      </c>
      <c r="B59">
        <v>40</v>
      </c>
      <c r="C59">
        <v>50</v>
      </c>
      <c r="D59">
        <v>40</v>
      </c>
      <c r="E59">
        <v>60</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5B6C-6879-1046-841E-6645EA5A98E5}">
  <sheetPr>
    <tabColor rgb="FF0070C0"/>
  </sheetPr>
  <dimension ref="A1:AY34"/>
  <sheetViews>
    <sheetView workbookViewId="0">
      <selection sqref="A1:G1"/>
    </sheetView>
  </sheetViews>
  <sheetFormatPr baseColWidth="10" defaultRowHeight="16" x14ac:dyDescent="0.2"/>
  <cols>
    <col min="1" max="1" width="17.1640625" style="2" bestFit="1" customWidth="1"/>
    <col min="2" max="2" width="7.83203125" style="2" customWidth="1"/>
    <col min="3" max="3" width="16.5" style="2" bestFit="1" customWidth="1"/>
    <col min="4" max="5" width="13.1640625" style="6" bestFit="1" customWidth="1"/>
    <col min="6" max="7" width="13.1640625" style="6" customWidth="1"/>
    <col min="8" max="8" width="10.83203125" style="2"/>
    <col min="9" max="9" width="32.33203125" style="2" bestFit="1" customWidth="1"/>
    <col min="10" max="11" width="11.6640625" style="3" bestFit="1" customWidth="1"/>
    <col min="12" max="12" width="12.1640625" style="3" bestFit="1" customWidth="1"/>
    <col min="13" max="13" width="11.6640625" style="2" bestFit="1" customWidth="1"/>
    <col min="14" max="51" width="10.83203125" style="2"/>
  </cols>
  <sheetData>
    <row r="1" spans="1:51" s="35" customFormat="1" ht="26" customHeight="1" x14ac:dyDescent="0.3">
      <c r="A1" s="165" t="s">
        <v>32</v>
      </c>
      <c r="B1" s="165"/>
      <c r="C1" s="165"/>
      <c r="D1" s="165"/>
      <c r="E1" s="165"/>
      <c r="F1" s="165"/>
      <c r="G1" s="165"/>
      <c r="H1" s="45"/>
      <c r="I1" s="45"/>
      <c r="J1" s="45"/>
      <c r="K1" s="45"/>
      <c r="L1" s="45"/>
      <c r="M1" s="45"/>
      <c r="N1" s="45"/>
      <c r="O1" s="45"/>
      <c r="P1" s="45"/>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2" spans="1:51" ht="26" x14ac:dyDescent="0.3">
      <c r="A2" s="5"/>
      <c r="B2" s="5"/>
      <c r="C2" s="5"/>
      <c r="D2" s="5"/>
      <c r="E2" s="5"/>
      <c r="F2" s="5"/>
      <c r="G2" s="5"/>
      <c r="H2" s="5"/>
      <c r="I2" s="5"/>
      <c r="J2" s="5"/>
      <c r="K2" s="5"/>
      <c r="L2" s="5"/>
      <c r="M2" s="5"/>
      <c r="N2" s="5"/>
      <c r="O2" s="5"/>
      <c r="P2" s="5"/>
    </row>
    <row r="3" spans="1:51" ht="16" customHeight="1" x14ac:dyDescent="0.3">
      <c r="A3" s="18" t="s">
        <v>12</v>
      </c>
      <c r="B3" s="19"/>
      <c r="C3" s="19"/>
      <c r="D3" s="19"/>
      <c r="E3" s="19"/>
      <c r="F3" s="19"/>
      <c r="G3" s="19"/>
      <c r="H3" s="5"/>
      <c r="I3" s="164" t="s">
        <v>48</v>
      </c>
      <c r="J3" s="164"/>
      <c r="K3" s="164"/>
      <c r="L3" s="164"/>
      <c r="M3" s="164"/>
      <c r="N3" s="164"/>
      <c r="O3" s="164"/>
      <c r="P3" s="5"/>
    </row>
    <row r="4" spans="1:51" s="2" customFormat="1" ht="16" customHeight="1" x14ac:dyDescent="0.3">
      <c r="A4" s="20" t="s">
        <v>100</v>
      </c>
      <c r="B4" s="19"/>
      <c r="C4" s="19"/>
      <c r="D4" s="19"/>
      <c r="E4" s="19"/>
      <c r="F4" s="19"/>
      <c r="G4" s="19"/>
      <c r="H4" s="5"/>
      <c r="I4" s="5"/>
      <c r="J4" s="5"/>
      <c r="K4" s="5"/>
      <c r="L4" s="5"/>
      <c r="M4" s="5"/>
      <c r="N4" s="5"/>
      <c r="O4" s="5"/>
      <c r="P4" s="5"/>
    </row>
    <row r="5" spans="1:51" s="2" customFormat="1" ht="16" customHeight="1" x14ac:dyDescent="0.3">
      <c r="A5" s="21" t="s">
        <v>101</v>
      </c>
      <c r="B5" s="19"/>
      <c r="C5" s="19"/>
      <c r="D5" s="19"/>
      <c r="E5" s="19"/>
      <c r="F5" s="19"/>
      <c r="G5" s="19"/>
      <c r="H5" s="5"/>
      <c r="I5" t="s">
        <v>32</v>
      </c>
      <c r="J5"/>
      <c r="K5"/>
      <c r="L5"/>
      <c r="M5"/>
      <c r="N5"/>
      <c r="O5"/>
      <c r="P5" s="5"/>
    </row>
    <row r="6" spans="1:51" s="2" customFormat="1" ht="16" customHeight="1" x14ac:dyDescent="0.3">
      <c r="A6" s="21" t="s">
        <v>25</v>
      </c>
      <c r="B6" s="19"/>
      <c r="C6" s="19"/>
      <c r="D6" s="19"/>
      <c r="E6" s="19"/>
      <c r="F6" s="19"/>
      <c r="G6" s="19"/>
      <c r="H6" s="5"/>
      <c r="I6"/>
      <c r="J6"/>
      <c r="K6"/>
      <c r="L6"/>
      <c r="M6"/>
      <c r="N6"/>
      <c r="O6"/>
      <c r="P6" s="5"/>
    </row>
    <row r="7" spans="1:51" s="2" customFormat="1" ht="16" customHeight="1" thickBot="1" x14ac:dyDescent="0.35">
      <c r="A7" s="21" t="s">
        <v>26</v>
      </c>
      <c r="B7" s="19"/>
      <c r="C7" s="19"/>
      <c r="D7" s="19"/>
      <c r="E7" s="19"/>
      <c r="F7" s="19"/>
      <c r="G7" s="19"/>
      <c r="H7" s="5"/>
      <c r="I7" t="s">
        <v>33</v>
      </c>
      <c r="J7"/>
      <c r="K7"/>
      <c r="L7"/>
      <c r="M7"/>
      <c r="N7"/>
      <c r="O7"/>
      <c r="P7" s="5"/>
    </row>
    <row r="8" spans="1:51" x14ac:dyDescent="0.2">
      <c r="I8" s="14" t="s">
        <v>34</v>
      </c>
      <c r="J8" s="14" t="s">
        <v>35</v>
      </c>
      <c r="K8" s="14" t="s">
        <v>36</v>
      </c>
      <c r="L8" s="14" t="s">
        <v>37</v>
      </c>
      <c r="M8" s="14" t="s">
        <v>15</v>
      </c>
      <c r="N8"/>
      <c r="O8"/>
    </row>
    <row r="9" spans="1:51" ht="19" x14ac:dyDescent="0.2">
      <c r="B9" s="3"/>
      <c r="D9" s="7" t="s">
        <v>103</v>
      </c>
      <c r="E9" s="7" t="s">
        <v>4</v>
      </c>
      <c r="F9" s="7" t="s">
        <v>5</v>
      </c>
      <c r="G9" s="7"/>
      <c r="I9" s="1" t="s">
        <v>103</v>
      </c>
      <c r="J9" s="1">
        <v>10</v>
      </c>
      <c r="K9" s="1">
        <v>588</v>
      </c>
      <c r="L9" s="1">
        <v>58.8</v>
      </c>
      <c r="M9" s="1">
        <v>29.511111111111106</v>
      </c>
      <c r="N9"/>
      <c r="O9"/>
    </row>
    <row r="10" spans="1:51" x14ac:dyDescent="0.2">
      <c r="A10" s="162" t="s">
        <v>13</v>
      </c>
      <c r="B10" s="4"/>
      <c r="D10" s="8">
        <v>50</v>
      </c>
      <c r="E10" s="8">
        <v>42</v>
      </c>
      <c r="F10" s="8">
        <v>55</v>
      </c>
      <c r="G10" s="8"/>
      <c r="I10" s="1" t="s">
        <v>4</v>
      </c>
      <c r="J10" s="1">
        <v>10</v>
      </c>
      <c r="K10" s="1">
        <v>516</v>
      </c>
      <c r="L10" s="1">
        <v>51.6</v>
      </c>
      <c r="M10" s="1">
        <v>29.155555555555551</v>
      </c>
      <c r="N10"/>
      <c r="O10"/>
    </row>
    <row r="11" spans="1:51" ht="17" thickBot="1" x14ac:dyDescent="0.25">
      <c r="A11" s="162"/>
      <c r="B11" s="4"/>
      <c r="D11" s="8">
        <v>54</v>
      </c>
      <c r="E11" s="8">
        <v>46</v>
      </c>
      <c r="F11" s="8">
        <v>45</v>
      </c>
      <c r="G11" s="8"/>
      <c r="I11" s="13" t="s">
        <v>5</v>
      </c>
      <c r="J11" s="13">
        <v>10</v>
      </c>
      <c r="K11" s="13">
        <v>480</v>
      </c>
      <c r="L11" s="13">
        <v>48</v>
      </c>
      <c r="M11" s="13">
        <v>71.777777777777771</v>
      </c>
      <c r="N11"/>
      <c r="O11"/>
    </row>
    <row r="12" spans="1:51" x14ac:dyDescent="0.2">
      <c r="A12" s="162"/>
      <c r="B12" s="4"/>
      <c r="D12" s="8">
        <v>54</v>
      </c>
      <c r="E12" s="8">
        <v>48</v>
      </c>
      <c r="F12" s="8">
        <v>43</v>
      </c>
      <c r="G12" s="8"/>
      <c r="I12"/>
      <c r="J12"/>
      <c r="K12"/>
      <c r="L12"/>
      <c r="M12"/>
      <c r="N12"/>
      <c r="O12"/>
    </row>
    <row r="13" spans="1:51" x14ac:dyDescent="0.2">
      <c r="A13" s="162"/>
      <c r="B13" s="4"/>
      <c r="D13" s="8">
        <v>56</v>
      </c>
      <c r="E13" s="8">
        <v>50</v>
      </c>
      <c r="F13" s="8">
        <v>36</v>
      </c>
      <c r="G13" s="8"/>
      <c r="I13"/>
      <c r="J13"/>
      <c r="K13"/>
      <c r="L13"/>
      <c r="M13"/>
      <c r="N13"/>
      <c r="O13"/>
    </row>
    <row r="14" spans="1:51" ht="17" thickBot="1" x14ac:dyDescent="0.25">
      <c r="A14" s="162"/>
      <c r="B14" s="4"/>
      <c r="D14" s="8">
        <v>58</v>
      </c>
      <c r="E14" s="8">
        <v>52</v>
      </c>
      <c r="F14" s="8">
        <v>46</v>
      </c>
      <c r="G14" s="8"/>
      <c r="I14" t="s">
        <v>38</v>
      </c>
      <c r="J14"/>
      <c r="K14"/>
      <c r="L14"/>
      <c r="M14"/>
      <c r="N14"/>
      <c r="O14"/>
    </row>
    <row r="15" spans="1:51" x14ac:dyDescent="0.2">
      <c r="A15" s="162"/>
      <c r="B15" s="4"/>
      <c r="D15" s="8">
        <v>60</v>
      </c>
      <c r="E15" s="8">
        <v>52</v>
      </c>
      <c r="F15" s="8">
        <v>55</v>
      </c>
      <c r="G15" s="8"/>
      <c r="I15" s="14" t="s">
        <v>39</v>
      </c>
      <c r="J15" s="14" t="s">
        <v>40</v>
      </c>
      <c r="K15" s="14" t="s">
        <v>18</v>
      </c>
      <c r="L15" s="14" t="s">
        <v>41</v>
      </c>
      <c r="M15" s="14" t="s">
        <v>42</v>
      </c>
      <c r="N15" s="14" t="s">
        <v>43</v>
      </c>
      <c r="O15" s="14" t="s">
        <v>44</v>
      </c>
    </row>
    <row r="16" spans="1:51" x14ac:dyDescent="0.2">
      <c r="A16" s="162"/>
      <c r="B16" s="4"/>
      <c r="D16" s="8">
        <v>62</v>
      </c>
      <c r="E16" s="8">
        <v>54</v>
      </c>
      <c r="F16" s="8">
        <v>50</v>
      </c>
      <c r="G16" s="8"/>
      <c r="I16" s="1" t="s">
        <v>45</v>
      </c>
      <c r="J16" s="1">
        <v>604.80000000000041</v>
      </c>
      <c r="K16" s="1">
        <v>2</v>
      </c>
      <c r="L16" s="1">
        <v>302.4000000000002</v>
      </c>
      <c r="M16" s="1">
        <v>6.9546848381601407</v>
      </c>
      <c r="N16" s="136">
        <v>3.6627154283013974E-3</v>
      </c>
      <c r="O16" s="1">
        <v>3.3541308285291991</v>
      </c>
    </row>
    <row r="17" spans="1:16" x14ac:dyDescent="0.2">
      <c r="A17" s="162"/>
      <c r="B17" s="4"/>
      <c r="D17" s="8">
        <v>62</v>
      </c>
      <c r="E17" s="8">
        <v>54</v>
      </c>
      <c r="F17" s="8">
        <v>35</v>
      </c>
      <c r="G17" s="8"/>
      <c r="I17" s="1" t="s">
        <v>46</v>
      </c>
      <c r="J17" s="1">
        <v>1174</v>
      </c>
      <c r="K17" s="1">
        <v>27</v>
      </c>
      <c r="L17" s="1">
        <v>43.481481481481481</v>
      </c>
      <c r="M17" s="1"/>
      <c r="N17" s="1"/>
      <c r="O17" s="1"/>
      <c r="P17" s="12"/>
    </row>
    <row r="18" spans="1:16" x14ac:dyDescent="0.2">
      <c r="A18" s="162"/>
      <c r="B18" s="4"/>
      <c r="D18" s="8">
        <v>64</v>
      </c>
      <c r="E18" s="8">
        <v>58</v>
      </c>
      <c r="F18" s="8">
        <v>60</v>
      </c>
      <c r="G18" s="8"/>
      <c r="I18" s="1"/>
      <c r="J18" s="1"/>
      <c r="K18" s="1"/>
      <c r="L18" s="1"/>
      <c r="M18" s="1"/>
      <c r="N18" s="1"/>
      <c r="O18" s="1"/>
      <c r="P18" s="12"/>
    </row>
    <row r="19" spans="1:16" ht="17" thickBot="1" x14ac:dyDescent="0.25">
      <c r="A19" s="162"/>
      <c r="B19" s="4"/>
      <c r="D19" s="11">
        <v>68</v>
      </c>
      <c r="E19" s="11">
        <v>60</v>
      </c>
      <c r="F19" s="11">
        <v>55</v>
      </c>
      <c r="G19" s="11"/>
      <c r="I19" s="13" t="s">
        <v>47</v>
      </c>
      <c r="J19" s="13">
        <v>1778.8000000000004</v>
      </c>
      <c r="K19" s="13">
        <v>29</v>
      </c>
      <c r="L19" s="13"/>
      <c r="M19" s="13"/>
      <c r="N19" s="13"/>
      <c r="O19" s="13"/>
      <c r="P19" s="12"/>
    </row>
    <row r="20" spans="1:16" x14ac:dyDescent="0.2">
      <c r="B20" s="3"/>
      <c r="I20" s="9"/>
      <c r="J20" s="9"/>
      <c r="K20" s="9"/>
      <c r="L20" s="9"/>
      <c r="M20" s="3"/>
    </row>
    <row r="21" spans="1:16" ht="16" customHeight="1" x14ac:dyDescent="0.2">
      <c r="A21" s="159" t="s">
        <v>10</v>
      </c>
      <c r="B21" s="4"/>
      <c r="C21" s="2" t="s">
        <v>6</v>
      </c>
      <c r="D21" s="6">
        <f>AVERAGE(D10:D19)</f>
        <v>58.8</v>
      </c>
      <c r="E21" s="6">
        <f>AVERAGE(E10:E19)</f>
        <v>51.6</v>
      </c>
      <c r="F21" s="6">
        <f>AVERAGE(F10:F19)</f>
        <v>48</v>
      </c>
      <c r="I21" s="10"/>
      <c r="J21" s="10"/>
      <c r="K21" s="10"/>
      <c r="L21" s="22" t="s">
        <v>29</v>
      </c>
      <c r="M21" s="23"/>
      <c r="N21" s="24"/>
    </row>
    <row r="22" spans="1:16" x14ac:dyDescent="0.2">
      <c r="A22" s="160"/>
      <c r="B22" s="4"/>
      <c r="C22" s="2" t="s">
        <v>7</v>
      </c>
      <c r="D22" s="6">
        <f>TRUNC(_xlfn.STDEV.S(D10:D19),1)</f>
        <v>5.4</v>
      </c>
      <c r="E22" s="6">
        <f>TRUNC(_xlfn.STDEV.S(E10:E19),1)</f>
        <v>5.3</v>
      </c>
      <c r="F22" s="6">
        <f>TRUNC(_xlfn.STDEV.S(F10:F19),1)</f>
        <v>8.4</v>
      </c>
      <c r="I22" s="10"/>
      <c r="J22" s="10"/>
      <c r="K22" s="10"/>
      <c r="L22" s="20" t="s">
        <v>30</v>
      </c>
      <c r="M22" s="23"/>
      <c r="N22" s="24"/>
    </row>
    <row r="23" spans="1:16" x14ac:dyDescent="0.2">
      <c r="A23" s="160"/>
      <c r="B23" s="4"/>
      <c r="C23" s="2" t="s">
        <v>8</v>
      </c>
      <c r="D23" s="6">
        <f>MIN(D10:D19)</f>
        <v>50</v>
      </c>
      <c r="E23" s="6">
        <f>MIN(E10:E19)</f>
        <v>42</v>
      </c>
      <c r="F23" s="6">
        <f>MIN(F10:F19)</f>
        <v>35</v>
      </c>
      <c r="I23" s="10"/>
      <c r="J23" s="10"/>
      <c r="K23" s="10"/>
      <c r="L23" s="20" t="s">
        <v>31</v>
      </c>
      <c r="M23" s="24"/>
      <c r="N23" s="24"/>
    </row>
    <row r="24" spans="1:16" x14ac:dyDescent="0.2">
      <c r="A24" s="161"/>
      <c r="B24" s="4"/>
      <c r="C24" s="2" t="s">
        <v>9</v>
      </c>
      <c r="D24" s="6">
        <f>MAX(D10:D19)</f>
        <v>68</v>
      </c>
      <c r="E24" s="6">
        <f>MAX(E10:E19)</f>
        <v>60</v>
      </c>
      <c r="F24" s="6">
        <f>MAX(F10:F19)</f>
        <v>60</v>
      </c>
      <c r="I24" s="10"/>
      <c r="J24" s="10"/>
      <c r="K24" s="10"/>
      <c r="L24" s="10"/>
    </row>
    <row r="25" spans="1:16" x14ac:dyDescent="0.2">
      <c r="B25" s="3"/>
      <c r="I25" s="10"/>
    </row>
    <row r="26" spans="1:16" x14ac:dyDescent="0.2">
      <c r="B26" s="3"/>
      <c r="I26" s="10"/>
    </row>
    <row r="27" spans="1:16" x14ac:dyDescent="0.2">
      <c r="B27" s="3"/>
      <c r="I27" s="10"/>
    </row>
    <row r="28" spans="1:16" ht="62" customHeight="1" x14ac:dyDescent="0.2">
      <c r="A28" s="159" t="s">
        <v>96</v>
      </c>
      <c r="B28" s="159"/>
      <c r="C28" s="159"/>
      <c r="D28" s="159"/>
      <c r="E28" s="159"/>
      <c r="F28" s="159"/>
      <c r="G28" s="159"/>
      <c r="H28" s="42"/>
      <c r="I28" s="10"/>
    </row>
    <row r="29" spans="1:16" x14ac:dyDescent="0.2">
      <c r="I29" s="10"/>
    </row>
    <row r="30" spans="1:16" x14ac:dyDescent="0.2">
      <c r="I30" s="10"/>
    </row>
    <row r="31" spans="1:16" x14ac:dyDescent="0.2">
      <c r="I31" s="10"/>
    </row>
    <row r="32" spans="1:16" x14ac:dyDescent="0.2">
      <c r="I32" s="10"/>
    </row>
    <row r="33" spans="9:9" x14ac:dyDescent="0.2">
      <c r="I33" s="10"/>
    </row>
    <row r="34" spans="9:9" x14ac:dyDescent="0.2">
      <c r="I34" s="10"/>
    </row>
  </sheetData>
  <mergeCells count="5">
    <mergeCell ref="A10:A19"/>
    <mergeCell ref="A21:A24"/>
    <mergeCell ref="I3:O3"/>
    <mergeCell ref="A28:G28"/>
    <mergeCell ref="A1:G1"/>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917C-AE58-9346-BEDA-2B72943FA47F}">
  <sheetPr>
    <tabColor rgb="FF0070C0"/>
  </sheetPr>
  <dimension ref="A1:R33"/>
  <sheetViews>
    <sheetView zoomScale="98" zoomScaleNormal="98" workbookViewId="0">
      <selection activeCell="I18" sqref="I18"/>
    </sheetView>
  </sheetViews>
  <sheetFormatPr baseColWidth="10" defaultRowHeight="16" x14ac:dyDescent="0.2"/>
  <cols>
    <col min="1" max="1" width="19" style="35" bestFit="1" customWidth="1"/>
    <col min="2" max="2" width="9.6640625" style="35" customWidth="1"/>
    <col min="3" max="3" width="14" style="35" customWidth="1"/>
    <col min="4" max="4" width="10.6640625" style="35" customWidth="1"/>
    <col min="5" max="5" width="29" style="35" bestFit="1" customWidth="1"/>
    <col min="6" max="7" width="11.6640625" bestFit="1" customWidth="1"/>
    <col min="15" max="15" width="19" bestFit="1" customWidth="1"/>
  </cols>
  <sheetData>
    <row r="1" spans="1:18" ht="19" x14ac:dyDescent="0.2">
      <c r="A1" s="3"/>
      <c r="B1" s="33" t="s">
        <v>103</v>
      </c>
      <c r="C1" s="33" t="s">
        <v>104</v>
      </c>
      <c r="D1" s="34"/>
      <c r="E1" t="s">
        <v>90</v>
      </c>
      <c r="H1" s="31"/>
      <c r="I1" s="31"/>
      <c r="M1" s="25"/>
      <c r="N1" s="25"/>
      <c r="O1" s="25"/>
      <c r="P1" s="25"/>
      <c r="Q1" s="25"/>
      <c r="R1" s="25"/>
    </row>
    <row r="2" spans="1:18" ht="17" thickBot="1" x14ac:dyDescent="0.25">
      <c r="A2" s="3"/>
      <c r="B2" s="8">
        <v>13</v>
      </c>
      <c r="C2" s="8">
        <v>28</v>
      </c>
      <c r="D2" s="36"/>
      <c r="E2"/>
      <c r="H2" s="31"/>
      <c r="I2" s="31"/>
      <c r="M2" s="26"/>
      <c r="N2" s="27"/>
      <c r="O2" s="27"/>
      <c r="P2" s="27"/>
      <c r="Q2" s="27"/>
      <c r="R2" s="27"/>
    </row>
    <row r="3" spans="1:18" x14ac:dyDescent="0.2">
      <c r="A3" s="3"/>
      <c r="B3" s="8">
        <v>20</v>
      </c>
      <c r="C3" s="8">
        <v>30</v>
      </c>
      <c r="D3" s="36"/>
      <c r="E3" s="14"/>
      <c r="F3" s="14" t="s">
        <v>4</v>
      </c>
      <c r="G3" s="14" t="s">
        <v>5</v>
      </c>
      <c r="H3" s="1"/>
      <c r="I3" s="1"/>
      <c r="M3" s="26"/>
      <c r="N3" s="27"/>
      <c r="O3" s="27"/>
      <c r="P3" s="27"/>
      <c r="Q3" s="27"/>
      <c r="R3" s="27"/>
    </row>
    <row r="4" spans="1:18" x14ac:dyDescent="0.2">
      <c r="A4" s="3"/>
      <c r="B4" s="8">
        <v>18</v>
      </c>
      <c r="C4" s="8">
        <v>25</v>
      </c>
      <c r="D4" s="36"/>
      <c r="E4" s="1" t="s">
        <v>14</v>
      </c>
      <c r="F4" s="1">
        <v>18</v>
      </c>
      <c r="G4" s="1">
        <v>23</v>
      </c>
      <c r="H4" s="1"/>
      <c r="I4" s="1"/>
      <c r="M4" s="26"/>
      <c r="N4" s="27"/>
      <c r="O4" s="27"/>
      <c r="P4" s="27"/>
      <c r="Q4" s="27"/>
      <c r="R4" s="27"/>
    </row>
    <row r="5" spans="1:18" x14ac:dyDescent="0.2">
      <c r="A5" s="3"/>
      <c r="B5" s="8">
        <v>11</v>
      </c>
      <c r="C5" s="8">
        <v>14</v>
      </c>
      <c r="D5" s="36"/>
      <c r="E5" s="1" t="s">
        <v>15</v>
      </c>
      <c r="F5" s="16">
        <v>42.666666666666664</v>
      </c>
      <c r="G5" s="16">
        <v>38.888888888888886</v>
      </c>
      <c r="H5" s="1"/>
      <c r="I5" s="1"/>
      <c r="M5" s="26"/>
      <c r="N5" s="27"/>
      <c r="O5" s="27"/>
      <c r="P5" s="27"/>
      <c r="Q5" s="27"/>
      <c r="R5" s="27"/>
    </row>
    <row r="6" spans="1:18" x14ac:dyDescent="0.2">
      <c r="A6" s="3"/>
      <c r="B6" s="8">
        <v>21</v>
      </c>
      <c r="C6" s="8">
        <v>16</v>
      </c>
      <c r="D6" s="36"/>
      <c r="E6" s="1" t="s">
        <v>16</v>
      </c>
      <c r="F6" s="1">
        <v>10</v>
      </c>
      <c r="G6" s="1">
        <v>10</v>
      </c>
      <c r="M6" s="26"/>
      <c r="N6" s="27"/>
      <c r="O6" s="27"/>
      <c r="P6" s="27"/>
      <c r="Q6" s="27"/>
      <c r="R6" s="27"/>
    </row>
    <row r="7" spans="1:18" x14ac:dyDescent="0.2">
      <c r="A7" s="3"/>
      <c r="B7" s="8">
        <v>20</v>
      </c>
      <c r="C7" s="8">
        <v>20</v>
      </c>
      <c r="D7" s="36"/>
      <c r="E7" s="1" t="s">
        <v>18</v>
      </c>
      <c r="F7" s="1">
        <v>9</v>
      </c>
      <c r="G7" s="1">
        <v>9</v>
      </c>
      <c r="M7" s="26"/>
      <c r="N7" s="27"/>
      <c r="O7" s="27"/>
      <c r="P7" s="27"/>
      <c r="Q7" s="27"/>
      <c r="R7" s="27"/>
    </row>
    <row r="8" spans="1:18" x14ac:dyDescent="0.2">
      <c r="A8" s="3"/>
      <c r="B8" s="8">
        <v>25</v>
      </c>
      <c r="C8" s="8">
        <v>30</v>
      </c>
      <c r="D8" s="36"/>
      <c r="E8" s="1" t="s">
        <v>42</v>
      </c>
      <c r="F8" s="15">
        <v>1.0971428571428572</v>
      </c>
      <c r="G8" s="1"/>
      <c r="M8" s="26"/>
      <c r="N8" s="27"/>
      <c r="O8" s="27"/>
      <c r="P8" s="27"/>
      <c r="Q8" s="27"/>
      <c r="R8" s="27"/>
    </row>
    <row r="9" spans="1:18" x14ac:dyDescent="0.2">
      <c r="A9" s="3"/>
      <c r="B9" s="8">
        <v>10</v>
      </c>
      <c r="C9" s="8">
        <v>25</v>
      </c>
      <c r="D9" s="36"/>
      <c r="E9" s="1" t="s">
        <v>91</v>
      </c>
      <c r="F9" s="15">
        <v>0.44621166130313905</v>
      </c>
      <c r="G9" s="1"/>
      <c r="M9" s="26"/>
      <c r="N9" s="27"/>
      <c r="O9" s="27"/>
      <c r="P9" s="27"/>
      <c r="Q9" s="27"/>
      <c r="R9" s="27"/>
    </row>
    <row r="10" spans="1:18" ht="17" thickBot="1" x14ac:dyDescent="0.25">
      <c r="A10" s="3"/>
      <c r="B10" s="8">
        <v>12</v>
      </c>
      <c r="C10" s="8">
        <v>15</v>
      </c>
      <c r="D10" s="36"/>
      <c r="E10" s="13" t="s">
        <v>92</v>
      </c>
      <c r="F10" s="17">
        <v>3.17889310445827</v>
      </c>
      <c r="G10" s="13"/>
      <c r="M10" s="26"/>
      <c r="N10" s="27"/>
      <c r="O10" s="27"/>
      <c r="P10" s="27"/>
      <c r="Q10" s="27"/>
      <c r="R10" s="27"/>
    </row>
    <row r="11" spans="1:18" x14ac:dyDescent="0.2">
      <c r="A11" s="3"/>
      <c r="B11" s="11">
        <v>30</v>
      </c>
      <c r="C11" s="11">
        <v>27</v>
      </c>
      <c r="D11" s="36"/>
      <c r="M11" s="26"/>
      <c r="N11" s="27"/>
      <c r="O11" s="27"/>
      <c r="P11" s="27"/>
      <c r="Q11" s="27"/>
      <c r="R11" s="27"/>
    </row>
    <row r="12" spans="1:18" x14ac:dyDescent="0.2">
      <c r="A12" s="3"/>
      <c r="B12" s="11"/>
      <c r="C12" s="11"/>
      <c r="D12" s="36"/>
      <c r="M12" s="26"/>
      <c r="N12" s="27"/>
      <c r="O12" s="27"/>
      <c r="P12" s="27"/>
      <c r="Q12" s="27"/>
      <c r="R12" s="27"/>
    </row>
    <row r="13" spans="1:18" x14ac:dyDescent="0.2">
      <c r="A13" s="3" t="s">
        <v>6</v>
      </c>
      <c r="B13" s="11">
        <f>AVERAGE(B2:B11)</f>
        <v>18</v>
      </c>
      <c r="C13" s="11">
        <f>AVERAGE(C2:C11)</f>
        <v>23</v>
      </c>
      <c r="D13" s="36"/>
      <c r="M13" s="26"/>
      <c r="N13" s="27"/>
      <c r="O13" s="27"/>
      <c r="P13" s="27"/>
      <c r="Q13" s="27"/>
      <c r="R13" s="27"/>
    </row>
    <row r="14" spans="1:18" x14ac:dyDescent="0.2">
      <c r="A14" s="3" t="s">
        <v>7</v>
      </c>
      <c r="B14" s="37">
        <f>_xlfn.STDEV.S(B2:B11)</f>
        <v>6.5319726474218083</v>
      </c>
      <c r="C14" s="37">
        <f>_xlfn.STDEV.S(C2:C11)</f>
        <v>6.2360956446232354</v>
      </c>
      <c r="D14" s="36"/>
      <c r="M14" s="26"/>
      <c r="N14" s="27"/>
      <c r="O14" s="27"/>
      <c r="P14" s="27"/>
      <c r="Q14" s="27"/>
      <c r="R14" s="27"/>
    </row>
    <row r="15" spans="1:18" x14ac:dyDescent="0.2">
      <c r="A15" s="3" t="s">
        <v>8</v>
      </c>
      <c r="B15" s="11">
        <f>MIN(B2:B11)</f>
        <v>10</v>
      </c>
      <c r="C15" s="11">
        <f>MIN(C2:C11)</f>
        <v>14</v>
      </c>
      <c r="D15" s="36"/>
      <c r="M15" s="26"/>
      <c r="N15" s="27"/>
      <c r="O15" s="27"/>
      <c r="P15" s="27"/>
      <c r="Q15" s="27"/>
      <c r="R15" s="27"/>
    </row>
    <row r="16" spans="1:18" x14ac:dyDescent="0.2">
      <c r="A16" s="3" t="s">
        <v>9</v>
      </c>
      <c r="B16" s="11">
        <f>MAX(B2:B11)</f>
        <v>30</v>
      </c>
      <c r="C16" s="11">
        <f>MAX(C2:C11)</f>
        <v>30</v>
      </c>
      <c r="D16" s="36"/>
      <c r="M16" s="26"/>
      <c r="N16" s="27"/>
      <c r="O16" s="27"/>
      <c r="P16" s="27"/>
      <c r="Q16" s="27"/>
      <c r="R16" s="27"/>
    </row>
    <row r="17" spans="1:18" x14ac:dyDescent="0.2">
      <c r="A17" s="38"/>
      <c r="B17" s="39"/>
      <c r="C17" s="38"/>
      <c r="D17" s="36"/>
      <c r="M17" s="26"/>
      <c r="N17" s="27"/>
      <c r="O17" s="27"/>
      <c r="P17" s="27"/>
      <c r="Q17" s="27"/>
      <c r="R17" s="27"/>
    </row>
    <row r="18" spans="1:18" x14ac:dyDescent="0.2">
      <c r="A18" s="38"/>
      <c r="B18" s="39"/>
      <c r="C18" s="38"/>
      <c r="D18" s="36"/>
      <c r="M18" s="26"/>
      <c r="N18" s="27"/>
      <c r="O18" s="27"/>
      <c r="P18" s="27"/>
      <c r="Q18" s="27"/>
      <c r="R18" s="27"/>
    </row>
    <row r="19" spans="1:18" x14ac:dyDescent="0.2">
      <c r="A19" s="38"/>
      <c r="B19" s="39"/>
      <c r="C19" s="38"/>
      <c r="D19" s="36"/>
      <c r="M19" s="26"/>
      <c r="N19" s="27"/>
      <c r="O19" s="27"/>
      <c r="P19" s="27"/>
      <c r="Q19" s="27"/>
      <c r="R19" s="27"/>
    </row>
    <row r="20" spans="1:18" x14ac:dyDescent="0.2">
      <c r="A20" s="38"/>
      <c r="B20" s="39"/>
      <c r="C20" s="38"/>
      <c r="D20" s="36"/>
      <c r="M20" s="26"/>
      <c r="N20" s="27"/>
      <c r="O20" s="27"/>
      <c r="P20" s="27"/>
      <c r="Q20" s="27"/>
      <c r="R20" s="27"/>
    </row>
    <row r="21" spans="1:18" x14ac:dyDescent="0.2">
      <c r="A21" s="38"/>
      <c r="B21" s="39"/>
      <c r="C21" s="38"/>
      <c r="D21" s="36"/>
      <c r="M21" s="31"/>
      <c r="N21" s="31"/>
      <c r="O21" s="31"/>
      <c r="P21" s="31"/>
      <c r="Q21" s="27"/>
      <c r="R21" s="27"/>
    </row>
    <row r="22" spans="1:18" x14ac:dyDescent="0.2">
      <c r="A22" s="38"/>
      <c r="B22" s="39"/>
      <c r="C22" s="38"/>
      <c r="D22" s="36"/>
      <c r="M22" s="1"/>
      <c r="N22" s="1"/>
      <c r="O22" s="1"/>
      <c r="P22" s="1"/>
      <c r="Q22" s="27"/>
      <c r="R22" s="27"/>
    </row>
    <row r="23" spans="1:18" x14ac:dyDescent="0.2">
      <c r="A23" s="38"/>
      <c r="B23" s="39"/>
      <c r="C23" s="38"/>
      <c r="D23" s="36"/>
      <c r="M23" s="1"/>
      <c r="N23" s="1"/>
      <c r="O23" s="1"/>
      <c r="P23" s="1"/>
      <c r="Q23" s="27"/>
      <c r="R23" s="27"/>
    </row>
    <row r="24" spans="1:18" x14ac:dyDescent="0.2">
      <c r="A24" s="38"/>
      <c r="B24" s="39"/>
      <c r="C24" s="38"/>
      <c r="D24" s="36"/>
      <c r="M24" s="1"/>
      <c r="N24" s="1"/>
      <c r="O24" s="1"/>
      <c r="P24" s="1"/>
      <c r="Q24" s="27"/>
      <c r="R24" s="27"/>
    </row>
    <row r="25" spans="1:18" x14ac:dyDescent="0.2">
      <c r="A25" s="38"/>
      <c r="B25" s="39"/>
      <c r="C25" s="38"/>
      <c r="D25" s="36"/>
      <c r="M25" s="26"/>
      <c r="N25" s="27"/>
      <c r="O25" s="27"/>
      <c r="P25" s="27"/>
      <c r="Q25" s="27"/>
      <c r="R25" s="27"/>
    </row>
    <row r="26" spans="1:18" x14ac:dyDescent="0.2">
      <c r="A26" s="38"/>
      <c r="B26" s="39"/>
      <c r="C26" s="38"/>
      <c r="D26" s="36"/>
      <c r="M26" s="26"/>
      <c r="N26" s="27"/>
      <c r="O26" s="27"/>
      <c r="P26" s="27"/>
      <c r="Q26" s="27"/>
      <c r="R26" s="27"/>
    </row>
    <row r="27" spans="1:18" x14ac:dyDescent="0.2">
      <c r="A27" s="38"/>
      <c r="B27" s="39"/>
      <c r="C27" s="38"/>
      <c r="D27" s="36"/>
      <c r="M27" s="26"/>
      <c r="N27" s="27"/>
      <c r="O27" s="27"/>
      <c r="P27" s="27"/>
      <c r="Q27" s="27"/>
      <c r="R27" s="27"/>
    </row>
    <row r="28" spans="1:18" x14ac:dyDescent="0.2">
      <c r="A28" s="38"/>
      <c r="B28" s="39"/>
      <c r="C28" s="38"/>
      <c r="D28" s="36"/>
      <c r="M28" s="26"/>
      <c r="N28" s="27"/>
      <c r="O28" s="27"/>
      <c r="P28" s="27"/>
      <c r="Q28" s="27"/>
      <c r="R28" s="27"/>
    </row>
    <row r="29" spans="1:18" x14ac:dyDescent="0.2">
      <c r="A29" s="38"/>
      <c r="B29" s="39"/>
      <c r="C29" s="38"/>
      <c r="D29" s="36"/>
      <c r="M29" s="26"/>
      <c r="N29" s="27"/>
      <c r="O29" s="27"/>
      <c r="P29" s="27"/>
      <c r="Q29" s="27"/>
      <c r="R29" s="27"/>
    </row>
    <row r="30" spans="1:18" x14ac:dyDescent="0.2">
      <c r="A30" s="38"/>
      <c r="B30" s="39"/>
      <c r="C30" s="38"/>
      <c r="D30" s="36"/>
      <c r="M30" s="26"/>
      <c r="N30" s="27"/>
      <c r="O30" s="27"/>
      <c r="P30" s="27"/>
      <c r="Q30" s="27"/>
      <c r="R30" s="27"/>
    </row>
    <row r="31" spans="1:18" x14ac:dyDescent="0.2">
      <c r="A31" s="38"/>
      <c r="B31" s="39"/>
      <c r="C31" s="38"/>
      <c r="D31" s="36"/>
      <c r="M31" s="26"/>
      <c r="N31" s="27"/>
      <c r="O31" s="27"/>
      <c r="P31" s="27"/>
      <c r="Q31" s="27"/>
      <c r="R31" s="27"/>
    </row>
    <row r="32" spans="1:18" x14ac:dyDescent="0.2">
      <c r="A32" s="38"/>
      <c r="B32" s="39"/>
      <c r="C32" s="38"/>
      <c r="D32" s="36"/>
      <c r="M32" s="26"/>
      <c r="N32" s="27"/>
      <c r="O32" s="27"/>
      <c r="P32" s="27"/>
      <c r="Q32" s="27"/>
      <c r="R32" s="27"/>
    </row>
    <row r="33" spans="1:18" x14ac:dyDescent="0.2">
      <c r="A33" s="38"/>
      <c r="B33" s="39"/>
      <c r="C33" s="38"/>
      <c r="D33" s="36"/>
      <c r="M33" s="26"/>
      <c r="N33" s="27"/>
      <c r="O33" s="27"/>
      <c r="P33" s="27"/>
      <c r="Q33" s="27"/>
      <c r="R33" s="27"/>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E9BB8-14EE-8F4D-86D1-FC3710517A08}">
  <sheetPr>
    <tabColor rgb="FFFFC000"/>
    <pageSetUpPr fitToPage="1"/>
  </sheetPr>
  <dimension ref="A1:AP314"/>
  <sheetViews>
    <sheetView workbookViewId="0">
      <selection activeCell="D3" sqref="D3:F3"/>
    </sheetView>
  </sheetViews>
  <sheetFormatPr baseColWidth="10" defaultRowHeight="16" x14ac:dyDescent="0.2"/>
  <cols>
    <col min="1" max="1" width="10.83203125" style="124"/>
    <col min="2" max="2" width="10.33203125" style="124" customWidth="1"/>
    <col min="3" max="3" width="16.6640625" style="124" customWidth="1"/>
    <col min="4" max="4" width="4.83203125" style="12" customWidth="1"/>
    <col min="5" max="5" width="12.83203125" style="124" customWidth="1"/>
    <col min="6" max="6" width="13" style="124" customWidth="1"/>
    <col min="7" max="18" width="10.83203125" style="124"/>
    <col min="19" max="38" width="10.83203125" style="12"/>
    <col min="39" max="42" width="10.83203125" style="124"/>
  </cols>
  <sheetData>
    <row r="1" spans="1:38" ht="26" x14ac:dyDescent="0.2">
      <c r="A1" s="166" t="s">
        <v>164</v>
      </c>
      <c r="B1" s="166"/>
      <c r="C1" s="166"/>
      <c r="D1" s="166"/>
      <c r="E1" s="166"/>
      <c r="F1" s="166"/>
      <c r="G1" s="166"/>
      <c r="H1" s="166"/>
      <c r="I1" s="166"/>
      <c r="J1" s="166"/>
      <c r="K1" s="166"/>
      <c r="L1" s="166"/>
      <c r="M1" s="166"/>
      <c r="N1" s="166"/>
      <c r="O1" s="166"/>
      <c r="P1" s="166"/>
      <c r="Q1" s="166"/>
      <c r="R1" s="166"/>
    </row>
    <row r="2" spans="1:38" ht="8" customHeight="1" x14ac:dyDescent="0.2">
      <c r="A2" s="153"/>
      <c r="B2" s="153"/>
      <c r="C2" s="153"/>
      <c r="D2" s="153"/>
      <c r="E2" s="153"/>
      <c r="F2" s="153"/>
      <c r="G2" s="153"/>
      <c r="H2" s="153"/>
      <c r="I2" s="153"/>
      <c r="J2" s="153"/>
      <c r="K2" s="153"/>
      <c r="L2" s="153"/>
      <c r="M2" s="153"/>
      <c r="N2" s="153"/>
      <c r="O2" s="153"/>
      <c r="P2" s="153"/>
      <c r="Q2" s="153"/>
      <c r="R2" s="153"/>
    </row>
    <row r="3" spans="1:38" ht="26" x14ac:dyDescent="0.2">
      <c r="B3" s="198" t="s">
        <v>212</v>
      </c>
      <c r="C3" s="198"/>
      <c r="D3" s="199" t="s">
        <v>223</v>
      </c>
      <c r="E3" s="199"/>
      <c r="F3" s="199"/>
      <c r="G3" s="153"/>
      <c r="H3" s="153"/>
      <c r="I3" s="153"/>
      <c r="J3" s="153"/>
      <c r="K3" s="153"/>
      <c r="L3" s="153"/>
      <c r="M3" s="153"/>
      <c r="N3" s="153"/>
      <c r="O3" s="153"/>
      <c r="P3" s="153"/>
      <c r="Q3" s="153"/>
      <c r="R3" s="153"/>
    </row>
    <row r="4" spans="1:38" s="128" customFormat="1" ht="25" customHeight="1" x14ac:dyDescent="0.2">
      <c r="A4" s="115"/>
      <c r="B4" s="115"/>
      <c r="C4" s="115"/>
      <c r="D4" s="115"/>
      <c r="E4" s="115"/>
      <c r="F4" s="115"/>
      <c r="G4" s="115"/>
      <c r="H4" s="115"/>
      <c r="I4" s="115"/>
      <c r="J4" s="115"/>
      <c r="K4" s="115"/>
      <c r="L4" s="115"/>
      <c r="M4" s="115"/>
      <c r="N4" s="115"/>
      <c r="O4" s="115"/>
      <c r="P4" s="115"/>
      <c r="Q4" s="115"/>
      <c r="R4" s="115"/>
      <c r="S4" s="129"/>
      <c r="T4" s="129"/>
      <c r="U4" s="129"/>
      <c r="V4" s="129"/>
      <c r="W4" s="129"/>
      <c r="X4" s="129"/>
      <c r="Y4" s="129"/>
      <c r="Z4" s="129"/>
      <c r="AA4" s="129"/>
      <c r="AB4" s="129"/>
      <c r="AC4" s="129"/>
      <c r="AD4" s="129"/>
      <c r="AE4" s="129"/>
      <c r="AF4" s="129"/>
      <c r="AG4" s="129"/>
      <c r="AH4" s="129"/>
      <c r="AI4" s="129"/>
      <c r="AJ4" s="129"/>
      <c r="AK4" s="129"/>
      <c r="AL4" s="129"/>
    </row>
    <row r="5" spans="1:38" s="128" customFormat="1" ht="25" customHeight="1" x14ac:dyDescent="0.2">
      <c r="A5" s="195" t="s">
        <v>179</v>
      </c>
      <c r="B5" s="195"/>
      <c r="C5" s="195"/>
      <c r="D5" s="126"/>
      <c r="E5" s="197" t="s">
        <v>215</v>
      </c>
      <c r="F5" s="197"/>
      <c r="G5" s="197"/>
      <c r="H5" s="197"/>
      <c r="I5" s="197"/>
      <c r="J5" s="126" t="s">
        <v>178</v>
      </c>
      <c r="K5" s="196">
        <v>44637</v>
      </c>
      <c r="L5" s="197"/>
      <c r="M5" s="197"/>
      <c r="N5" s="115"/>
      <c r="O5" s="115"/>
      <c r="P5" s="115"/>
      <c r="Q5" s="115"/>
      <c r="R5" s="115"/>
      <c r="S5" s="129"/>
      <c r="T5" s="129"/>
      <c r="U5" s="129"/>
      <c r="V5" s="129"/>
      <c r="W5" s="129"/>
      <c r="X5" s="129"/>
      <c r="Y5" s="129"/>
      <c r="Z5" s="129"/>
      <c r="AA5" s="129"/>
      <c r="AB5" s="129"/>
      <c r="AC5" s="129"/>
      <c r="AD5" s="129"/>
      <c r="AE5" s="129"/>
      <c r="AF5" s="129"/>
      <c r="AG5" s="129"/>
      <c r="AH5" s="129"/>
      <c r="AI5" s="129"/>
      <c r="AJ5" s="129"/>
      <c r="AK5" s="129"/>
      <c r="AL5" s="129"/>
    </row>
    <row r="6" spans="1:38" s="129" customFormat="1" ht="25" customHeight="1" x14ac:dyDescent="0.2">
      <c r="A6" s="115"/>
      <c r="B6" s="115"/>
      <c r="C6" s="115"/>
      <c r="D6" s="115"/>
      <c r="E6" s="115"/>
      <c r="F6" s="125"/>
      <c r="G6" s="125"/>
      <c r="H6" s="125"/>
      <c r="I6" s="125"/>
      <c r="J6" s="125"/>
      <c r="K6" s="125"/>
      <c r="L6" s="125"/>
      <c r="M6" s="125"/>
      <c r="N6" s="125"/>
      <c r="O6" s="125"/>
      <c r="P6" s="125"/>
      <c r="Q6" s="125"/>
      <c r="R6" s="125"/>
    </row>
    <row r="7" spans="1:38" s="129" customFormat="1" ht="25" customHeight="1" x14ac:dyDescent="0.2">
      <c r="A7" s="195" t="s">
        <v>176</v>
      </c>
      <c r="B7" s="195"/>
      <c r="C7" s="195"/>
      <c r="D7" s="126"/>
      <c r="E7" s="197" t="s">
        <v>174</v>
      </c>
      <c r="F7" s="197"/>
      <c r="G7" s="197"/>
      <c r="H7" s="197"/>
      <c r="I7" s="197"/>
      <c r="J7" s="197"/>
      <c r="K7" s="197"/>
      <c r="L7" s="197"/>
      <c r="M7" s="197"/>
      <c r="N7" s="197"/>
      <c r="O7" s="197"/>
      <c r="P7" s="197"/>
      <c r="Q7" s="197"/>
      <c r="R7" s="197"/>
    </row>
    <row r="8" spans="1:38" s="128" customFormat="1" ht="25" customHeight="1" x14ac:dyDescent="0.2">
      <c r="A8" s="130"/>
      <c r="B8" s="130"/>
      <c r="C8" s="130"/>
      <c r="D8" s="130"/>
      <c r="E8" s="130"/>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row>
    <row r="9" spans="1:38" s="128" customFormat="1" ht="25" customHeight="1" x14ac:dyDescent="0.2">
      <c r="A9" s="195" t="s">
        <v>177</v>
      </c>
      <c r="B9" s="195"/>
      <c r="C9" s="195"/>
      <c r="D9" s="126"/>
      <c r="E9" s="197" t="s">
        <v>175</v>
      </c>
      <c r="F9" s="197"/>
      <c r="G9" s="197"/>
      <c r="H9" s="197"/>
      <c r="I9" s="197"/>
      <c r="J9" s="197"/>
      <c r="K9" s="197"/>
      <c r="L9" s="197"/>
      <c r="M9" s="197"/>
      <c r="N9" s="197"/>
      <c r="O9" s="197"/>
      <c r="P9" s="197"/>
      <c r="Q9" s="197"/>
      <c r="R9" s="197"/>
      <c r="S9" s="129"/>
      <c r="T9" s="129"/>
      <c r="U9" s="129"/>
      <c r="V9" s="129"/>
      <c r="W9" s="129"/>
      <c r="X9" s="129"/>
      <c r="Y9" s="129"/>
      <c r="Z9" s="129"/>
      <c r="AA9" s="129"/>
      <c r="AB9" s="129"/>
      <c r="AC9" s="129"/>
      <c r="AD9" s="129"/>
      <c r="AE9" s="129"/>
      <c r="AF9" s="129"/>
      <c r="AG9" s="129"/>
      <c r="AH9" s="129"/>
      <c r="AI9" s="129"/>
      <c r="AJ9" s="129"/>
      <c r="AK9" s="129"/>
      <c r="AL9" s="129"/>
    </row>
    <row r="10" spans="1:38" s="128" customFormat="1" ht="25" customHeight="1" x14ac:dyDescent="0.2">
      <c r="A10" s="126"/>
      <c r="B10" s="126"/>
      <c r="C10" s="126"/>
      <c r="D10" s="126"/>
      <c r="E10" s="126"/>
      <c r="F10" s="134"/>
      <c r="G10" s="134"/>
      <c r="H10" s="134"/>
      <c r="I10" s="134"/>
      <c r="J10" s="134"/>
      <c r="K10" s="134"/>
      <c r="L10" s="134"/>
      <c r="M10" s="134"/>
      <c r="N10" s="134"/>
      <c r="O10" s="134"/>
      <c r="P10" s="134"/>
      <c r="Q10" s="134"/>
      <c r="R10" s="134"/>
      <c r="S10" s="129"/>
      <c r="T10" s="129"/>
      <c r="U10" s="129"/>
      <c r="V10" s="129"/>
      <c r="W10" s="129"/>
      <c r="X10" s="129"/>
      <c r="Y10" s="129"/>
      <c r="Z10" s="129"/>
      <c r="AA10" s="129"/>
      <c r="AB10" s="129"/>
      <c r="AC10" s="129"/>
      <c r="AD10" s="129"/>
      <c r="AE10" s="129"/>
      <c r="AF10" s="129"/>
      <c r="AG10" s="129"/>
      <c r="AH10" s="129"/>
      <c r="AI10" s="129"/>
      <c r="AJ10" s="129"/>
      <c r="AK10" s="129"/>
      <c r="AL10" s="129"/>
    </row>
    <row r="11" spans="1:38" s="127" customFormat="1" ht="25" customHeight="1" x14ac:dyDescent="0.25">
      <c r="A11" s="115"/>
      <c r="B11" s="195" t="s">
        <v>198</v>
      </c>
      <c r="C11" s="195"/>
      <c r="D11" s="115"/>
      <c r="E11" s="197" t="s">
        <v>219</v>
      </c>
      <c r="F11" s="197"/>
      <c r="G11" s="197"/>
      <c r="H11" s="197"/>
      <c r="I11" s="197"/>
      <c r="J11" s="197"/>
      <c r="K11" s="197"/>
      <c r="L11" s="197"/>
      <c r="M11" s="197"/>
      <c r="N11" s="197"/>
      <c r="O11" s="197"/>
      <c r="P11" s="197"/>
      <c r="Q11" s="197"/>
      <c r="R11" s="197"/>
      <c r="S11" s="123"/>
      <c r="T11" s="123"/>
      <c r="U11" s="123"/>
      <c r="V11" s="123"/>
      <c r="W11" s="123"/>
      <c r="X11" s="123"/>
      <c r="Y11" s="123"/>
      <c r="Z11" s="123"/>
      <c r="AA11" s="123"/>
      <c r="AB11" s="123"/>
      <c r="AC11" s="123"/>
      <c r="AD11" s="123"/>
      <c r="AE11" s="123"/>
      <c r="AF11" s="123"/>
      <c r="AG11" s="123"/>
      <c r="AH11" s="123"/>
      <c r="AI11" s="123"/>
      <c r="AJ11" s="123"/>
      <c r="AK11" s="123"/>
      <c r="AL11" s="123"/>
    </row>
    <row r="12" spans="1:38" s="127" customFormat="1" ht="25" customHeight="1" x14ac:dyDescent="0.25">
      <c r="A12" s="115"/>
      <c r="B12" s="126"/>
      <c r="C12" s="126"/>
      <c r="D12" s="115"/>
      <c r="E12" s="135"/>
      <c r="F12" s="135"/>
      <c r="G12" s="135"/>
      <c r="H12" s="135"/>
      <c r="I12" s="135"/>
      <c r="J12" s="135"/>
      <c r="K12" s="135"/>
      <c r="L12" s="135"/>
      <c r="M12" s="135"/>
      <c r="N12" s="135"/>
      <c r="O12" s="135"/>
      <c r="P12" s="135"/>
      <c r="Q12" s="135"/>
      <c r="R12" s="135"/>
      <c r="S12" s="123"/>
      <c r="T12" s="123"/>
      <c r="U12" s="123"/>
      <c r="V12" s="123"/>
      <c r="W12" s="123"/>
      <c r="X12" s="123"/>
      <c r="Y12" s="123"/>
      <c r="Z12" s="123"/>
      <c r="AA12" s="123"/>
      <c r="AB12" s="123"/>
      <c r="AC12" s="123"/>
      <c r="AD12" s="123"/>
      <c r="AE12" s="123"/>
      <c r="AF12" s="123"/>
      <c r="AG12" s="123"/>
      <c r="AH12" s="123"/>
      <c r="AI12" s="123"/>
      <c r="AJ12" s="123"/>
      <c r="AK12" s="123"/>
      <c r="AL12" s="123"/>
    </row>
    <row r="13" spans="1:38" ht="25" customHeight="1" x14ac:dyDescent="0.25">
      <c r="A13" s="105"/>
      <c r="B13" s="105"/>
      <c r="C13" s="105"/>
      <c r="D13" s="105"/>
      <c r="E13" s="105"/>
      <c r="F13" s="105"/>
      <c r="G13" s="105"/>
      <c r="H13" s="105"/>
      <c r="I13" s="176" t="s">
        <v>159</v>
      </c>
      <c r="J13" s="176"/>
      <c r="K13" s="176"/>
      <c r="L13" s="176"/>
      <c r="M13" s="176"/>
      <c r="N13" s="176"/>
      <c r="O13" s="105"/>
      <c r="P13" s="105"/>
      <c r="Q13" s="105"/>
      <c r="R13" s="105"/>
    </row>
    <row r="14" spans="1:38" ht="25" customHeight="1" x14ac:dyDescent="0.25">
      <c r="A14" s="105"/>
      <c r="B14" s="105"/>
      <c r="C14" s="105"/>
      <c r="D14" s="105"/>
      <c r="E14" s="105"/>
      <c r="F14" s="105"/>
      <c r="G14" s="105"/>
      <c r="H14" s="105"/>
      <c r="I14" s="167" t="s">
        <v>158</v>
      </c>
      <c r="J14" s="168"/>
      <c r="K14" s="168"/>
      <c r="L14" s="168"/>
      <c r="M14" s="168"/>
      <c r="N14" s="169"/>
      <c r="O14" s="105"/>
      <c r="P14" s="105"/>
      <c r="Q14" s="105"/>
      <c r="R14" s="105"/>
    </row>
    <row r="15" spans="1:38" ht="25" customHeight="1" x14ac:dyDescent="0.2">
      <c r="A15" s="115"/>
      <c r="B15" s="115"/>
      <c r="C15" s="115"/>
      <c r="D15" s="115"/>
      <c r="E15" s="115"/>
      <c r="F15" s="115"/>
      <c r="G15" s="115"/>
      <c r="H15" s="115"/>
      <c r="I15" s="170"/>
      <c r="J15" s="171"/>
      <c r="K15" s="171"/>
      <c r="L15" s="171"/>
      <c r="M15" s="171"/>
      <c r="N15" s="172"/>
      <c r="O15" s="115"/>
      <c r="P15" s="115"/>
      <c r="Q15" s="115"/>
      <c r="R15" s="115"/>
    </row>
    <row r="16" spans="1:38" ht="25" customHeight="1" x14ac:dyDescent="0.2">
      <c r="A16" s="115"/>
      <c r="B16" s="115"/>
      <c r="C16" s="115"/>
      <c r="D16" s="115"/>
      <c r="E16" s="115"/>
      <c r="F16" s="115"/>
      <c r="G16" s="115"/>
      <c r="H16" s="115"/>
      <c r="I16" s="173"/>
      <c r="J16" s="174"/>
      <c r="K16" s="174"/>
      <c r="L16" s="174"/>
      <c r="M16" s="174"/>
      <c r="N16" s="175"/>
      <c r="O16" s="115"/>
      <c r="P16" s="115"/>
      <c r="Q16" s="115"/>
      <c r="R16" s="115"/>
    </row>
    <row r="17" spans="1:42" ht="25" customHeight="1" x14ac:dyDescent="0.2">
      <c r="A17" s="115"/>
      <c r="B17" s="115" t="s">
        <v>191</v>
      </c>
      <c r="C17" s="133" t="s">
        <v>192</v>
      </c>
      <c r="D17" s="115"/>
      <c r="E17" s="204" t="s">
        <v>190</v>
      </c>
      <c r="F17" s="204"/>
      <c r="G17" s="115"/>
      <c r="H17" s="115"/>
      <c r="I17" s="115"/>
      <c r="J17" s="115"/>
      <c r="K17" s="115"/>
      <c r="L17" s="115"/>
      <c r="M17" s="115"/>
      <c r="N17" s="115"/>
      <c r="O17" s="115"/>
      <c r="P17" s="115"/>
      <c r="Q17" s="115"/>
      <c r="R17" s="115"/>
    </row>
    <row r="18" spans="1:42" ht="25" customHeight="1" x14ac:dyDescent="0.2">
      <c r="A18" s="115"/>
      <c r="B18" s="115"/>
      <c r="C18" s="125"/>
      <c r="D18" s="125"/>
      <c r="E18" s="125" t="s">
        <v>184</v>
      </c>
      <c r="F18" s="125" t="s">
        <v>185</v>
      </c>
      <c r="G18" s="115"/>
      <c r="H18" s="115"/>
      <c r="I18" s="177" t="s">
        <v>183</v>
      </c>
      <c r="J18" s="178"/>
      <c r="K18" s="178"/>
      <c r="L18" s="178"/>
      <c r="M18" s="178"/>
      <c r="N18" s="179"/>
      <c r="O18" s="115"/>
      <c r="P18" s="115"/>
      <c r="Q18" s="115"/>
      <c r="R18" s="115"/>
    </row>
    <row r="19" spans="1:42" ht="25" customHeight="1" x14ac:dyDescent="0.2">
      <c r="A19" s="201" t="s">
        <v>180</v>
      </c>
      <c r="B19" s="106" t="s">
        <v>156</v>
      </c>
      <c r="C19" s="131" t="s">
        <v>188</v>
      </c>
      <c r="D19" s="130"/>
      <c r="E19" s="132">
        <v>6.7</v>
      </c>
      <c r="F19" s="132">
        <v>7.5</v>
      </c>
      <c r="G19" s="104"/>
      <c r="H19" s="115"/>
      <c r="I19" s="180"/>
      <c r="J19" s="181"/>
      <c r="K19" s="181"/>
      <c r="L19" s="181"/>
      <c r="M19" s="181"/>
      <c r="N19" s="182"/>
      <c r="O19" s="115"/>
      <c r="P19" s="207" t="s">
        <v>161</v>
      </c>
      <c r="Q19" s="207"/>
      <c r="R19" s="207"/>
    </row>
    <row r="20" spans="1:42" ht="25" customHeight="1" x14ac:dyDescent="0.2">
      <c r="A20" s="202"/>
      <c r="B20" s="106"/>
      <c r="C20" s="130"/>
      <c r="D20" s="130"/>
      <c r="E20" s="125"/>
      <c r="F20" s="125"/>
      <c r="G20" s="104"/>
      <c r="H20" s="115"/>
      <c r="I20" s="180"/>
      <c r="J20" s="181"/>
      <c r="K20" s="181"/>
      <c r="L20" s="181"/>
      <c r="M20" s="181"/>
      <c r="N20" s="182"/>
      <c r="O20" s="115"/>
      <c r="P20" s="115"/>
      <c r="Q20" s="115"/>
      <c r="R20" s="115"/>
    </row>
    <row r="21" spans="1:42" ht="25" customHeight="1" x14ac:dyDescent="0.2">
      <c r="A21" s="202"/>
      <c r="B21" s="106" t="s">
        <v>157</v>
      </c>
      <c r="C21" s="131" t="s">
        <v>189</v>
      </c>
      <c r="D21" s="130"/>
      <c r="E21" s="132" t="s">
        <v>186</v>
      </c>
      <c r="F21" s="132" t="s">
        <v>187</v>
      </c>
      <c r="G21" s="104"/>
      <c r="H21" s="115"/>
      <c r="I21" s="180"/>
      <c r="J21" s="181"/>
      <c r="K21" s="181"/>
      <c r="L21" s="181"/>
      <c r="M21" s="181"/>
      <c r="N21" s="182"/>
      <c r="O21" s="115"/>
      <c r="P21" s="206" t="s">
        <v>162</v>
      </c>
      <c r="Q21" s="206"/>
      <c r="R21" s="206"/>
    </row>
    <row r="22" spans="1:42" ht="25" customHeight="1" x14ac:dyDescent="0.2">
      <c r="A22" s="202"/>
      <c r="B22" s="106"/>
      <c r="C22" s="129"/>
      <c r="D22" s="129"/>
      <c r="E22" s="125"/>
      <c r="F22" s="125"/>
      <c r="G22" s="104"/>
      <c r="H22" s="115"/>
      <c r="I22" s="180"/>
      <c r="J22" s="181"/>
      <c r="K22" s="181"/>
      <c r="L22" s="181"/>
      <c r="M22" s="181"/>
      <c r="N22" s="182"/>
      <c r="O22" s="115"/>
      <c r="P22" s="115"/>
      <c r="Q22" s="115"/>
      <c r="R22" s="115"/>
    </row>
    <row r="23" spans="1:42" ht="25" customHeight="1" x14ac:dyDescent="0.2">
      <c r="A23" s="202"/>
      <c r="B23" s="106" t="s">
        <v>181</v>
      </c>
      <c r="C23" s="132"/>
      <c r="D23" s="125"/>
      <c r="E23" s="132"/>
      <c r="F23" s="132"/>
      <c r="G23" s="104"/>
      <c r="H23" s="115"/>
      <c r="I23" s="180"/>
      <c r="J23" s="181"/>
      <c r="K23" s="181"/>
      <c r="L23" s="181"/>
      <c r="M23" s="181"/>
      <c r="N23" s="182"/>
      <c r="O23" s="115"/>
      <c r="P23" s="115"/>
      <c r="Q23" s="115"/>
      <c r="R23" s="115"/>
    </row>
    <row r="24" spans="1:42" ht="25" customHeight="1" x14ac:dyDescent="0.2">
      <c r="A24" s="202"/>
      <c r="B24" s="106"/>
      <c r="C24" s="129"/>
      <c r="D24" s="129"/>
      <c r="E24" s="125"/>
      <c r="F24" s="125"/>
      <c r="G24" s="104"/>
      <c r="H24" s="115"/>
      <c r="I24" s="180"/>
      <c r="J24" s="181"/>
      <c r="K24" s="181"/>
      <c r="L24" s="181"/>
      <c r="M24" s="181"/>
      <c r="N24" s="182"/>
      <c r="O24" s="115"/>
      <c r="P24" s="115"/>
      <c r="Q24" s="115"/>
      <c r="R24" s="115"/>
    </row>
    <row r="25" spans="1:42" ht="25" customHeight="1" x14ac:dyDescent="0.2">
      <c r="A25" s="203"/>
      <c r="B25" s="106" t="s">
        <v>182</v>
      </c>
      <c r="C25" s="132"/>
      <c r="D25" s="125"/>
      <c r="E25" s="132"/>
      <c r="F25" s="132"/>
      <c r="G25" s="104"/>
      <c r="H25" s="115"/>
      <c r="I25" s="183"/>
      <c r="J25" s="184"/>
      <c r="K25" s="184"/>
      <c r="L25" s="184"/>
      <c r="M25" s="184"/>
      <c r="N25" s="185"/>
      <c r="O25" s="115"/>
      <c r="P25" s="115"/>
      <c r="Q25" s="115"/>
      <c r="R25" s="115"/>
    </row>
    <row r="26" spans="1:42" ht="25" customHeight="1" x14ac:dyDescent="0.2">
      <c r="A26" s="115"/>
      <c r="B26" s="115"/>
      <c r="C26" s="115"/>
      <c r="D26" s="115"/>
      <c r="E26" s="115"/>
      <c r="F26" s="115"/>
      <c r="G26" s="115"/>
      <c r="H26" s="115"/>
      <c r="I26" s="115"/>
      <c r="J26" s="115"/>
      <c r="K26" s="115"/>
      <c r="L26" s="115"/>
      <c r="M26" s="115"/>
      <c r="N26" s="115"/>
      <c r="O26" s="115"/>
      <c r="P26" s="115"/>
      <c r="Q26" s="115"/>
      <c r="R26" s="115"/>
    </row>
    <row r="27" spans="1:42" ht="25" customHeight="1" x14ac:dyDescent="0.2">
      <c r="A27" s="115"/>
      <c r="B27" s="115"/>
      <c r="C27" s="115" t="s">
        <v>193</v>
      </c>
      <c r="D27" s="115"/>
      <c r="E27" s="205" t="s">
        <v>194</v>
      </c>
      <c r="F27" s="205"/>
      <c r="G27" s="115"/>
      <c r="H27" s="115"/>
      <c r="I27" s="186" t="s">
        <v>160</v>
      </c>
      <c r="J27" s="187"/>
      <c r="K27" s="187"/>
      <c r="L27" s="187"/>
      <c r="M27" s="187"/>
      <c r="N27" s="188"/>
      <c r="O27" s="115"/>
      <c r="P27" s="115"/>
      <c r="Q27" s="115"/>
      <c r="R27" s="115"/>
    </row>
    <row r="28" spans="1:42" ht="25" customHeight="1" x14ac:dyDescent="0.2">
      <c r="A28" s="115"/>
      <c r="B28" s="115"/>
      <c r="C28" s="115"/>
      <c r="D28" s="115"/>
      <c r="E28" s="115"/>
      <c r="F28" s="115"/>
      <c r="G28" s="115"/>
      <c r="H28" s="115"/>
      <c r="I28" s="189"/>
      <c r="J28" s="190"/>
      <c r="K28" s="190"/>
      <c r="L28" s="190"/>
      <c r="M28" s="190"/>
      <c r="N28" s="191"/>
      <c r="O28" s="115"/>
      <c r="P28" s="115"/>
      <c r="Q28" s="115"/>
      <c r="R28" s="115"/>
    </row>
    <row r="29" spans="1:42" ht="25" customHeight="1" x14ac:dyDescent="0.2">
      <c r="A29" s="115"/>
      <c r="B29" s="115"/>
      <c r="C29" s="115"/>
      <c r="D29" s="115"/>
      <c r="E29" s="115"/>
      <c r="F29" s="115"/>
      <c r="G29" s="115"/>
      <c r="H29" s="115"/>
      <c r="I29" s="192"/>
      <c r="J29" s="193"/>
      <c r="K29" s="193"/>
      <c r="L29" s="193"/>
      <c r="M29" s="193"/>
      <c r="N29" s="194"/>
      <c r="O29" s="115"/>
      <c r="P29" s="115"/>
      <c r="Q29" s="115"/>
      <c r="R29" s="115"/>
    </row>
    <row r="30" spans="1:42" ht="25" customHeight="1" x14ac:dyDescent="0.2">
      <c r="A30" s="115"/>
      <c r="B30" s="115"/>
      <c r="C30" s="115"/>
      <c r="D30" s="115"/>
      <c r="E30" s="115"/>
      <c r="F30" s="115"/>
      <c r="G30" s="115"/>
      <c r="H30" s="115"/>
      <c r="I30" s="200" t="s">
        <v>163</v>
      </c>
      <c r="J30" s="200"/>
      <c r="K30" s="200"/>
      <c r="L30" s="200"/>
      <c r="M30" s="200"/>
      <c r="N30" s="200"/>
      <c r="O30" s="115"/>
      <c r="P30" s="115"/>
      <c r="Q30" s="115"/>
      <c r="R30" s="115"/>
    </row>
    <row r="31" spans="1:42" s="2" customFormat="1" ht="25" customHeight="1"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row>
    <row r="32" spans="1:42" s="2" customFormat="1" ht="25" customHeight="1"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row>
    <row r="33" spans="1:42" s="2" customFormat="1" ht="25" customHeight="1"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row>
    <row r="34" spans="1:42" s="2" customFormat="1" ht="25" customHeight="1"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row>
    <row r="35" spans="1:42" s="2" customFormat="1" ht="25" customHeight="1"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row>
    <row r="36" spans="1:42" s="2" customFormat="1" ht="25" customHeight="1"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row>
    <row r="37" spans="1:42" s="2" customFormat="1" ht="25" customHeight="1"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row>
    <row r="38" spans="1:42" s="2" customFormat="1" ht="25" customHeight="1"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row>
    <row r="39" spans="1:42" s="2" customFormat="1" ht="25" customHeight="1"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row>
    <row r="40" spans="1:42" s="2" customFormat="1" ht="25" customHeight="1"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row>
    <row r="41" spans="1:42" s="2" customFormat="1" ht="25" customHeight="1"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row>
    <row r="42" spans="1:42" s="2" customFormat="1" ht="25" customHeight="1"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row>
    <row r="43" spans="1:42" s="2" customFormat="1" ht="25" customHeight="1"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row>
    <row r="44" spans="1:42" s="2" customFormat="1" ht="25" customHeight="1"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row>
    <row r="45" spans="1:42" s="2" customFormat="1" ht="25" customHeight="1"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row>
    <row r="46" spans="1:42" s="2" customFormat="1" ht="25" customHeight="1"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row>
    <row r="47" spans="1:42" s="2" customFormat="1" ht="25" customHeight="1"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row>
    <row r="48" spans="1:42" s="2" customFormat="1" ht="25" customHeight="1"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row>
    <row r="49" spans="1:42" s="2" customFormat="1" ht="25" customHeight="1"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row>
    <row r="50" spans="1:42" s="2" customFormat="1" ht="25" customHeight="1"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row>
    <row r="51" spans="1:42" s="2" customFormat="1" ht="25" customHeight="1"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row>
    <row r="52" spans="1:42" s="2" customFormat="1" ht="25" customHeight="1"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row>
    <row r="53" spans="1:42" s="2" customFormat="1" ht="25" customHeight="1"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row>
    <row r="54" spans="1:42" s="2" customFormat="1" ht="25" customHeight="1"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row>
    <row r="55" spans="1:42" s="2" customFormat="1" ht="25" customHeight="1"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row>
    <row r="56" spans="1:42" s="2" customFormat="1" ht="25" customHeight="1"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row>
    <row r="57" spans="1:42" s="2" customFormat="1" ht="25" customHeight="1"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row>
    <row r="58" spans="1:42" s="2" customFormat="1" ht="25" customHeight="1"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row>
    <row r="59" spans="1:42" s="2" customFormat="1" ht="25" customHeight="1"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row>
    <row r="60" spans="1:42" s="2" customFormat="1" ht="25" customHeight="1"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row>
    <row r="61" spans="1:42" s="2" customFormat="1" ht="25" customHeight="1"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row>
    <row r="62" spans="1:42" s="2" customFormat="1" ht="25" customHeight="1"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row>
    <row r="63" spans="1:42" s="2" customFormat="1" ht="25" customHeight="1"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row>
    <row r="64" spans="1:42" s="2" customFormat="1" ht="25" customHeight="1"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row>
    <row r="65" spans="1:42" s="2" customFormat="1" ht="25" customHeight="1"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row>
    <row r="66" spans="1:42" s="2" customFormat="1" ht="25" customHeight="1"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row>
    <row r="67" spans="1:42" s="2" customFormat="1" ht="25" customHeight="1"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row>
    <row r="68" spans="1:42" s="2" customFormat="1" ht="25" customHeight="1"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row>
    <row r="69" spans="1:42" s="2" customFormat="1" ht="25" customHeight="1"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row>
    <row r="70" spans="1:42" s="2" customFormat="1" ht="25" customHeight="1"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row>
    <row r="71" spans="1:42" s="2" customFormat="1" ht="25" customHeight="1"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row>
    <row r="72" spans="1:42" s="2" customFormat="1" ht="25" customHeight="1"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row>
    <row r="73" spans="1:42" s="2" customFormat="1" ht="25" customHeight="1"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row>
    <row r="74" spans="1:42" s="2" customFormat="1" ht="25" customHeight="1"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row>
    <row r="75" spans="1:42" s="2" customFormat="1" ht="25" customHeight="1"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row>
    <row r="76" spans="1:42" s="2" customFormat="1" ht="25" customHeight="1"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row>
    <row r="77" spans="1:42" s="2" customFormat="1" ht="25" customHeight="1"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row>
    <row r="78" spans="1:42" s="2" customFormat="1" ht="25" customHeight="1"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row>
    <row r="79" spans="1:42" s="2" customFormat="1" ht="25" customHeight="1"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row>
    <row r="80" spans="1:42" s="2" customFormat="1" ht="25" customHeight="1"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row>
    <row r="81" spans="1:42" s="2" customFormat="1" ht="25" customHeight="1"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row>
    <row r="82" spans="1:42" s="2" customFormat="1" ht="25" customHeight="1"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row>
    <row r="83" spans="1:42" s="2" customFormat="1" ht="25" customHeight="1"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row>
    <row r="84" spans="1:42" s="2" customFormat="1" ht="25" customHeight="1"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row>
    <row r="85" spans="1:42" s="2" customFormat="1" ht="25" customHeight="1"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row>
    <row r="86" spans="1:42" s="2" customFormat="1" ht="25" customHeight="1"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row>
    <row r="87" spans="1:42" s="2" customFormat="1" ht="25" customHeight="1"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row>
    <row r="88" spans="1:42" s="2" customFormat="1" ht="25" customHeight="1"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row>
    <row r="89" spans="1:42" s="2" customFormat="1" ht="25" customHeight="1"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row>
    <row r="90" spans="1:42" s="2" customFormat="1" ht="25" customHeight="1"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row>
    <row r="91" spans="1:42" s="2" customFormat="1" ht="25" customHeight="1"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row>
    <row r="92" spans="1:42" s="2" customFormat="1" ht="25" customHeight="1"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row>
    <row r="93" spans="1:42" s="2" customFormat="1" ht="25" customHeight="1"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row>
    <row r="94" spans="1:42" s="2" customFormat="1" ht="25" customHeight="1"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row>
    <row r="95" spans="1:42" s="2" customFormat="1" ht="25" customHeight="1"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row>
    <row r="96" spans="1:42" s="2" customFormat="1" ht="25" customHeight="1"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row>
    <row r="97" spans="1:42" s="2" customFormat="1" ht="25" customHeight="1"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row>
    <row r="98" spans="1:42" s="2" customFormat="1" ht="25" customHeight="1"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row>
    <row r="99" spans="1:42" s="2" customFormat="1" ht="25" customHeight="1"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row>
    <row r="100" spans="1:42" s="2" customFormat="1" ht="25" customHeight="1"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row>
    <row r="101" spans="1:42" s="2" customFormat="1" ht="25" customHeight="1"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row>
    <row r="102" spans="1:42" s="2" customFormat="1" ht="25" customHeight="1"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row>
    <row r="103" spans="1:42" s="2" customFormat="1" ht="25" customHeight="1"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row>
    <row r="104" spans="1:42" s="2" customFormat="1" ht="25" customHeight="1"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row>
    <row r="105" spans="1:42" s="2" customFormat="1" ht="25" customHeight="1"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row>
    <row r="106" spans="1:42" s="2" customFormat="1" ht="25" customHeight="1"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row>
    <row r="107" spans="1:42" s="2" customFormat="1" ht="25" customHeight="1"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row>
    <row r="108" spans="1:42" s="2" customFormat="1" ht="25" customHeight="1"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row>
    <row r="109" spans="1:42" s="2" customFormat="1" ht="25" customHeight="1"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row>
    <row r="110" spans="1:42" s="2" customFormat="1" ht="25" customHeight="1"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row>
    <row r="111" spans="1:42" s="2" customFormat="1" ht="25" customHeight="1"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row>
    <row r="112" spans="1:42" s="2" customFormat="1" ht="25" customHeight="1"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row>
    <row r="113" spans="1:42" s="2" customFormat="1" ht="25" customHeight="1"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row>
    <row r="114" spans="1:42" s="2" customFormat="1" ht="25" customHeight="1"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row>
    <row r="115" spans="1:42" s="2" customFormat="1" ht="25" customHeight="1"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row>
    <row r="116" spans="1:42" s="2" customFormat="1" ht="25" customHeight="1"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row>
    <row r="117" spans="1:42" s="2" customFormat="1" ht="25" customHeight="1"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row>
    <row r="118" spans="1:42" s="2" customFormat="1" ht="25" customHeight="1"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row>
    <row r="119" spans="1:42" s="2" customFormat="1" ht="25" customHeight="1"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row>
    <row r="120" spans="1:42" s="2" customFormat="1" ht="25" customHeight="1"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row>
    <row r="121" spans="1:42" s="2" customFormat="1" ht="25" customHeight="1"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row>
    <row r="122" spans="1:42" s="2" customFormat="1" ht="25" customHeight="1"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row>
    <row r="123" spans="1:42" s="2" customFormat="1" ht="25" customHeight="1"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row>
    <row r="124" spans="1:42" s="2" customFormat="1" ht="25" customHeight="1"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row>
    <row r="125" spans="1:42" s="2" customFormat="1" ht="25" customHeight="1"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row>
    <row r="126" spans="1:42" s="2" customFormat="1" ht="25" customHeight="1"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row>
    <row r="127" spans="1:42" s="2" customFormat="1" ht="25" customHeight="1"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row>
    <row r="128" spans="1:42" s="2" customFormat="1" ht="25" customHeight="1"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row>
    <row r="129" spans="1:42" s="2" customFormat="1" ht="25" customHeight="1"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row>
    <row r="130" spans="1:42" s="2" customFormat="1" ht="25" customHeight="1"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row>
    <row r="131" spans="1:42" s="2" customFormat="1" ht="25" customHeight="1"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row>
    <row r="132" spans="1:42" s="2" customFormat="1" ht="25" customHeight="1"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row>
    <row r="133" spans="1:42" s="2" customFormat="1" ht="25" customHeight="1"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row>
    <row r="134" spans="1:42" s="2" customFormat="1" ht="25" customHeight="1"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row>
    <row r="135" spans="1:42" s="2" customFormat="1" ht="25" customHeight="1"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row>
    <row r="136" spans="1:42" s="2" customFormat="1" ht="25" customHeight="1"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row>
    <row r="137" spans="1:42" s="2" customFormat="1" ht="25" customHeight="1"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row>
    <row r="138" spans="1:42" s="2" customFormat="1" ht="25" customHeight="1"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row>
    <row r="139" spans="1:42" s="2" customFormat="1" ht="25" customHeight="1"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row>
    <row r="140" spans="1:42" s="2" customFormat="1" ht="25" customHeight="1"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row>
    <row r="141" spans="1:42" s="2" customFormat="1" ht="25" customHeight="1"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row>
    <row r="142" spans="1:42" s="2" customFormat="1" ht="25" customHeight="1"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row>
    <row r="143" spans="1:42" s="2" customFormat="1" ht="25" customHeight="1"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row>
    <row r="144" spans="1:42" s="2" customFormat="1" ht="25" customHeight="1"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row>
    <row r="145" spans="1:42" s="2" customFormat="1" ht="25" customHeight="1"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row>
    <row r="146" spans="1:42" s="2" customFormat="1" ht="25" customHeight="1"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row>
    <row r="147" spans="1:42" s="2" customFormat="1" ht="25" customHeight="1"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row>
    <row r="148" spans="1:42" s="2" customFormat="1"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row>
    <row r="149" spans="1:42" s="2" customFormat="1"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row>
    <row r="150" spans="1:42" s="2" customFormat="1"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row>
    <row r="151" spans="1:42" s="2" customFormat="1"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row>
    <row r="152" spans="1:42" s="2" customFormat="1"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row>
    <row r="153" spans="1:42" s="2" customFormat="1"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row>
    <row r="154" spans="1:42" s="2" customFormat="1"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row>
    <row r="155" spans="1:42" s="2" customFormat="1"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row>
    <row r="156" spans="1:42" s="2" customFormat="1"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row>
    <row r="157" spans="1:42" s="2" customFormat="1"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row>
    <row r="158" spans="1:42" s="2" customFormat="1"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row>
    <row r="159" spans="1:42" s="2" customFormat="1"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row>
    <row r="160" spans="1:42" s="2" customFormat="1"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row>
    <row r="161" spans="1:42" s="2" customFormat="1"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row>
    <row r="162" spans="1:42" s="2" customFormat="1"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row>
    <row r="163" spans="1:42" s="2" customFormat="1"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row>
    <row r="164" spans="1:42" s="2" customForma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row>
    <row r="165" spans="1:42" s="2" customForma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row>
    <row r="166" spans="1:42" s="2" customFormat="1"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row>
    <row r="167" spans="1:42" s="2" customFormat="1"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row>
    <row r="168" spans="1:42" s="2" customFormat="1"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row>
    <row r="169" spans="1:42" s="2" customFormat="1"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row>
    <row r="170" spans="1:42" s="2" customFormat="1"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row>
    <row r="171" spans="1:42" s="2" customFormat="1"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row>
    <row r="172" spans="1:42" s="2" customFormat="1"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row>
    <row r="173" spans="1:42" s="2" customFormat="1"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row>
    <row r="174" spans="1:42" s="2" customFormat="1"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row>
    <row r="175" spans="1:42" s="2" customFormat="1"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row>
    <row r="176" spans="1:42" s="2" customFormat="1"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row>
    <row r="177" spans="1:42" s="2" customFormat="1"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row>
    <row r="178" spans="1:42" s="2" customFormat="1"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row>
    <row r="179" spans="1:42" s="2" customFormat="1"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row>
    <row r="180" spans="1:42" s="2" customFormat="1"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row>
    <row r="181" spans="1:42" s="2" customFormat="1"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row>
    <row r="182" spans="1:42" s="2" customFormat="1"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row>
    <row r="183" spans="1:42" s="2" customFormat="1"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row>
    <row r="184" spans="1:42" s="2" customFormat="1"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row>
    <row r="185" spans="1:42" s="2" customFormat="1"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row>
    <row r="186" spans="1:42" s="2" customFormat="1"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row>
    <row r="187" spans="1:42" s="2" customFormat="1"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row>
    <row r="188" spans="1:42" s="2" customFormat="1"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row>
    <row r="189" spans="1:42" s="2" customFormat="1"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row>
    <row r="190" spans="1:42" s="2" customFormat="1"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row>
    <row r="191" spans="1:42" s="2" customFormat="1"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row>
    <row r="192" spans="1:42" s="2" customFormat="1"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row>
    <row r="193" spans="1:42" s="2" customFormat="1"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row>
    <row r="194" spans="1:42" s="2" customFormat="1"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row>
    <row r="195" spans="1:42" s="2" customFormat="1"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row>
    <row r="196" spans="1:42" s="2" customFormat="1"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row>
    <row r="197" spans="1:42" s="2" customFormat="1"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row>
    <row r="198" spans="1:42" s="2" customFormat="1"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row>
    <row r="199" spans="1:42" s="2" customFormat="1"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row>
    <row r="200" spans="1:42" s="2" customFormat="1"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row>
    <row r="201" spans="1:42" s="2" customFormat="1"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row>
    <row r="202" spans="1:42" s="2" customFormat="1"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row>
    <row r="203" spans="1:42" s="2" customFormat="1"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row>
    <row r="204" spans="1:42" s="2" customFormat="1"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row>
    <row r="205" spans="1:42" s="2" customFormat="1"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row>
    <row r="206" spans="1:42" s="2" customFormat="1"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row>
    <row r="207" spans="1:42" s="2" customFormat="1"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row>
    <row r="208" spans="1:42" s="2" customFormat="1"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row>
    <row r="209" spans="1:42" s="2" customFormat="1"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row>
    <row r="210" spans="1:42" s="2" customFormat="1"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row>
    <row r="211" spans="1:42" s="2" customFormat="1"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row>
    <row r="212" spans="1:42" s="2" customFormat="1"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row>
    <row r="213" spans="1:42" s="2" customFormat="1"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row>
    <row r="214" spans="1:42" s="2" customFormat="1"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row>
    <row r="215" spans="1:42" s="2" customFormat="1"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row>
    <row r="216" spans="1:42" s="2" customFormat="1"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row>
    <row r="217" spans="1:42" s="2" customFormat="1"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row>
    <row r="218" spans="1:42" s="2" customFormat="1"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row>
    <row r="219" spans="1:42" s="2" customFormat="1"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row>
    <row r="220" spans="1:42" s="2" customFormat="1"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row>
    <row r="221" spans="1:42" s="2" customFormat="1"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row>
    <row r="222" spans="1:42" s="2" customFormat="1"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row>
    <row r="223" spans="1:42" s="2" customFormat="1"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row>
    <row r="224" spans="1:42" s="2" customFormat="1"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row>
    <row r="225" spans="1:42" s="2" customFormat="1"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row>
    <row r="226" spans="1:42" s="2" customFormat="1"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row>
    <row r="227" spans="1:42" s="2" customFormat="1"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row>
    <row r="228" spans="1:42" s="2" customFormat="1"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row>
    <row r="229" spans="1:42" s="2" customFormat="1"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row>
    <row r="230" spans="1:42" s="2" customFormat="1"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row>
    <row r="231" spans="1:42" s="2" customFormat="1"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row>
    <row r="232" spans="1:42" s="2" customFormat="1"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row>
    <row r="233" spans="1:42" s="2" customFormat="1"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row>
    <row r="234" spans="1:42" s="2" customFormat="1"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row>
    <row r="235" spans="1:42" s="2" customFormat="1"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row>
    <row r="236" spans="1:42" s="2" customFormat="1"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row>
    <row r="237" spans="1:42" s="2" customFormat="1"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row>
    <row r="238" spans="1:42" s="2" customFormat="1"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row>
    <row r="239" spans="1:42" s="2" customFormat="1"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row>
    <row r="240" spans="1:42" s="2" customFormat="1"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row>
    <row r="241" spans="1:42" s="2" customFormat="1"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row>
    <row r="242" spans="1:42" s="2" customFormat="1"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row>
    <row r="243" spans="1:42" s="2" customFormat="1"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row>
    <row r="244" spans="1:42" s="2" customFormat="1"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row>
    <row r="245" spans="1:42" s="2" customFormat="1"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row>
    <row r="246" spans="1:42" s="2" customFormat="1"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row>
    <row r="247" spans="1:42" s="2" customFormat="1"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row>
    <row r="248" spans="1:42" s="2" customFormat="1"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row>
    <row r="249" spans="1:42" s="2" customFormat="1"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row>
    <row r="250" spans="1:42" s="2" customFormat="1"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row>
    <row r="251" spans="1:42" s="2" customFormat="1"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row>
    <row r="252" spans="1:42" s="2" customFormat="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row>
    <row r="253" spans="1:42" s="2" customFormat="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row>
    <row r="254" spans="1:42" s="2" customFormat="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row>
    <row r="255" spans="1:42" s="2" customFormat="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row>
    <row r="256" spans="1:42" s="2" customFormat="1"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row>
    <row r="257" spans="1:42" s="2" customFormat="1"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row>
    <row r="258" spans="1:42" s="2" customFormat="1"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row>
    <row r="259" spans="1:42" s="2" customFormat="1"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row>
    <row r="260" spans="1:42" s="2" customFormat="1"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row>
    <row r="261" spans="1:42" s="2" customFormat="1"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row>
    <row r="262" spans="1:42" s="2" customFormat="1"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row>
    <row r="263" spans="1:42" s="2" customFormat="1"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row>
    <row r="264" spans="1:42" s="2" customFormat="1"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row>
    <row r="265" spans="1:42" s="2" customFormat="1"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row>
    <row r="266" spans="1:42" s="2" customFormat="1"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row>
    <row r="267" spans="1:42" s="2" customFormat="1"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row>
    <row r="268" spans="1:42" s="2" customFormat="1"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row>
    <row r="269" spans="1:42" s="2" customFormat="1"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row>
    <row r="270" spans="1:42" s="2" customFormat="1"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row>
    <row r="271" spans="1:42" s="2" customFormat="1"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row>
    <row r="272" spans="1:42" s="2" customFormat="1"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row>
    <row r="273" spans="1:42" s="2" customFormat="1"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row>
    <row r="274" spans="1:42" s="2" customFormat="1"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row>
    <row r="275" spans="1:42" s="2" customFormat="1"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row>
    <row r="276" spans="1:42" s="2" customFormat="1"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row>
    <row r="277" spans="1:42" s="2" customFormat="1"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row>
    <row r="278" spans="1:42" s="2" customFormat="1"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row>
    <row r="279" spans="1:42" s="2" customFormat="1"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row>
    <row r="280" spans="1:42" s="2" customFormat="1"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row>
    <row r="281" spans="1:42" s="2" customFormat="1"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row>
    <row r="282" spans="1:42" s="2" customFormat="1"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row>
    <row r="283" spans="1:42" s="2" customFormat="1"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row>
    <row r="284" spans="1:42" s="2" customFormat="1"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row>
    <row r="285" spans="1:42" s="2" customFormat="1"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row>
    <row r="286" spans="1:42" s="2" customFormat="1"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row>
    <row r="287" spans="1:42" s="2" customFormat="1"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row>
    <row r="288" spans="1:42" s="2" customFormat="1"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row>
    <row r="289" spans="1:42" s="2" customFormat="1"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row>
    <row r="290" spans="1:42" s="2" customFormat="1"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row>
    <row r="291" spans="1:42" s="2" customFormat="1"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row>
    <row r="292" spans="1:42" s="2" customFormat="1"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row>
    <row r="293" spans="1:42" s="2" customFormat="1"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row>
    <row r="294" spans="1:42" s="2" customFormat="1"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row>
    <row r="295" spans="1:42" s="2" customFormat="1"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row>
    <row r="296" spans="1:42" s="2" customFormat="1"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row>
    <row r="297" spans="1:42" s="2" customFormat="1"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row>
    <row r="298" spans="1:42" s="2" customFormat="1"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row>
    <row r="299" spans="1:42" s="2" customFormat="1"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row>
    <row r="300" spans="1:42" s="2" customFormat="1"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row>
    <row r="301" spans="1:42" s="2" customFormat="1"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row>
    <row r="302" spans="1:42" s="2" customFormat="1"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row>
    <row r="303" spans="1:42" s="2" customFormat="1"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row>
    <row r="304" spans="1:42" s="2" customFormat="1"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row>
    <row r="305" spans="1:42" s="2" customFormat="1"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row>
    <row r="306" spans="1:42" s="2" customFormat="1"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row>
    <row r="307" spans="1:42" s="2" customFormat="1"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row>
    <row r="308" spans="1:42" s="2" customFormat="1"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row>
    <row r="309" spans="1:42" s="2" customFormat="1"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row>
    <row r="310" spans="1:42" s="2" customFormat="1"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row>
    <row r="311" spans="1:42" s="2" customFormat="1"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row>
    <row r="312" spans="1:42" s="2" customFormat="1"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row>
    <row r="313" spans="1:42" s="2" customFormat="1"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row>
    <row r="314" spans="1:42" s="2" customFormat="1"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row>
  </sheetData>
  <mergeCells count="22">
    <mergeCell ref="I30:N30"/>
    <mergeCell ref="A19:A25"/>
    <mergeCell ref="E17:F17"/>
    <mergeCell ref="E27:F27"/>
    <mergeCell ref="B11:C11"/>
    <mergeCell ref="E11:R11"/>
    <mergeCell ref="P21:R21"/>
    <mergeCell ref="P19:R19"/>
    <mergeCell ref="A1:R1"/>
    <mergeCell ref="I14:N16"/>
    <mergeCell ref="I13:N13"/>
    <mergeCell ref="I18:N25"/>
    <mergeCell ref="I27:N29"/>
    <mergeCell ref="A7:C7"/>
    <mergeCell ref="A5:C5"/>
    <mergeCell ref="K5:M5"/>
    <mergeCell ref="E5:I5"/>
    <mergeCell ref="E7:R7"/>
    <mergeCell ref="E9:R9"/>
    <mergeCell ref="A9:C9"/>
    <mergeCell ref="B3:C3"/>
    <mergeCell ref="D3:F3"/>
  </mergeCells>
  <hyperlinks>
    <hyperlink ref="D3" r:id="rId1" xr:uid="{C6137813-A4AE-A343-8A78-252875F4BA0B}"/>
  </hyperlinks>
  <pageMargins left="0.7" right="0.7" top="0.75" bottom="0.75" header="0.3" footer="0.3"/>
  <pageSetup scale="10" orientation="landscape"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5916-A22B-3A40-A3EC-BFC1203333AD}">
  <sheetPr>
    <tabColor rgb="FFFFC000"/>
  </sheetPr>
  <dimension ref="A1:BH129"/>
  <sheetViews>
    <sheetView topLeftCell="D1" zoomScale="80" zoomScaleNormal="80" workbookViewId="0">
      <selection activeCell="O9" sqref="O9"/>
    </sheetView>
  </sheetViews>
  <sheetFormatPr baseColWidth="10" defaultRowHeight="16" x14ac:dyDescent="0.2"/>
  <cols>
    <col min="1" max="1" width="10.83203125" hidden="1" customWidth="1"/>
    <col min="2" max="2" width="9.83203125" style="2" customWidth="1"/>
    <col min="3" max="3" width="7.6640625" style="2" customWidth="1"/>
    <col min="4" max="5" width="12" style="2" customWidth="1"/>
    <col min="6" max="19" width="10.83203125" style="2"/>
    <col min="20" max="21" width="4.6640625" style="2" customWidth="1"/>
    <col min="22" max="22" width="23.5" style="2" customWidth="1"/>
    <col min="23" max="23" width="8.5" style="2" customWidth="1"/>
    <col min="24" max="60" width="10.83203125" style="2"/>
  </cols>
  <sheetData>
    <row r="1" spans="1:60" ht="33" customHeight="1" x14ac:dyDescent="0.2">
      <c r="A1" s="208" t="s">
        <v>202</v>
      </c>
      <c r="B1" s="209"/>
      <c r="C1" s="209"/>
      <c r="D1" s="209"/>
      <c r="E1" s="209"/>
      <c r="F1" s="209"/>
      <c r="G1" s="209"/>
      <c r="H1" s="209"/>
      <c r="I1" s="209"/>
      <c r="J1" s="209"/>
      <c r="K1" s="209"/>
      <c r="L1" s="209"/>
      <c r="M1" s="209"/>
      <c r="N1" s="209"/>
      <c r="O1" s="209"/>
      <c r="P1" s="210"/>
    </row>
    <row r="3" spans="1:60" ht="32" customHeight="1" x14ac:dyDescent="0.25">
      <c r="B3" s="59" t="s">
        <v>195</v>
      </c>
      <c r="C3" s="12"/>
      <c r="D3" s="12"/>
      <c r="E3" s="12"/>
      <c r="F3" s="12"/>
      <c r="G3" s="12"/>
      <c r="H3" s="12"/>
      <c r="I3" s="12"/>
      <c r="J3" s="12"/>
      <c r="K3" s="12"/>
      <c r="L3" s="12"/>
      <c r="M3" s="12"/>
      <c r="N3" s="12"/>
      <c r="O3" s="12"/>
      <c r="P3" s="12"/>
      <c r="Q3" s="12"/>
      <c r="AH3" s="105"/>
    </row>
    <row r="4" spans="1:60" ht="32" customHeight="1" x14ac:dyDescent="0.25">
      <c r="B4" s="12"/>
      <c r="C4" s="12"/>
      <c r="D4" s="211" t="s">
        <v>125</v>
      </c>
      <c r="E4" s="211"/>
      <c r="F4" s="212" t="s">
        <v>124</v>
      </c>
      <c r="G4" s="212"/>
      <c r="H4" s="213" t="s">
        <v>127</v>
      </c>
      <c r="I4" s="213"/>
      <c r="J4" s="213"/>
      <c r="K4" s="213"/>
      <c r="L4" s="213"/>
      <c r="M4" s="12"/>
      <c r="N4" s="12"/>
      <c r="O4" s="12"/>
      <c r="P4" s="12"/>
      <c r="Q4" s="12"/>
      <c r="AH4" s="105"/>
    </row>
    <row r="5" spans="1:60" s="48" customFormat="1" ht="32" customHeight="1" x14ac:dyDescent="0.2">
      <c r="B5" s="60" t="s">
        <v>126</v>
      </c>
      <c r="C5" s="40" t="s">
        <v>107</v>
      </c>
      <c r="D5" s="61" t="s">
        <v>105</v>
      </c>
      <c r="E5" s="61" t="s">
        <v>106</v>
      </c>
      <c r="F5" s="61" t="s">
        <v>105</v>
      </c>
      <c r="G5" s="61" t="s">
        <v>106</v>
      </c>
      <c r="H5" s="61">
        <v>1</v>
      </c>
      <c r="I5" s="61">
        <v>2</v>
      </c>
      <c r="J5" s="61">
        <v>3</v>
      </c>
      <c r="K5" s="61">
        <v>4</v>
      </c>
      <c r="L5" s="61">
        <v>5</v>
      </c>
      <c r="M5" s="61"/>
      <c r="N5" s="61"/>
      <c r="O5" s="61"/>
      <c r="P5" s="61"/>
      <c r="Q5" s="61"/>
      <c r="R5" s="50"/>
      <c r="S5" s="50"/>
      <c r="T5" s="77"/>
      <c r="U5" s="77"/>
      <c r="V5" s="77"/>
      <c r="W5" s="77"/>
      <c r="X5" s="77"/>
      <c r="Y5" s="77"/>
      <c r="Z5" s="77"/>
      <c r="AA5" s="77"/>
      <c r="AB5" s="77"/>
      <c r="AC5" s="77"/>
      <c r="AD5" s="77"/>
      <c r="AE5" s="77"/>
      <c r="AF5" s="77"/>
      <c r="AG5" s="77"/>
      <c r="AH5" s="7"/>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row>
    <row r="6" spans="1:60" s="48" customFormat="1" ht="32" customHeight="1" x14ac:dyDescent="0.2">
      <c r="A6" s="48">
        <f ca="1">RAND()</f>
        <v>0.2657075904880154</v>
      </c>
      <c r="B6" s="61">
        <f ca="1">RANK(A6,$A$6:$A$9)</f>
        <v>4</v>
      </c>
      <c r="C6" s="61">
        <v>1</v>
      </c>
      <c r="D6" s="80"/>
      <c r="E6" s="80"/>
      <c r="F6" s="67">
        <v>-1</v>
      </c>
      <c r="G6" s="67">
        <v>-1</v>
      </c>
      <c r="H6" s="62"/>
      <c r="I6" s="62"/>
      <c r="J6" s="63"/>
      <c r="K6" s="63"/>
      <c r="L6" s="62"/>
      <c r="M6" s="61"/>
      <c r="N6" s="61"/>
      <c r="O6" s="61"/>
      <c r="P6" s="61"/>
      <c r="Q6" s="61"/>
      <c r="R6" s="50"/>
      <c r="S6" s="50"/>
      <c r="T6" s="77"/>
      <c r="U6" s="77"/>
      <c r="V6" s="77"/>
      <c r="W6" s="77"/>
      <c r="X6" s="77"/>
      <c r="Y6" s="77"/>
      <c r="Z6" s="77"/>
      <c r="AA6" s="77"/>
      <c r="AB6" s="77"/>
      <c r="AC6" s="77"/>
      <c r="AD6" s="77"/>
      <c r="AE6" s="77"/>
      <c r="AF6" s="77"/>
      <c r="AG6" s="77"/>
      <c r="AH6" s="7"/>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row>
    <row r="7" spans="1:60" s="48" customFormat="1" ht="32" customHeight="1" x14ac:dyDescent="0.2">
      <c r="A7" s="48">
        <f ca="1">RAND()</f>
        <v>0.87103903106614333</v>
      </c>
      <c r="B7" s="61">
        <f ca="1">RANK(A7,$A$6:$A$9)</f>
        <v>1</v>
      </c>
      <c r="C7" s="61">
        <v>2</v>
      </c>
      <c r="D7" s="80"/>
      <c r="E7" s="80"/>
      <c r="F7" s="67">
        <v>-1</v>
      </c>
      <c r="G7" s="67">
        <v>1</v>
      </c>
      <c r="H7" s="62"/>
      <c r="I7" s="62"/>
      <c r="J7" s="63"/>
      <c r="K7" s="63"/>
      <c r="L7" s="62"/>
      <c r="M7" s="61"/>
      <c r="N7" s="61"/>
      <c r="O7" s="61"/>
      <c r="P7" s="61"/>
      <c r="Q7" s="61"/>
      <c r="R7" s="50"/>
      <c r="S7" s="50"/>
      <c r="T7" s="77"/>
      <c r="U7" s="77"/>
      <c r="V7" s="77"/>
      <c r="W7" s="77"/>
      <c r="X7" s="77"/>
      <c r="Y7" s="77"/>
      <c r="Z7" s="77"/>
      <c r="AA7" s="77"/>
      <c r="AB7" s="77"/>
      <c r="AC7" s="77"/>
      <c r="AD7" s="77"/>
      <c r="AE7" s="77"/>
      <c r="AF7" s="77"/>
      <c r="AG7" s="77"/>
      <c r="AH7" s="7"/>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row>
    <row r="8" spans="1:60" s="48" customFormat="1" ht="32" customHeight="1" x14ac:dyDescent="0.2">
      <c r="A8" s="48">
        <f ca="1">RAND()</f>
        <v>0.66382300692648022</v>
      </c>
      <c r="B8" s="61">
        <f ca="1">RANK(A8,$A$6:$A$9)</f>
        <v>3</v>
      </c>
      <c r="C8" s="61">
        <v>3</v>
      </c>
      <c r="D8" s="80"/>
      <c r="E8" s="80"/>
      <c r="F8" s="67">
        <v>1</v>
      </c>
      <c r="G8" s="67">
        <v>-1</v>
      </c>
      <c r="H8" s="62"/>
      <c r="I8" s="62"/>
      <c r="J8" s="63"/>
      <c r="K8" s="63"/>
      <c r="L8" s="62"/>
      <c r="M8" s="61"/>
      <c r="N8" s="61"/>
      <c r="O8" s="61"/>
      <c r="P8" s="61"/>
      <c r="Q8" s="61"/>
      <c r="R8" s="50"/>
      <c r="S8" s="50"/>
      <c r="T8" s="77"/>
      <c r="U8" s="77"/>
      <c r="V8" s="77"/>
      <c r="W8" s="77"/>
      <c r="X8" s="77"/>
      <c r="Y8" s="77"/>
      <c r="Z8" s="77"/>
      <c r="AA8" s="77"/>
      <c r="AB8" s="77"/>
      <c r="AC8" s="77"/>
      <c r="AD8" s="77"/>
      <c r="AE8" s="77"/>
      <c r="AF8" s="77"/>
      <c r="AG8" s="77"/>
      <c r="AH8" s="7"/>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row>
    <row r="9" spans="1:60" s="48" customFormat="1" ht="32" customHeight="1" x14ac:dyDescent="0.2">
      <c r="A9" s="48">
        <f ca="1">RAND()</f>
        <v>0.8385770538560402</v>
      </c>
      <c r="B9" s="61">
        <f ca="1">RANK(A9,$A$6:$A$9)</f>
        <v>2</v>
      </c>
      <c r="C9" s="61">
        <v>4</v>
      </c>
      <c r="D9" s="80"/>
      <c r="E9" s="80"/>
      <c r="F9" s="67">
        <v>1</v>
      </c>
      <c r="G9" s="67">
        <v>1</v>
      </c>
      <c r="H9" s="62"/>
      <c r="I9" s="62"/>
      <c r="J9" s="63"/>
      <c r="K9" s="63"/>
      <c r="L9" s="62"/>
      <c r="M9" s="61"/>
      <c r="N9" s="61"/>
      <c r="O9" s="61"/>
      <c r="P9" s="61"/>
      <c r="Q9" s="61"/>
      <c r="R9" s="50"/>
      <c r="S9" s="50"/>
      <c r="T9" s="77"/>
      <c r="U9" s="77"/>
      <c r="V9" s="77"/>
      <c r="W9" s="77"/>
      <c r="X9" s="77"/>
      <c r="Y9" s="77"/>
      <c r="Z9" s="77"/>
      <c r="AA9" s="77"/>
      <c r="AB9" s="77"/>
      <c r="AC9" s="77"/>
      <c r="AD9" s="77"/>
      <c r="AE9" s="77"/>
      <c r="AF9" s="77"/>
      <c r="AG9" s="77"/>
      <c r="AH9" s="7"/>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row>
    <row r="10" spans="1:60" s="48" customFormat="1" ht="32" customHeight="1" x14ac:dyDescent="0.2">
      <c r="B10" s="61"/>
      <c r="C10" s="61"/>
      <c r="D10" s="64"/>
      <c r="E10" s="64"/>
      <c r="F10" s="64"/>
      <c r="G10" s="64"/>
      <c r="H10" s="64"/>
      <c r="I10" s="64"/>
      <c r="J10" s="61"/>
      <c r="K10" s="61"/>
      <c r="L10" s="64"/>
      <c r="M10" s="61"/>
      <c r="N10" s="61"/>
      <c r="O10" s="61"/>
      <c r="P10" s="61"/>
      <c r="Q10" s="61"/>
      <c r="R10" s="50"/>
      <c r="S10" s="50"/>
      <c r="T10" s="77"/>
      <c r="U10" s="77"/>
      <c r="V10" s="77"/>
      <c r="W10" s="77"/>
      <c r="X10" s="77"/>
      <c r="Y10" s="77"/>
      <c r="Z10" s="77"/>
      <c r="AA10" s="77"/>
      <c r="AB10" s="77"/>
      <c r="AC10" s="77"/>
      <c r="AD10" s="77"/>
      <c r="AE10" s="77"/>
      <c r="AF10" s="77"/>
      <c r="AG10" s="77"/>
      <c r="AH10" s="7"/>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row>
    <row r="11" spans="1:60" s="48" customFormat="1" ht="32" customHeight="1" x14ac:dyDescent="0.2">
      <c r="B11" s="59" t="s">
        <v>196</v>
      </c>
      <c r="C11" s="12"/>
      <c r="D11" s="12"/>
      <c r="E11" s="12"/>
      <c r="F11" s="12"/>
      <c r="G11" s="12"/>
      <c r="H11" s="12"/>
      <c r="I11" s="12"/>
      <c r="J11" s="12"/>
      <c r="K11" s="12"/>
      <c r="L11" s="12"/>
      <c r="M11" s="61"/>
      <c r="N11" s="61"/>
      <c r="O11" s="61"/>
      <c r="P11" s="61"/>
      <c r="Q11" s="61"/>
      <c r="R11" s="50"/>
      <c r="S11" s="50"/>
      <c r="T11" s="77"/>
      <c r="U11" s="77"/>
      <c r="V11" s="77"/>
      <c r="W11" s="77"/>
      <c r="X11" s="77"/>
      <c r="Y11" s="77"/>
      <c r="Z11" s="77"/>
      <c r="AA11" s="77"/>
      <c r="AB11" s="77"/>
      <c r="AC11" s="77"/>
      <c r="AD11" s="77"/>
      <c r="AE11" s="77"/>
      <c r="AF11" s="77"/>
      <c r="AG11" s="77"/>
      <c r="AH11" s="7"/>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row>
    <row r="12" spans="1:60" s="48" customFormat="1" ht="32" customHeight="1" x14ac:dyDescent="0.2">
      <c r="B12" s="12"/>
      <c r="C12" s="12"/>
      <c r="D12" s="211" t="s">
        <v>125</v>
      </c>
      <c r="E12" s="211"/>
      <c r="F12" s="211"/>
      <c r="G12" s="212" t="s">
        <v>124</v>
      </c>
      <c r="H12" s="212"/>
      <c r="I12" s="212"/>
      <c r="J12" s="213" t="s">
        <v>127</v>
      </c>
      <c r="K12" s="213"/>
      <c r="L12" s="213"/>
      <c r="M12" s="213"/>
      <c r="N12" s="213"/>
      <c r="O12" s="61"/>
      <c r="P12" s="61"/>
      <c r="Q12" s="61"/>
      <c r="R12" s="50"/>
      <c r="S12" s="50"/>
      <c r="T12" s="77"/>
      <c r="U12" s="77"/>
      <c r="V12" s="77"/>
      <c r="W12" s="77"/>
      <c r="X12" s="77"/>
      <c r="Y12" s="77"/>
      <c r="Z12" s="77"/>
      <c r="AA12" s="77"/>
      <c r="AB12" s="77"/>
      <c r="AC12" s="77"/>
      <c r="AD12" s="77"/>
      <c r="AE12" s="77"/>
      <c r="AF12" s="77"/>
      <c r="AG12" s="77"/>
      <c r="AH12" s="7"/>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row>
    <row r="13" spans="1:60" s="48" customFormat="1" ht="32" customHeight="1" x14ac:dyDescent="0.2">
      <c r="B13" s="60" t="s">
        <v>126</v>
      </c>
      <c r="C13" s="40" t="s">
        <v>107</v>
      </c>
      <c r="D13" s="61" t="s">
        <v>105</v>
      </c>
      <c r="E13" s="61" t="s">
        <v>106</v>
      </c>
      <c r="F13" s="61" t="s">
        <v>110</v>
      </c>
      <c r="G13" s="61" t="s">
        <v>105</v>
      </c>
      <c r="H13" s="61" t="s">
        <v>106</v>
      </c>
      <c r="I13" s="61" t="s">
        <v>110</v>
      </c>
      <c r="J13" s="61">
        <v>1</v>
      </c>
      <c r="K13" s="61">
        <v>2</v>
      </c>
      <c r="L13" s="61">
        <v>3</v>
      </c>
      <c r="M13" s="61">
        <v>4</v>
      </c>
      <c r="N13" s="61">
        <v>5</v>
      </c>
      <c r="O13" s="61"/>
      <c r="P13" s="61"/>
      <c r="Q13" s="61"/>
      <c r="R13" s="50"/>
      <c r="S13" s="50"/>
      <c r="T13" s="77"/>
      <c r="U13" s="77"/>
      <c r="V13" s="77"/>
      <c r="W13" s="77"/>
      <c r="X13" s="77"/>
      <c r="Y13" s="77"/>
      <c r="Z13" s="77"/>
      <c r="AA13" s="77"/>
      <c r="AB13" s="77"/>
      <c r="AC13" s="77"/>
      <c r="AD13" s="77"/>
      <c r="AE13" s="77"/>
      <c r="AF13" s="77"/>
      <c r="AG13" s="77"/>
      <c r="AH13" s="7"/>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row>
    <row r="14" spans="1:60" s="48" customFormat="1" ht="32" customHeight="1" x14ac:dyDescent="0.2">
      <c r="A14" s="48">
        <f t="shared" ref="A14:A21" ca="1" si="0">RAND()</f>
        <v>0.50140489141856548</v>
      </c>
      <c r="B14" s="61">
        <f t="shared" ref="B14:B21" ca="1" si="1">RANK(A14,$A$14:$A$21)</f>
        <v>5</v>
      </c>
      <c r="C14" s="61">
        <v>1</v>
      </c>
      <c r="D14" s="80"/>
      <c r="E14" s="80"/>
      <c r="F14" s="80"/>
      <c r="G14" s="65">
        <v>-1</v>
      </c>
      <c r="H14" s="65">
        <v>-1</v>
      </c>
      <c r="I14" s="65">
        <v>-1</v>
      </c>
      <c r="J14" s="63"/>
      <c r="K14" s="63"/>
      <c r="L14" s="62"/>
      <c r="M14" s="63"/>
      <c r="N14" s="63"/>
      <c r="O14" s="61"/>
      <c r="P14" s="61"/>
      <c r="Q14" s="61"/>
      <c r="R14" s="50"/>
      <c r="S14" s="50"/>
      <c r="T14" s="77"/>
      <c r="U14" s="77"/>
      <c r="V14" s="77"/>
      <c r="W14" s="77"/>
      <c r="X14" s="77"/>
      <c r="Y14" s="77"/>
      <c r="Z14" s="77"/>
      <c r="AA14" s="77"/>
      <c r="AB14" s="77"/>
      <c r="AC14" s="77"/>
      <c r="AD14" s="77"/>
      <c r="AE14" s="77"/>
      <c r="AF14" s="77"/>
      <c r="AG14" s="77"/>
      <c r="AH14" s="7"/>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row r="15" spans="1:60" s="48" customFormat="1" ht="32" customHeight="1" x14ac:dyDescent="0.2">
      <c r="A15" s="48">
        <f t="shared" ca="1" si="0"/>
        <v>0.91059031826255443</v>
      </c>
      <c r="B15" s="61">
        <f t="shared" ca="1" si="1"/>
        <v>1</v>
      </c>
      <c r="C15" s="61">
        <v>2</v>
      </c>
      <c r="D15" s="80"/>
      <c r="E15" s="80"/>
      <c r="F15" s="80"/>
      <c r="G15" s="66">
        <v>-1</v>
      </c>
      <c r="H15" s="66">
        <v>-1</v>
      </c>
      <c r="I15" s="65">
        <v>1</v>
      </c>
      <c r="J15" s="63"/>
      <c r="K15" s="63"/>
      <c r="L15" s="62"/>
      <c r="M15" s="63"/>
      <c r="N15" s="63"/>
      <c r="O15" s="61"/>
      <c r="P15" s="61"/>
      <c r="Q15" s="61"/>
      <c r="R15" s="50"/>
      <c r="S15" s="50"/>
      <c r="T15" s="77"/>
      <c r="U15" s="77"/>
      <c r="V15" s="77"/>
      <c r="W15" s="77"/>
      <c r="X15" s="77"/>
      <c r="Y15" s="77"/>
      <c r="Z15" s="77"/>
      <c r="AA15" s="77"/>
      <c r="AB15" s="77"/>
      <c r="AC15" s="77"/>
      <c r="AD15" s="77"/>
      <c r="AE15" s="77"/>
      <c r="AF15" s="77"/>
      <c r="AG15" s="77"/>
      <c r="AH15" s="7"/>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row>
    <row r="16" spans="1:60" s="48" customFormat="1" ht="32" customHeight="1" x14ac:dyDescent="0.2">
      <c r="A16" s="48">
        <f t="shared" ca="1" si="0"/>
        <v>0.83528499253526056</v>
      </c>
      <c r="B16" s="61">
        <f t="shared" ca="1" si="1"/>
        <v>3</v>
      </c>
      <c r="C16" s="61">
        <v>3</v>
      </c>
      <c r="D16" s="80"/>
      <c r="E16" s="80"/>
      <c r="F16" s="80"/>
      <c r="G16" s="66">
        <v>-1</v>
      </c>
      <c r="H16" s="66">
        <v>1</v>
      </c>
      <c r="I16" s="65">
        <v>-1</v>
      </c>
      <c r="J16" s="63"/>
      <c r="K16" s="63"/>
      <c r="L16" s="62"/>
      <c r="M16" s="63"/>
      <c r="N16" s="63"/>
      <c r="O16" s="61"/>
      <c r="P16" s="61"/>
      <c r="Q16" s="61"/>
      <c r="R16" s="50"/>
      <c r="S16" s="50"/>
      <c r="T16" s="77"/>
      <c r="U16" s="77"/>
      <c r="V16" s="77"/>
      <c r="W16" s="77"/>
      <c r="X16" s="77"/>
      <c r="Y16" s="77"/>
      <c r="Z16" s="77"/>
      <c r="AA16" s="77"/>
      <c r="AB16" s="77"/>
      <c r="AC16" s="77"/>
      <c r="AD16" s="77"/>
      <c r="AE16" s="77"/>
      <c r="AF16" s="77"/>
      <c r="AG16" s="77"/>
      <c r="AH16" s="7"/>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row>
    <row r="17" spans="1:60" s="48" customFormat="1" ht="32" customHeight="1" x14ac:dyDescent="0.2">
      <c r="A17" s="48">
        <f t="shared" ca="1" si="0"/>
        <v>0.44886646227217375</v>
      </c>
      <c r="B17" s="61">
        <f t="shared" ca="1" si="1"/>
        <v>6</v>
      </c>
      <c r="C17" s="61">
        <v>4</v>
      </c>
      <c r="D17" s="80"/>
      <c r="E17" s="80"/>
      <c r="F17" s="80"/>
      <c r="G17" s="66">
        <v>-1</v>
      </c>
      <c r="H17" s="66">
        <v>1</v>
      </c>
      <c r="I17" s="65">
        <v>1</v>
      </c>
      <c r="J17" s="63"/>
      <c r="K17" s="63"/>
      <c r="L17" s="62"/>
      <c r="M17" s="63"/>
      <c r="N17" s="63"/>
      <c r="O17" s="61"/>
      <c r="P17" s="61"/>
      <c r="Q17" s="61"/>
      <c r="R17" s="50"/>
      <c r="S17" s="50"/>
      <c r="T17" s="77"/>
      <c r="U17" s="77"/>
      <c r="V17" s="77"/>
      <c r="W17" s="77"/>
      <c r="X17" s="77"/>
      <c r="Y17" s="77"/>
      <c r="Z17" s="77"/>
      <c r="AA17" s="77"/>
      <c r="AB17" s="77"/>
      <c r="AC17" s="77"/>
      <c r="AD17" s="77"/>
      <c r="AE17" s="77"/>
      <c r="AF17" s="77"/>
      <c r="AG17" s="77"/>
      <c r="AH17" s="7"/>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row>
    <row r="18" spans="1:60" s="48" customFormat="1" ht="32" customHeight="1" x14ac:dyDescent="0.2">
      <c r="A18" s="48">
        <f t="shared" ca="1" si="0"/>
        <v>0.11136964403023375</v>
      </c>
      <c r="B18" s="61">
        <f t="shared" ca="1" si="1"/>
        <v>7</v>
      </c>
      <c r="C18" s="61">
        <v>5</v>
      </c>
      <c r="D18" s="80"/>
      <c r="E18" s="80"/>
      <c r="F18" s="80"/>
      <c r="G18" s="65">
        <v>1</v>
      </c>
      <c r="H18" s="65">
        <v>-1</v>
      </c>
      <c r="I18" s="65">
        <v>-1</v>
      </c>
      <c r="J18" s="63"/>
      <c r="K18" s="63"/>
      <c r="L18" s="62"/>
      <c r="M18" s="63"/>
      <c r="N18" s="63"/>
      <c r="O18" s="61"/>
      <c r="P18" s="61"/>
      <c r="Q18" s="61"/>
      <c r="R18" s="50"/>
      <c r="S18" s="50"/>
      <c r="T18" s="50"/>
      <c r="U18" s="77"/>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row>
    <row r="19" spans="1:60" s="48" customFormat="1" ht="32" customHeight="1" x14ac:dyDescent="0.2">
      <c r="A19" s="48">
        <f t="shared" ca="1" si="0"/>
        <v>0.11131812033714328</v>
      </c>
      <c r="B19" s="61">
        <f t="shared" ca="1" si="1"/>
        <v>8</v>
      </c>
      <c r="C19" s="61">
        <v>6</v>
      </c>
      <c r="D19" s="80"/>
      <c r="E19" s="80"/>
      <c r="F19" s="80"/>
      <c r="G19" s="65">
        <v>1</v>
      </c>
      <c r="H19" s="65">
        <v>-1</v>
      </c>
      <c r="I19" s="65">
        <v>1</v>
      </c>
      <c r="J19" s="63"/>
      <c r="K19" s="63"/>
      <c r="L19" s="62"/>
      <c r="M19" s="63"/>
      <c r="N19" s="63"/>
      <c r="O19" s="61"/>
      <c r="P19" s="61"/>
      <c r="Q19" s="61"/>
      <c r="R19" s="50"/>
      <c r="S19" s="50"/>
      <c r="T19" s="50"/>
      <c r="U19" s="77"/>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row>
    <row r="20" spans="1:60" s="48" customFormat="1" ht="32" customHeight="1" x14ac:dyDescent="0.2">
      <c r="A20" s="48">
        <f t="shared" ca="1" si="0"/>
        <v>0.60907174100603145</v>
      </c>
      <c r="B20" s="61">
        <f t="shared" ca="1" si="1"/>
        <v>4</v>
      </c>
      <c r="C20" s="61">
        <v>7</v>
      </c>
      <c r="D20" s="80"/>
      <c r="E20" s="80"/>
      <c r="F20" s="80"/>
      <c r="G20" s="65">
        <v>1</v>
      </c>
      <c r="H20" s="65">
        <v>1</v>
      </c>
      <c r="I20" s="65">
        <v>-1</v>
      </c>
      <c r="J20" s="63"/>
      <c r="K20" s="63"/>
      <c r="L20" s="62"/>
      <c r="M20" s="63"/>
      <c r="N20" s="63"/>
      <c r="O20" s="61"/>
      <c r="P20" s="61"/>
      <c r="Q20" s="61"/>
      <c r="R20" s="50"/>
      <c r="S20" s="50"/>
      <c r="T20" s="50"/>
      <c r="U20" s="77"/>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row>
    <row r="21" spans="1:60" s="48" customFormat="1" ht="32" customHeight="1" x14ac:dyDescent="0.2">
      <c r="A21" s="48">
        <f t="shared" ca="1" si="0"/>
        <v>0.87695985966954537</v>
      </c>
      <c r="B21" s="61">
        <f t="shared" ca="1" si="1"/>
        <v>2</v>
      </c>
      <c r="C21" s="61">
        <v>8</v>
      </c>
      <c r="D21" s="80"/>
      <c r="E21" s="80"/>
      <c r="F21" s="80"/>
      <c r="G21" s="65">
        <v>1</v>
      </c>
      <c r="H21" s="65">
        <v>1</v>
      </c>
      <c r="I21" s="65">
        <v>1</v>
      </c>
      <c r="J21" s="63"/>
      <c r="K21" s="63"/>
      <c r="L21" s="62"/>
      <c r="M21" s="63"/>
      <c r="N21" s="63"/>
      <c r="O21" s="61"/>
      <c r="P21" s="61"/>
      <c r="Q21" s="61"/>
      <c r="R21" s="50"/>
      <c r="S21" s="50"/>
      <c r="T21" s="50"/>
      <c r="U21" s="77"/>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row>
    <row r="22" spans="1:60" s="48" customFormat="1" ht="32" customHeight="1" x14ac:dyDescent="0.2">
      <c r="B22" s="61"/>
      <c r="C22" s="61"/>
      <c r="D22" s="64"/>
      <c r="E22" s="64"/>
      <c r="F22" s="64"/>
      <c r="G22" s="64"/>
      <c r="H22" s="64"/>
      <c r="I22" s="64"/>
      <c r="J22" s="61"/>
      <c r="K22" s="61"/>
      <c r="L22" s="61"/>
      <c r="M22" s="61"/>
      <c r="N22" s="61"/>
      <c r="O22" s="61"/>
      <c r="P22" s="61"/>
      <c r="Q22" s="61"/>
      <c r="R22" s="50"/>
      <c r="S22" s="50"/>
      <c r="T22" s="50"/>
      <c r="U22" s="77"/>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row>
    <row r="23" spans="1:60" s="48" customFormat="1" ht="32" customHeight="1" x14ac:dyDescent="0.2">
      <c r="B23" s="59" t="s">
        <v>197</v>
      </c>
      <c r="C23" s="61"/>
      <c r="D23" s="64"/>
      <c r="E23" s="64"/>
      <c r="F23" s="64"/>
      <c r="G23" s="64"/>
      <c r="H23" s="64"/>
      <c r="I23" s="64"/>
      <c r="J23" s="61"/>
      <c r="K23" s="61"/>
      <c r="L23" s="61"/>
      <c r="M23" s="61"/>
      <c r="N23" s="61"/>
      <c r="O23" s="61"/>
      <c r="P23" s="61"/>
      <c r="Q23" s="61"/>
      <c r="R23" s="50"/>
      <c r="S23" s="50"/>
      <c r="T23" s="50"/>
      <c r="U23" s="77"/>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row>
    <row r="24" spans="1:60" s="48" customFormat="1" ht="32" customHeight="1" x14ac:dyDescent="0.2">
      <c r="B24" s="61"/>
      <c r="C24" s="61"/>
      <c r="D24" s="214" t="s">
        <v>125</v>
      </c>
      <c r="E24" s="214"/>
      <c r="F24" s="214"/>
      <c r="G24" s="214"/>
      <c r="H24" s="215" t="s">
        <v>124</v>
      </c>
      <c r="I24" s="215"/>
      <c r="J24" s="215"/>
      <c r="K24" s="215"/>
      <c r="L24" s="216" t="s">
        <v>123</v>
      </c>
      <c r="M24" s="216"/>
      <c r="N24" s="216"/>
      <c r="O24" s="216"/>
      <c r="P24" s="216"/>
      <c r="Q24" s="61"/>
      <c r="R24" s="50"/>
      <c r="S24" s="50"/>
      <c r="T24" s="50"/>
      <c r="U24" s="77"/>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row>
    <row r="25" spans="1:60" s="48" customFormat="1" ht="32" customHeight="1" x14ac:dyDescent="0.2">
      <c r="B25" s="60" t="s">
        <v>126</v>
      </c>
      <c r="C25" s="40" t="s">
        <v>107</v>
      </c>
      <c r="D25" s="40" t="s">
        <v>105</v>
      </c>
      <c r="E25" s="40" t="s">
        <v>106</v>
      </c>
      <c r="F25" s="40" t="s">
        <v>110</v>
      </c>
      <c r="G25" s="40" t="s">
        <v>128</v>
      </c>
      <c r="H25" s="40" t="s">
        <v>105</v>
      </c>
      <c r="I25" s="40" t="s">
        <v>106</v>
      </c>
      <c r="J25" s="40" t="s">
        <v>110</v>
      </c>
      <c r="K25" s="40" t="s">
        <v>128</v>
      </c>
      <c r="L25" s="40">
        <v>1</v>
      </c>
      <c r="M25" s="40">
        <v>2</v>
      </c>
      <c r="N25" s="40">
        <v>3</v>
      </c>
      <c r="O25" s="40">
        <v>4</v>
      </c>
      <c r="P25" s="40">
        <v>5</v>
      </c>
      <c r="Q25" s="61"/>
      <c r="R25" s="50"/>
      <c r="S25" s="50"/>
      <c r="T25" s="50"/>
      <c r="U25" s="77"/>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row>
    <row r="26" spans="1:60" s="48" customFormat="1" ht="32" customHeight="1" x14ac:dyDescent="0.2">
      <c r="A26" s="48">
        <f t="shared" ref="A26:A41" ca="1" si="2">RAND()</f>
        <v>0.47697408618544435</v>
      </c>
      <c r="B26" s="61">
        <f t="shared" ref="B26:B41" ca="1" si="3">RANK(A26,$A$26:$A$41)</f>
        <v>11</v>
      </c>
      <c r="C26" s="61">
        <v>1</v>
      </c>
      <c r="D26" s="80"/>
      <c r="E26" s="80"/>
      <c r="F26" s="80"/>
      <c r="G26" s="80"/>
      <c r="H26" s="67">
        <v>-1</v>
      </c>
      <c r="I26" s="67">
        <v>-1</v>
      </c>
      <c r="J26" s="67">
        <v>-1</v>
      </c>
      <c r="K26" s="65">
        <v>-1</v>
      </c>
      <c r="L26" s="62"/>
      <c r="M26" s="63"/>
      <c r="N26" s="63"/>
      <c r="O26" s="63"/>
      <c r="P26" s="63"/>
      <c r="Q26" s="61"/>
      <c r="R26" s="50"/>
      <c r="S26" s="50"/>
      <c r="T26" s="50"/>
      <c r="U26" s="77"/>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row>
    <row r="27" spans="1:60" s="48" customFormat="1" ht="32" customHeight="1" x14ac:dyDescent="0.2">
      <c r="A27" s="48">
        <f t="shared" ca="1" si="2"/>
        <v>0.66394086052326962</v>
      </c>
      <c r="B27" s="61">
        <f t="shared" ca="1" si="3"/>
        <v>5</v>
      </c>
      <c r="C27" s="61">
        <v>2</v>
      </c>
      <c r="D27" s="80"/>
      <c r="E27" s="80"/>
      <c r="F27" s="80"/>
      <c r="G27" s="80"/>
      <c r="H27" s="68">
        <v>-1</v>
      </c>
      <c r="I27" s="68">
        <v>-1</v>
      </c>
      <c r="J27" s="67">
        <v>-1</v>
      </c>
      <c r="K27" s="65">
        <v>1</v>
      </c>
      <c r="L27" s="62"/>
      <c r="M27" s="63"/>
      <c r="N27" s="63"/>
      <c r="O27" s="63"/>
      <c r="P27" s="63"/>
      <c r="Q27" s="61"/>
      <c r="R27" s="50"/>
      <c r="S27" s="50"/>
      <c r="T27" s="50"/>
      <c r="U27" s="77"/>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row>
    <row r="28" spans="1:60" s="48" customFormat="1" ht="32" customHeight="1" x14ac:dyDescent="0.2">
      <c r="A28" s="48">
        <f t="shared" ca="1" si="2"/>
        <v>0.33410171651892417</v>
      </c>
      <c r="B28" s="61">
        <f t="shared" ca="1" si="3"/>
        <v>12</v>
      </c>
      <c r="C28" s="61">
        <v>3</v>
      </c>
      <c r="D28" s="80"/>
      <c r="E28" s="80"/>
      <c r="F28" s="80"/>
      <c r="G28" s="80"/>
      <c r="H28" s="68">
        <v>-1</v>
      </c>
      <c r="I28" s="68">
        <v>-1</v>
      </c>
      <c r="J28" s="67">
        <v>1</v>
      </c>
      <c r="K28" s="65">
        <v>-1</v>
      </c>
      <c r="L28" s="62"/>
      <c r="M28" s="63"/>
      <c r="N28" s="63"/>
      <c r="O28" s="63"/>
      <c r="P28" s="63"/>
      <c r="Q28" s="61"/>
      <c r="R28" s="50"/>
      <c r="S28" s="50"/>
      <c r="T28" s="50"/>
      <c r="U28" s="77"/>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row>
    <row r="29" spans="1:60" s="48" customFormat="1" ht="32" customHeight="1" x14ac:dyDescent="0.2">
      <c r="A29" s="48">
        <f t="shared" ca="1" si="2"/>
        <v>0.18356306374900533</v>
      </c>
      <c r="B29" s="61">
        <f t="shared" ca="1" si="3"/>
        <v>15</v>
      </c>
      <c r="C29" s="61">
        <v>4</v>
      </c>
      <c r="D29" s="80"/>
      <c r="E29" s="80"/>
      <c r="F29" s="80"/>
      <c r="G29" s="80"/>
      <c r="H29" s="68">
        <v>-1</v>
      </c>
      <c r="I29" s="68">
        <v>-1</v>
      </c>
      <c r="J29" s="67">
        <v>1</v>
      </c>
      <c r="K29" s="65">
        <v>1</v>
      </c>
      <c r="L29" s="62"/>
      <c r="M29" s="63"/>
      <c r="N29" s="63"/>
      <c r="O29" s="63"/>
      <c r="P29" s="63"/>
      <c r="Q29" s="61"/>
      <c r="R29" s="50"/>
      <c r="S29" s="50"/>
      <c r="T29" s="50"/>
      <c r="U29" s="77"/>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row>
    <row r="30" spans="1:60" s="48" customFormat="1" ht="32" customHeight="1" x14ac:dyDescent="0.2">
      <c r="A30" s="48">
        <f t="shared" ca="1" si="2"/>
        <v>0.18185876889884689</v>
      </c>
      <c r="B30" s="61">
        <f t="shared" ca="1" si="3"/>
        <v>16</v>
      </c>
      <c r="C30" s="61">
        <v>5</v>
      </c>
      <c r="D30" s="80"/>
      <c r="E30" s="80"/>
      <c r="F30" s="80"/>
      <c r="G30" s="80"/>
      <c r="H30" s="65">
        <v>-1</v>
      </c>
      <c r="I30" s="65">
        <v>1</v>
      </c>
      <c r="J30" s="67">
        <v>-1</v>
      </c>
      <c r="K30" s="65">
        <v>-1</v>
      </c>
      <c r="L30" s="62"/>
      <c r="M30" s="63"/>
      <c r="N30" s="63"/>
      <c r="O30" s="63"/>
      <c r="P30" s="63"/>
      <c r="Q30" s="61"/>
      <c r="R30" s="50"/>
      <c r="S30" s="50"/>
      <c r="T30" s="50"/>
      <c r="U30" s="77"/>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row>
    <row r="31" spans="1:60" s="48" customFormat="1" ht="32" customHeight="1" x14ac:dyDescent="0.2">
      <c r="A31" s="48">
        <f t="shared" ca="1" si="2"/>
        <v>0.83757074103334517</v>
      </c>
      <c r="B31" s="61">
        <f t="shared" ca="1" si="3"/>
        <v>3</v>
      </c>
      <c r="C31" s="61">
        <v>6</v>
      </c>
      <c r="D31" s="80"/>
      <c r="E31" s="80"/>
      <c r="F31" s="80"/>
      <c r="G31" s="80"/>
      <c r="H31" s="65">
        <v>-1</v>
      </c>
      <c r="I31" s="65">
        <v>1</v>
      </c>
      <c r="J31" s="67">
        <v>-1</v>
      </c>
      <c r="K31" s="65">
        <v>1</v>
      </c>
      <c r="L31" s="62"/>
      <c r="M31" s="63"/>
      <c r="N31" s="63"/>
      <c r="O31" s="63"/>
      <c r="P31" s="63"/>
      <c r="Q31" s="61"/>
      <c r="R31" s="50"/>
      <c r="S31" s="50"/>
      <c r="T31" s="50"/>
      <c r="U31" s="77"/>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row>
    <row r="32" spans="1:60" s="48" customFormat="1" ht="32" customHeight="1" x14ac:dyDescent="0.2">
      <c r="A32" s="48">
        <f t="shared" ca="1" si="2"/>
        <v>0.61040980012549195</v>
      </c>
      <c r="B32" s="61">
        <f t="shared" ca="1" si="3"/>
        <v>8</v>
      </c>
      <c r="C32" s="61">
        <v>7</v>
      </c>
      <c r="D32" s="80"/>
      <c r="E32" s="80"/>
      <c r="F32" s="80"/>
      <c r="G32" s="80"/>
      <c r="H32" s="65">
        <v>-1</v>
      </c>
      <c r="I32" s="65">
        <v>1</v>
      </c>
      <c r="J32" s="67">
        <v>1</v>
      </c>
      <c r="K32" s="65">
        <v>-1</v>
      </c>
      <c r="L32" s="62"/>
      <c r="M32" s="63"/>
      <c r="N32" s="63"/>
      <c r="O32" s="63"/>
      <c r="P32" s="63"/>
      <c r="Q32" s="61"/>
      <c r="R32" s="50"/>
      <c r="S32" s="50"/>
      <c r="T32" s="50"/>
      <c r="U32" s="77"/>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row>
    <row r="33" spans="1:60" s="48" customFormat="1" ht="32" customHeight="1" x14ac:dyDescent="0.2">
      <c r="A33" s="48">
        <f t="shared" ca="1" si="2"/>
        <v>0.99596068773523316</v>
      </c>
      <c r="B33" s="61">
        <f t="shared" ca="1" si="3"/>
        <v>1</v>
      </c>
      <c r="C33" s="61">
        <v>8</v>
      </c>
      <c r="D33" s="80"/>
      <c r="E33" s="80"/>
      <c r="F33" s="80"/>
      <c r="G33" s="80"/>
      <c r="H33" s="65">
        <v>-1</v>
      </c>
      <c r="I33" s="65">
        <v>1</v>
      </c>
      <c r="J33" s="67">
        <v>1</v>
      </c>
      <c r="K33" s="65">
        <v>1</v>
      </c>
      <c r="L33" s="62"/>
      <c r="M33" s="63"/>
      <c r="N33" s="63"/>
      <c r="O33" s="63"/>
      <c r="P33" s="63"/>
      <c r="Q33" s="61"/>
      <c r="R33" s="50"/>
      <c r="S33" s="50"/>
      <c r="T33" s="50"/>
      <c r="U33" s="77"/>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row>
    <row r="34" spans="1:60" s="48" customFormat="1" ht="32" customHeight="1" x14ac:dyDescent="0.2">
      <c r="A34" s="48">
        <f t="shared" ca="1" si="2"/>
        <v>0.63764715086233015</v>
      </c>
      <c r="B34" s="61">
        <f t="shared" ca="1" si="3"/>
        <v>7</v>
      </c>
      <c r="C34" s="61">
        <v>9</v>
      </c>
      <c r="D34" s="80"/>
      <c r="E34" s="80"/>
      <c r="F34" s="80"/>
      <c r="G34" s="80"/>
      <c r="H34" s="69">
        <v>1</v>
      </c>
      <c r="I34" s="69">
        <v>-1</v>
      </c>
      <c r="J34" s="69">
        <v>-1</v>
      </c>
      <c r="K34" s="65">
        <v>-1</v>
      </c>
      <c r="L34" s="63"/>
      <c r="M34" s="63"/>
      <c r="N34" s="63"/>
      <c r="O34" s="63"/>
      <c r="P34" s="63"/>
      <c r="Q34" s="61"/>
      <c r="R34" s="50"/>
      <c r="S34" s="50"/>
      <c r="T34" s="50"/>
      <c r="U34" s="77"/>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row>
    <row r="35" spans="1:60" s="48" customFormat="1" ht="32" customHeight="1" x14ac:dyDescent="0.2">
      <c r="A35" s="48">
        <f t="shared" ca="1" si="2"/>
        <v>0.83928889193437417</v>
      </c>
      <c r="B35" s="61">
        <f t="shared" ca="1" si="3"/>
        <v>2</v>
      </c>
      <c r="C35" s="61">
        <v>10</v>
      </c>
      <c r="D35" s="80"/>
      <c r="E35" s="80"/>
      <c r="F35" s="80"/>
      <c r="G35" s="80"/>
      <c r="H35" s="69">
        <v>1</v>
      </c>
      <c r="I35" s="69">
        <v>-1</v>
      </c>
      <c r="J35" s="69">
        <v>-1</v>
      </c>
      <c r="K35" s="65">
        <v>1</v>
      </c>
      <c r="L35" s="63"/>
      <c r="M35" s="63"/>
      <c r="N35" s="63"/>
      <c r="O35" s="63"/>
      <c r="P35" s="63"/>
      <c r="Q35" s="61"/>
      <c r="R35" s="50"/>
      <c r="S35" s="50"/>
      <c r="T35" s="50"/>
      <c r="U35" s="77"/>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row>
    <row r="36" spans="1:60" s="48" customFormat="1" ht="32" customHeight="1" x14ac:dyDescent="0.2">
      <c r="A36" s="48">
        <f t="shared" ca="1" si="2"/>
        <v>0.4784545737134831</v>
      </c>
      <c r="B36" s="61">
        <f t="shared" ca="1" si="3"/>
        <v>10</v>
      </c>
      <c r="C36" s="61">
        <v>11</v>
      </c>
      <c r="D36" s="80"/>
      <c r="E36" s="80"/>
      <c r="F36" s="80"/>
      <c r="G36" s="80"/>
      <c r="H36" s="69">
        <v>1</v>
      </c>
      <c r="I36" s="69">
        <v>-1</v>
      </c>
      <c r="J36" s="69">
        <v>1</v>
      </c>
      <c r="K36" s="65">
        <v>-1</v>
      </c>
      <c r="L36" s="63"/>
      <c r="M36" s="63"/>
      <c r="N36" s="63"/>
      <c r="O36" s="63"/>
      <c r="P36" s="63"/>
      <c r="Q36" s="61"/>
      <c r="R36" s="50"/>
      <c r="S36" s="50"/>
      <c r="T36" s="50"/>
      <c r="U36" s="77"/>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row>
    <row r="37" spans="1:60" s="48" customFormat="1" ht="32" customHeight="1" x14ac:dyDescent="0.2">
      <c r="A37" s="48">
        <f t="shared" ca="1" si="2"/>
        <v>0.24924804699498104</v>
      </c>
      <c r="B37" s="61">
        <f t="shared" ca="1" si="3"/>
        <v>13</v>
      </c>
      <c r="C37" s="61">
        <v>12</v>
      </c>
      <c r="D37" s="80"/>
      <c r="E37" s="80"/>
      <c r="F37" s="80"/>
      <c r="G37" s="80"/>
      <c r="H37" s="69">
        <v>1</v>
      </c>
      <c r="I37" s="69">
        <v>-1</v>
      </c>
      <c r="J37" s="69">
        <v>1</v>
      </c>
      <c r="K37" s="65">
        <v>1</v>
      </c>
      <c r="L37" s="63"/>
      <c r="M37" s="63"/>
      <c r="N37" s="63"/>
      <c r="O37" s="63"/>
      <c r="P37" s="63"/>
      <c r="Q37" s="61"/>
      <c r="R37" s="50"/>
      <c r="S37" s="50"/>
      <c r="T37" s="50"/>
      <c r="U37" s="77"/>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row>
    <row r="38" spans="1:60" s="48" customFormat="1" ht="32" customHeight="1" x14ac:dyDescent="0.2">
      <c r="A38" s="48">
        <f t="shared" ca="1" si="2"/>
        <v>0.52497118281991151</v>
      </c>
      <c r="B38" s="61">
        <f t="shared" ca="1" si="3"/>
        <v>9</v>
      </c>
      <c r="C38" s="61">
        <v>13</v>
      </c>
      <c r="D38" s="80"/>
      <c r="E38" s="80"/>
      <c r="F38" s="80"/>
      <c r="G38" s="80"/>
      <c r="H38" s="69">
        <v>1</v>
      </c>
      <c r="I38" s="69">
        <v>1</v>
      </c>
      <c r="J38" s="69">
        <v>-1</v>
      </c>
      <c r="K38" s="65">
        <v>-1</v>
      </c>
      <c r="L38" s="63"/>
      <c r="M38" s="63"/>
      <c r="N38" s="63"/>
      <c r="O38" s="63"/>
      <c r="P38" s="63"/>
      <c r="Q38" s="61"/>
      <c r="R38" s="50"/>
      <c r="S38" s="50"/>
      <c r="T38" s="50"/>
      <c r="U38" s="77"/>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row>
    <row r="39" spans="1:60" s="48" customFormat="1" ht="32" customHeight="1" x14ac:dyDescent="0.2">
      <c r="A39" s="48">
        <f t="shared" ca="1" si="2"/>
        <v>0.63850269123271453</v>
      </c>
      <c r="B39" s="61">
        <f t="shared" ca="1" si="3"/>
        <v>6</v>
      </c>
      <c r="C39" s="61">
        <v>14</v>
      </c>
      <c r="D39" s="80"/>
      <c r="E39" s="80"/>
      <c r="F39" s="80"/>
      <c r="G39" s="80"/>
      <c r="H39" s="69">
        <v>1</v>
      </c>
      <c r="I39" s="69">
        <v>1</v>
      </c>
      <c r="J39" s="69">
        <v>-1</v>
      </c>
      <c r="K39" s="65">
        <v>1</v>
      </c>
      <c r="L39" s="63"/>
      <c r="M39" s="63"/>
      <c r="N39" s="63"/>
      <c r="O39" s="63"/>
      <c r="P39" s="63"/>
      <c r="Q39" s="61"/>
      <c r="R39" s="50"/>
      <c r="S39" s="50"/>
      <c r="T39" s="50"/>
      <c r="U39" s="77"/>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row>
    <row r="40" spans="1:60" s="48" customFormat="1" ht="32" customHeight="1" x14ac:dyDescent="0.2">
      <c r="A40" s="48">
        <f t="shared" ca="1" si="2"/>
        <v>0.71577504710301887</v>
      </c>
      <c r="B40" s="61">
        <f t="shared" ca="1" si="3"/>
        <v>4</v>
      </c>
      <c r="C40" s="61">
        <v>15</v>
      </c>
      <c r="D40" s="80"/>
      <c r="E40" s="80"/>
      <c r="F40" s="80"/>
      <c r="G40" s="80"/>
      <c r="H40" s="69">
        <v>1</v>
      </c>
      <c r="I40" s="69">
        <v>1</v>
      </c>
      <c r="J40" s="69">
        <v>1</v>
      </c>
      <c r="K40" s="65">
        <v>-1</v>
      </c>
      <c r="L40" s="63"/>
      <c r="M40" s="63"/>
      <c r="N40" s="63"/>
      <c r="O40" s="63"/>
      <c r="P40" s="63"/>
      <c r="Q40" s="61"/>
      <c r="R40" s="50"/>
      <c r="S40" s="50"/>
      <c r="T40" s="50"/>
      <c r="U40" s="77"/>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row>
    <row r="41" spans="1:60" s="48" customFormat="1" ht="32" customHeight="1" x14ac:dyDescent="0.2">
      <c r="A41" s="48">
        <f t="shared" ca="1" si="2"/>
        <v>0.19233280608128533</v>
      </c>
      <c r="B41" s="61">
        <f t="shared" ca="1" si="3"/>
        <v>14</v>
      </c>
      <c r="C41" s="61">
        <v>16</v>
      </c>
      <c r="D41" s="80"/>
      <c r="E41" s="80"/>
      <c r="F41" s="80"/>
      <c r="G41" s="80"/>
      <c r="H41" s="69">
        <v>1</v>
      </c>
      <c r="I41" s="69">
        <v>1</v>
      </c>
      <c r="J41" s="69">
        <v>1</v>
      </c>
      <c r="K41" s="65">
        <v>1</v>
      </c>
      <c r="L41" s="63"/>
      <c r="M41" s="63"/>
      <c r="N41" s="63"/>
      <c r="O41" s="63"/>
      <c r="P41" s="63"/>
      <c r="Q41" s="61"/>
      <c r="R41" s="50"/>
      <c r="S41" s="50"/>
      <c r="T41" s="50"/>
      <c r="U41" s="77"/>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row>
    <row r="42" spans="1:60" s="48" customFormat="1" ht="32" customHeight="1" x14ac:dyDescent="0.2">
      <c r="B42" s="61"/>
      <c r="C42" s="61"/>
      <c r="D42" s="61"/>
      <c r="E42" s="61"/>
      <c r="F42" s="61"/>
      <c r="G42" s="61"/>
      <c r="H42" s="61"/>
      <c r="I42" s="61"/>
      <c r="J42" s="61"/>
      <c r="K42" s="61"/>
      <c r="L42" s="61"/>
      <c r="M42" s="61"/>
      <c r="N42" s="61"/>
      <c r="O42" s="61"/>
      <c r="P42" s="61"/>
      <c r="Q42" s="61"/>
      <c r="R42" s="50"/>
      <c r="S42" s="50"/>
      <c r="T42" s="50"/>
      <c r="U42" s="77"/>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row>
    <row r="43" spans="1:60" s="48" customFormat="1" ht="32" customHeight="1" x14ac:dyDescent="0.2">
      <c r="B43" s="50"/>
      <c r="C43" s="50"/>
      <c r="D43" s="50"/>
      <c r="E43" s="50"/>
      <c r="F43" s="50"/>
      <c r="G43" s="50"/>
      <c r="H43" s="50"/>
      <c r="I43" s="50"/>
      <c r="J43" s="50"/>
      <c r="K43" s="50"/>
      <c r="L43" s="50"/>
      <c r="M43" s="50"/>
      <c r="N43" s="50"/>
      <c r="O43" s="50"/>
      <c r="P43" s="50"/>
      <c r="Q43" s="50"/>
      <c r="R43" s="50"/>
      <c r="S43" s="50"/>
      <c r="T43" s="50"/>
      <c r="U43" s="77"/>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row>
    <row r="44" spans="1:60" s="48" customFormat="1" ht="32" customHeight="1" x14ac:dyDescent="0.2">
      <c r="B44" s="50"/>
      <c r="C44" s="50"/>
      <c r="D44" s="50"/>
      <c r="E44" s="50"/>
      <c r="F44" s="50"/>
      <c r="G44" s="50"/>
      <c r="H44" s="50"/>
      <c r="I44" s="50"/>
      <c r="J44" s="50"/>
      <c r="K44" s="50"/>
      <c r="L44" s="50"/>
      <c r="M44" s="50"/>
      <c r="N44" s="50"/>
      <c r="O44" s="50"/>
      <c r="P44" s="50"/>
      <c r="Q44" s="50"/>
      <c r="R44" s="50"/>
      <c r="S44" s="50"/>
      <c r="T44" s="50"/>
      <c r="U44" s="77"/>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row>
    <row r="45" spans="1:60" s="48" customFormat="1" ht="32" customHeight="1" x14ac:dyDescent="0.2">
      <c r="B45" s="50"/>
      <c r="C45" s="50"/>
      <c r="D45" s="50"/>
      <c r="E45" s="50"/>
      <c r="F45" s="50"/>
      <c r="G45" s="50"/>
      <c r="H45" s="50"/>
      <c r="I45" s="50"/>
      <c r="J45" s="50"/>
      <c r="K45" s="50"/>
      <c r="L45" s="50"/>
      <c r="M45" s="50"/>
      <c r="N45" s="50"/>
      <c r="O45" s="50"/>
      <c r="P45" s="50"/>
      <c r="Q45" s="50"/>
      <c r="R45" s="50"/>
      <c r="S45" s="50"/>
      <c r="T45" s="50"/>
      <c r="U45" s="77"/>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row>
    <row r="46" spans="1:60" s="48" customFormat="1" ht="32" customHeight="1" x14ac:dyDescent="0.2">
      <c r="B46" s="50"/>
      <c r="C46" s="50"/>
      <c r="D46" s="50"/>
      <c r="E46" s="50"/>
      <c r="F46" s="50"/>
      <c r="G46" s="50"/>
      <c r="H46" s="50"/>
      <c r="I46" s="50"/>
      <c r="J46" s="50"/>
      <c r="K46" s="50"/>
      <c r="L46" s="50"/>
      <c r="M46" s="50"/>
      <c r="N46" s="50"/>
      <c r="O46" s="50"/>
      <c r="P46" s="50"/>
      <c r="Q46" s="50"/>
      <c r="R46" s="50"/>
      <c r="S46" s="50"/>
      <c r="T46" s="50"/>
      <c r="U46" s="77"/>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row>
    <row r="47" spans="1:60" s="48" customFormat="1" ht="32" customHeight="1" x14ac:dyDescent="0.2">
      <c r="B47" s="50"/>
      <c r="C47" s="50"/>
      <c r="D47" s="50"/>
      <c r="E47" s="50"/>
      <c r="F47" s="50"/>
      <c r="G47" s="50"/>
      <c r="H47" s="50"/>
      <c r="I47" s="50"/>
      <c r="J47" s="50"/>
      <c r="K47" s="50"/>
      <c r="L47" s="50"/>
      <c r="M47" s="50"/>
      <c r="N47" s="50"/>
      <c r="O47" s="50"/>
      <c r="P47" s="50"/>
      <c r="Q47" s="50"/>
      <c r="R47" s="50"/>
      <c r="S47" s="50"/>
      <c r="T47" s="50"/>
      <c r="U47" s="77"/>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row>
    <row r="48" spans="1:60" s="48" customFormat="1" ht="32" customHeight="1" x14ac:dyDescent="0.2">
      <c r="B48" s="50"/>
      <c r="C48" s="50"/>
      <c r="D48" s="50"/>
      <c r="E48" s="50"/>
      <c r="F48" s="50"/>
      <c r="G48" s="50"/>
      <c r="H48" s="50"/>
      <c r="I48" s="50"/>
      <c r="J48" s="50"/>
      <c r="K48" s="50"/>
      <c r="L48" s="50"/>
      <c r="M48" s="50"/>
      <c r="N48" s="50"/>
      <c r="O48" s="50"/>
      <c r="P48" s="50"/>
      <c r="Q48" s="50"/>
      <c r="R48" s="50"/>
      <c r="S48" s="50"/>
      <c r="T48" s="50"/>
      <c r="U48" s="77"/>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row>
    <row r="49" spans="2:60" s="48" customFormat="1" ht="32" customHeight="1" x14ac:dyDescent="0.2">
      <c r="B49" s="50"/>
      <c r="C49" s="50"/>
      <c r="D49" s="50"/>
      <c r="E49" s="50"/>
      <c r="F49" s="50"/>
      <c r="G49" s="50"/>
      <c r="H49" s="50"/>
      <c r="I49" s="50"/>
      <c r="J49" s="50"/>
      <c r="K49" s="50"/>
      <c r="L49" s="50"/>
      <c r="M49" s="50"/>
      <c r="N49" s="50"/>
      <c r="O49" s="50"/>
      <c r="P49" s="50"/>
      <c r="Q49" s="50"/>
      <c r="R49" s="50"/>
      <c r="S49" s="50"/>
      <c r="T49" s="50"/>
      <c r="U49" s="77"/>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row>
    <row r="50" spans="2:60" s="48" customFormat="1" ht="32" customHeight="1" x14ac:dyDescent="0.2">
      <c r="B50" s="50"/>
      <c r="C50" s="50"/>
      <c r="D50" s="50"/>
      <c r="E50" s="50"/>
      <c r="F50" s="50"/>
      <c r="G50" s="50"/>
      <c r="H50" s="50"/>
      <c r="I50" s="50"/>
      <c r="J50" s="50"/>
      <c r="K50" s="50"/>
      <c r="L50" s="50"/>
      <c r="M50" s="50"/>
      <c r="N50" s="50"/>
      <c r="O50" s="50"/>
      <c r="P50" s="50"/>
      <c r="Q50" s="50"/>
      <c r="R50" s="50"/>
      <c r="S50" s="50"/>
      <c r="T50" s="50"/>
      <c r="U50" s="77"/>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row>
    <row r="51" spans="2:60" s="48" customFormat="1" ht="32" customHeight="1" x14ac:dyDescent="0.2">
      <c r="B51" s="50"/>
      <c r="C51" s="50"/>
      <c r="D51" s="50"/>
      <c r="E51" s="50"/>
      <c r="F51" s="50"/>
      <c r="G51" s="50"/>
      <c r="H51" s="50"/>
      <c r="I51" s="50"/>
      <c r="J51" s="50"/>
      <c r="K51" s="50"/>
      <c r="L51" s="50"/>
      <c r="M51" s="50"/>
      <c r="N51" s="50"/>
      <c r="O51" s="50"/>
      <c r="P51" s="50"/>
      <c r="Q51" s="50"/>
      <c r="R51" s="50"/>
      <c r="S51" s="50"/>
      <c r="T51" s="50"/>
      <c r="U51" s="77"/>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row>
    <row r="52" spans="2:60" s="48" customFormat="1" ht="32" customHeight="1" x14ac:dyDescent="0.2">
      <c r="B52" s="50"/>
      <c r="C52" s="50"/>
      <c r="D52" s="50"/>
      <c r="E52" s="50"/>
      <c r="F52" s="50"/>
      <c r="G52" s="50"/>
      <c r="H52" s="50"/>
      <c r="I52" s="50"/>
      <c r="J52" s="50"/>
      <c r="K52" s="50"/>
      <c r="L52" s="50"/>
      <c r="M52" s="50"/>
      <c r="N52" s="50"/>
      <c r="O52" s="50"/>
      <c r="P52" s="50"/>
      <c r="Q52" s="50"/>
      <c r="R52" s="50"/>
      <c r="S52" s="50"/>
      <c r="T52" s="50"/>
      <c r="U52" s="77"/>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row>
    <row r="53" spans="2:60" s="48" customFormat="1" ht="32" customHeight="1" x14ac:dyDescent="0.2">
      <c r="B53" s="50"/>
      <c r="C53" s="50"/>
      <c r="D53" s="50"/>
      <c r="E53" s="50"/>
      <c r="F53" s="50"/>
      <c r="G53" s="50"/>
      <c r="H53" s="50"/>
      <c r="I53" s="50"/>
      <c r="J53" s="50"/>
      <c r="K53" s="50"/>
      <c r="L53" s="50"/>
      <c r="M53" s="50"/>
      <c r="N53" s="50"/>
      <c r="O53" s="50"/>
      <c r="P53" s="50"/>
      <c r="Q53" s="50"/>
      <c r="R53" s="50"/>
      <c r="S53" s="50"/>
      <c r="T53" s="50"/>
      <c r="U53" s="77"/>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row>
    <row r="54" spans="2:60" s="48" customFormat="1" ht="32" customHeight="1" x14ac:dyDescent="0.2">
      <c r="B54" s="50"/>
      <c r="C54" s="50"/>
      <c r="D54" s="50"/>
      <c r="E54" s="50"/>
      <c r="F54" s="50"/>
      <c r="G54" s="50"/>
      <c r="H54" s="50"/>
      <c r="I54" s="50"/>
      <c r="J54" s="50"/>
      <c r="K54" s="50"/>
      <c r="L54" s="50"/>
      <c r="M54" s="50"/>
      <c r="N54" s="50"/>
      <c r="O54" s="50"/>
      <c r="P54" s="50"/>
      <c r="Q54" s="50"/>
      <c r="R54" s="50"/>
      <c r="S54" s="50"/>
      <c r="T54" s="50"/>
      <c r="U54" s="77"/>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row>
    <row r="55" spans="2:60" s="48" customFormat="1" ht="32" customHeight="1" x14ac:dyDescent="0.2">
      <c r="B55" s="50"/>
      <c r="C55" s="50"/>
      <c r="D55" s="50"/>
      <c r="E55" s="50"/>
      <c r="F55" s="50"/>
      <c r="G55" s="50"/>
      <c r="H55" s="50"/>
      <c r="I55" s="50"/>
      <c r="J55" s="50"/>
      <c r="K55" s="50"/>
      <c r="L55" s="50"/>
      <c r="M55" s="50"/>
      <c r="N55" s="50"/>
      <c r="O55" s="50"/>
      <c r="P55" s="50"/>
      <c r="Q55" s="50"/>
      <c r="R55" s="50"/>
      <c r="S55" s="50"/>
      <c r="T55" s="50"/>
      <c r="U55" s="77"/>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row>
    <row r="56" spans="2:60" s="48" customFormat="1" ht="32" customHeight="1" x14ac:dyDescent="0.2">
      <c r="B56" s="50"/>
      <c r="C56" s="50"/>
      <c r="D56" s="50"/>
      <c r="E56" s="50"/>
      <c r="F56" s="50"/>
      <c r="G56" s="50"/>
      <c r="H56" s="50"/>
      <c r="I56" s="50"/>
      <c r="J56" s="50"/>
      <c r="K56" s="50"/>
      <c r="L56" s="50"/>
      <c r="M56" s="50"/>
      <c r="N56" s="50"/>
      <c r="O56" s="50"/>
      <c r="P56" s="50"/>
      <c r="Q56" s="50"/>
      <c r="R56" s="50"/>
      <c r="S56" s="50"/>
      <c r="T56" s="50"/>
      <c r="U56" s="77"/>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row>
    <row r="57" spans="2:60" s="48" customFormat="1" ht="32" customHeight="1" x14ac:dyDescent="0.2">
      <c r="B57" s="50"/>
      <c r="C57" s="50"/>
      <c r="D57" s="50"/>
      <c r="E57" s="50"/>
      <c r="F57" s="50"/>
      <c r="G57" s="50"/>
      <c r="H57" s="50"/>
      <c r="I57" s="50"/>
      <c r="J57" s="50"/>
      <c r="K57" s="50"/>
      <c r="L57" s="50"/>
      <c r="M57" s="50"/>
      <c r="N57" s="50"/>
      <c r="O57" s="50"/>
      <c r="P57" s="50"/>
      <c r="Q57" s="50"/>
      <c r="R57" s="50"/>
      <c r="S57" s="50"/>
      <c r="T57" s="50"/>
      <c r="U57" s="77"/>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row>
    <row r="58" spans="2:60" s="48" customFormat="1" ht="32" customHeight="1" x14ac:dyDescent="0.2">
      <c r="B58" s="50"/>
      <c r="C58" s="50"/>
      <c r="D58" s="50"/>
      <c r="E58" s="50"/>
      <c r="F58" s="50"/>
      <c r="G58" s="50"/>
      <c r="H58" s="50"/>
      <c r="I58" s="50"/>
      <c r="J58" s="50"/>
      <c r="K58" s="50"/>
      <c r="L58" s="50"/>
      <c r="M58" s="50"/>
      <c r="N58" s="50"/>
      <c r="O58" s="50"/>
      <c r="P58" s="50"/>
      <c r="Q58" s="50"/>
      <c r="R58" s="50"/>
      <c r="S58" s="50"/>
      <c r="T58" s="50"/>
      <c r="U58" s="77"/>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row>
    <row r="59" spans="2:60" s="48" customFormat="1" ht="32" customHeight="1" x14ac:dyDescent="0.2">
      <c r="B59" s="50"/>
      <c r="C59" s="50"/>
      <c r="D59" s="50"/>
      <c r="E59" s="50"/>
      <c r="F59" s="50"/>
      <c r="G59" s="50"/>
      <c r="H59" s="50"/>
      <c r="I59" s="50"/>
      <c r="J59" s="50"/>
      <c r="K59" s="50"/>
      <c r="L59" s="50"/>
      <c r="M59" s="50"/>
      <c r="N59" s="50"/>
      <c r="O59" s="50"/>
      <c r="P59" s="50"/>
      <c r="Q59" s="50"/>
      <c r="R59" s="50"/>
      <c r="S59" s="50"/>
      <c r="T59" s="50"/>
      <c r="U59" s="77"/>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row>
    <row r="60" spans="2:60" s="48" customFormat="1" ht="32" customHeight="1" x14ac:dyDescent="0.2">
      <c r="B60" s="50"/>
      <c r="C60" s="50"/>
      <c r="D60" s="50"/>
      <c r="E60" s="50"/>
      <c r="F60" s="50"/>
      <c r="G60" s="50"/>
      <c r="H60" s="50"/>
      <c r="I60" s="50"/>
      <c r="J60" s="50"/>
      <c r="K60" s="50"/>
      <c r="L60" s="50"/>
      <c r="M60" s="50"/>
      <c r="N60" s="50"/>
      <c r="O60" s="50"/>
      <c r="P60" s="50"/>
      <c r="Q60" s="50"/>
      <c r="R60" s="50"/>
      <c r="S60" s="50"/>
      <c r="T60" s="50"/>
      <c r="U60" s="77"/>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row>
    <row r="61" spans="2:60" s="48" customFormat="1" ht="32" customHeight="1" x14ac:dyDescent="0.2">
      <c r="B61" s="50"/>
      <c r="C61" s="50"/>
      <c r="D61" s="50"/>
      <c r="E61" s="50"/>
      <c r="F61" s="50"/>
      <c r="G61" s="50"/>
      <c r="H61" s="50"/>
      <c r="I61" s="50"/>
      <c r="J61" s="50"/>
      <c r="K61" s="50"/>
      <c r="L61" s="50"/>
      <c r="M61" s="50"/>
      <c r="N61" s="50"/>
      <c r="O61" s="50"/>
      <c r="P61" s="50"/>
      <c r="Q61" s="50"/>
      <c r="R61" s="50"/>
      <c r="S61" s="50"/>
      <c r="T61" s="50"/>
      <c r="U61" s="77"/>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row>
    <row r="62" spans="2:60" s="48" customFormat="1" ht="32" customHeight="1" x14ac:dyDescent="0.2">
      <c r="B62" s="50"/>
      <c r="C62" s="50"/>
      <c r="D62" s="50"/>
      <c r="E62" s="50"/>
      <c r="F62" s="50"/>
      <c r="G62" s="50"/>
      <c r="H62" s="50"/>
      <c r="I62" s="50"/>
      <c r="J62" s="50"/>
      <c r="K62" s="50"/>
      <c r="L62" s="50"/>
      <c r="M62" s="50"/>
      <c r="N62" s="50"/>
      <c r="O62" s="50"/>
      <c r="P62" s="50"/>
      <c r="Q62" s="50"/>
      <c r="R62" s="50"/>
      <c r="S62" s="50"/>
      <c r="T62" s="50"/>
      <c r="U62" s="77"/>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row>
    <row r="63" spans="2:60" s="48" customFormat="1" ht="32" customHeight="1" x14ac:dyDescent="0.2">
      <c r="B63" s="50"/>
      <c r="C63" s="50"/>
      <c r="D63" s="50"/>
      <c r="E63" s="50"/>
      <c r="F63" s="50"/>
      <c r="G63" s="50"/>
      <c r="H63" s="50"/>
      <c r="I63" s="50"/>
      <c r="J63" s="50"/>
      <c r="K63" s="50"/>
      <c r="L63" s="50"/>
      <c r="M63" s="50"/>
      <c r="N63" s="50"/>
      <c r="O63" s="50"/>
      <c r="P63" s="50"/>
      <c r="Q63" s="50"/>
      <c r="R63" s="50"/>
      <c r="S63" s="50"/>
      <c r="T63" s="50"/>
      <c r="U63" s="77"/>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row>
    <row r="64" spans="2:60" s="48" customFormat="1" ht="32" customHeight="1" x14ac:dyDescent="0.2">
      <c r="B64" s="50"/>
      <c r="C64" s="50"/>
      <c r="D64" s="50"/>
      <c r="E64" s="50"/>
      <c r="F64" s="50"/>
      <c r="G64" s="50"/>
      <c r="H64" s="50"/>
      <c r="I64" s="50"/>
      <c r="J64" s="50"/>
      <c r="K64" s="50"/>
      <c r="L64" s="50"/>
      <c r="M64" s="50"/>
      <c r="N64" s="50"/>
      <c r="O64" s="50"/>
      <c r="P64" s="50"/>
      <c r="Q64" s="50"/>
      <c r="R64" s="50"/>
      <c r="S64" s="50"/>
      <c r="T64" s="50"/>
      <c r="U64" s="77"/>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row>
    <row r="65" spans="2:60" s="48" customFormat="1" ht="32" customHeight="1" x14ac:dyDescent="0.2">
      <c r="B65" s="50"/>
      <c r="C65" s="50"/>
      <c r="D65" s="50"/>
      <c r="E65" s="50"/>
      <c r="F65" s="50"/>
      <c r="G65" s="50"/>
      <c r="H65" s="50"/>
      <c r="I65" s="50"/>
      <c r="J65" s="50"/>
      <c r="K65" s="50"/>
      <c r="L65" s="50"/>
      <c r="M65" s="50"/>
      <c r="N65" s="50"/>
      <c r="O65" s="50"/>
      <c r="P65" s="50"/>
      <c r="Q65" s="50"/>
      <c r="R65" s="50"/>
      <c r="S65" s="50"/>
      <c r="T65" s="50"/>
      <c r="U65" s="77"/>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row>
    <row r="66" spans="2:60" s="48" customFormat="1" ht="32" customHeight="1" x14ac:dyDescent="0.2">
      <c r="B66" s="50"/>
      <c r="C66" s="50"/>
      <c r="D66" s="50"/>
      <c r="E66" s="50"/>
      <c r="F66" s="50"/>
      <c r="G66" s="50"/>
      <c r="H66" s="50"/>
      <c r="I66" s="50"/>
      <c r="J66" s="50"/>
      <c r="K66" s="50"/>
      <c r="L66" s="50"/>
      <c r="M66" s="50"/>
      <c r="N66" s="50"/>
      <c r="O66" s="50"/>
      <c r="P66" s="50"/>
      <c r="Q66" s="50"/>
      <c r="R66" s="50"/>
      <c r="S66" s="50"/>
      <c r="T66" s="50"/>
      <c r="U66" s="77"/>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row>
    <row r="67" spans="2:60" s="48" customFormat="1" ht="32" customHeight="1" x14ac:dyDescent="0.2">
      <c r="B67" s="50"/>
      <c r="C67" s="50"/>
      <c r="D67" s="50"/>
      <c r="E67" s="50"/>
      <c r="F67" s="50"/>
      <c r="G67" s="50"/>
      <c r="H67" s="50"/>
      <c r="I67" s="50"/>
      <c r="J67" s="50"/>
      <c r="K67" s="50"/>
      <c r="L67" s="50"/>
      <c r="M67" s="50"/>
      <c r="N67" s="50"/>
      <c r="O67" s="50"/>
      <c r="P67" s="50"/>
      <c r="Q67" s="50"/>
      <c r="R67" s="50"/>
      <c r="S67" s="50"/>
      <c r="T67" s="50"/>
      <c r="U67" s="77"/>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row>
    <row r="68" spans="2:60" s="48" customFormat="1" ht="32" customHeight="1" x14ac:dyDescent="0.2">
      <c r="B68" s="50"/>
      <c r="C68" s="50"/>
      <c r="D68" s="50"/>
      <c r="E68" s="50"/>
      <c r="F68" s="50"/>
      <c r="G68" s="50"/>
      <c r="H68" s="50"/>
      <c r="I68" s="50"/>
      <c r="J68" s="50"/>
      <c r="K68" s="50"/>
      <c r="L68" s="50"/>
      <c r="M68" s="50"/>
      <c r="N68" s="50"/>
      <c r="O68" s="50"/>
      <c r="P68" s="50"/>
      <c r="Q68" s="50"/>
      <c r="R68" s="50"/>
      <c r="S68" s="50"/>
      <c r="T68" s="50"/>
      <c r="U68" s="77"/>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row>
    <row r="69" spans="2:60" s="48" customFormat="1" ht="32" customHeight="1" x14ac:dyDescent="0.2">
      <c r="B69" s="50"/>
      <c r="C69" s="50"/>
      <c r="D69" s="50"/>
      <c r="E69" s="50"/>
      <c r="F69" s="50"/>
      <c r="G69" s="50"/>
      <c r="H69" s="50"/>
      <c r="I69" s="50"/>
      <c r="J69" s="50"/>
      <c r="K69" s="50"/>
      <c r="L69" s="50"/>
      <c r="M69" s="50"/>
      <c r="N69" s="50"/>
      <c r="O69" s="50"/>
      <c r="P69" s="50"/>
      <c r="Q69" s="50"/>
      <c r="R69" s="50"/>
      <c r="S69" s="50"/>
      <c r="T69" s="50"/>
      <c r="U69" s="77"/>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row>
    <row r="70" spans="2:60" s="48" customFormat="1" ht="32" customHeight="1" x14ac:dyDescent="0.2">
      <c r="B70" s="50"/>
      <c r="C70" s="50"/>
      <c r="D70" s="50"/>
      <c r="E70" s="50"/>
      <c r="F70" s="50"/>
      <c r="G70" s="50"/>
      <c r="H70" s="50"/>
      <c r="I70" s="50"/>
      <c r="J70" s="50"/>
      <c r="K70" s="50"/>
      <c r="L70" s="50"/>
      <c r="M70" s="50"/>
      <c r="N70" s="50"/>
      <c r="O70" s="50"/>
      <c r="P70" s="50"/>
      <c r="Q70" s="50"/>
      <c r="R70" s="50"/>
      <c r="S70" s="50"/>
      <c r="T70" s="50"/>
      <c r="U70" s="77"/>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row>
    <row r="71" spans="2:60" s="48" customFormat="1" ht="32" customHeight="1" x14ac:dyDescent="0.2">
      <c r="B71" s="50"/>
      <c r="C71" s="50"/>
      <c r="D71" s="50"/>
      <c r="E71" s="50"/>
      <c r="F71" s="50"/>
      <c r="G71" s="50"/>
      <c r="H71" s="50"/>
      <c r="I71" s="50"/>
      <c r="J71" s="50"/>
      <c r="K71" s="50"/>
      <c r="L71" s="50"/>
      <c r="M71" s="50"/>
      <c r="N71" s="50"/>
      <c r="O71" s="50"/>
      <c r="P71" s="50"/>
      <c r="Q71" s="50"/>
      <c r="R71" s="50"/>
      <c r="S71" s="50"/>
      <c r="T71" s="50"/>
      <c r="U71" s="77"/>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row>
    <row r="72" spans="2:60" s="48" customFormat="1" ht="32" customHeight="1" x14ac:dyDescent="0.2">
      <c r="B72" s="50"/>
      <c r="C72" s="50"/>
      <c r="D72" s="50"/>
      <c r="E72" s="50"/>
      <c r="F72" s="50"/>
      <c r="G72" s="50"/>
      <c r="H72" s="50"/>
      <c r="I72" s="50"/>
      <c r="J72" s="50"/>
      <c r="K72" s="50"/>
      <c r="L72" s="50"/>
      <c r="M72" s="50"/>
      <c r="N72" s="50"/>
      <c r="O72" s="50"/>
      <c r="P72" s="50"/>
      <c r="Q72" s="50"/>
      <c r="R72" s="50"/>
      <c r="S72" s="50"/>
      <c r="T72" s="50"/>
      <c r="U72" s="77"/>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row>
    <row r="73" spans="2:60" s="48" customFormat="1" ht="32" customHeight="1" x14ac:dyDescent="0.2">
      <c r="B73" s="50"/>
      <c r="C73" s="50"/>
      <c r="D73" s="50"/>
      <c r="E73" s="50"/>
      <c r="F73" s="50"/>
      <c r="G73" s="50"/>
      <c r="H73" s="50"/>
      <c r="I73" s="50"/>
      <c r="J73" s="50"/>
      <c r="K73" s="50"/>
      <c r="L73" s="50"/>
      <c r="M73" s="50"/>
      <c r="N73" s="50"/>
      <c r="O73" s="50"/>
      <c r="P73" s="50"/>
      <c r="Q73" s="50"/>
      <c r="R73" s="50"/>
      <c r="S73" s="50"/>
      <c r="T73" s="50"/>
      <c r="U73" s="77"/>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row>
    <row r="74" spans="2:60" s="48" customFormat="1" ht="32" customHeight="1" x14ac:dyDescent="0.2">
      <c r="B74" s="50"/>
      <c r="C74" s="50"/>
      <c r="D74" s="50"/>
      <c r="E74" s="50"/>
      <c r="F74" s="50"/>
      <c r="G74" s="50"/>
      <c r="H74" s="50"/>
      <c r="I74" s="50"/>
      <c r="J74" s="50"/>
      <c r="K74" s="50"/>
      <c r="L74" s="50"/>
      <c r="M74" s="50"/>
      <c r="N74" s="50"/>
      <c r="O74" s="50"/>
      <c r="P74" s="50"/>
      <c r="Q74" s="50"/>
      <c r="R74" s="50"/>
      <c r="S74" s="50"/>
      <c r="T74" s="50"/>
      <c r="U74" s="77"/>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row>
    <row r="75" spans="2:60" s="48" customFormat="1" ht="32" customHeight="1" x14ac:dyDescent="0.2">
      <c r="B75" s="50"/>
      <c r="C75" s="50"/>
      <c r="D75" s="50"/>
      <c r="E75" s="50"/>
      <c r="F75" s="50"/>
      <c r="G75" s="50"/>
      <c r="H75" s="50"/>
      <c r="I75" s="50"/>
      <c r="J75" s="50"/>
      <c r="K75" s="50"/>
      <c r="L75" s="50"/>
      <c r="M75" s="50"/>
      <c r="N75" s="50"/>
      <c r="O75" s="50"/>
      <c r="P75" s="50"/>
      <c r="Q75" s="50"/>
      <c r="R75" s="50"/>
      <c r="S75" s="50"/>
      <c r="T75" s="50"/>
      <c r="U75" s="77"/>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row>
    <row r="76" spans="2:60" s="48" customFormat="1" ht="32" customHeight="1" x14ac:dyDescent="0.2">
      <c r="B76" s="50"/>
      <c r="C76" s="50"/>
      <c r="D76" s="50"/>
      <c r="E76" s="50"/>
      <c r="F76" s="50"/>
      <c r="G76" s="50"/>
      <c r="H76" s="50"/>
      <c r="I76" s="50"/>
      <c r="J76" s="50"/>
      <c r="K76" s="50"/>
      <c r="L76" s="50"/>
      <c r="M76" s="50"/>
      <c r="N76" s="50"/>
      <c r="O76" s="50"/>
      <c r="P76" s="50"/>
      <c r="Q76" s="50"/>
      <c r="R76" s="50"/>
      <c r="S76" s="50"/>
      <c r="T76" s="50"/>
      <c r="U76" s="77"/>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row>
    <row r="77" spans="2:60" s="48" customFormat="1" ht="32" customHeight="1" x14ac:dyDescent="0.2">
      <c r="B77" s="50"/>
      <c r="C77" s="50"/>
      <c r="D77" s="50"/>
      <c r="E77" s="50"/>
      <c r="F77" s="50"/>
      <c r="G77" s="50"/>
      <c r="H77" s="50"/>
      <c r="I77" s="50"/>
      <c r="J77" s="50"/>
      <c r="K77" s="50"/>
      <c r="L77" s="50"/>
      <c r="M77" s="50"/>
      <c r="N77" s="50"/>
      <c r="O77" s="50"/>
      <c r="P77" s="50"/>
      <c r="Q77" s="50"/>
      <c r="R77" s="50"/>
      <c r="S77" s="50"/>
      <c r="T77" s="50"/>
      <c r="U77" s="77"/>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row>
    <row r="78" spans="2:60" s="48" customFormat="1" ht="32" customHeight="1" x14ac:dyDescent="0.2">
      <c r="B78" s="50"/>
      <c r="C78" s="50"/>
      <c r="D78" s="50"/>
      <c r="E78" s="50"/>
      <c r="F78" s="50"/>
      <c r="G78" s="50"/>
      <c r="H78" s="50"/>
      <c r="I78" s="50"/>
      <c r="J78" s="50"/>
      <c r="K78" s="50"/>
      <c r="L78" s="50"/>
      <c r="M78" s="50"/>
      <c r="N78" s="50"/>
      <c r="O78" s="50"/>
      <c r="P78" s="50"/>
      <c r="Q78" s="50"/>
      <c r="R78" s="50"/>
      <c r="S78" s="50"/>
      <c r="T78" s="50"/>
      <c r="U78" s="77"/>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row>
    <row r="79" spans="2:60" s="48" customFormat="1" ht="32" customHeight="1" x14ac:dyDescent="0.2">
      <c r="B79" s="50"/>
      <c r="C79" s="50"/>
      <c r="D79" s="50"/>
      <c r="E79" s="50"/>
      <c r="F79" s="50"/>
      <c r="G79" s="50"/>
      <c r="H79" s="50"/>
      <c r="I79" s="50"/>
      <c r="J79" s="50"/>
      <c r="K79" s="50"/>
      <c r="L79" s="50"/>
      <c r="M79" s="50"/>
      <c r="N79" s="50"/>
      <c r="O79" s="50"/>
      <c r="P79" s="50"/>
      <c r="Q79" s="50"/>
      <c r="R79" s="50"/>
      <c r="S79" s="50"/>
      <c r="T79" s="50"/>
      <c r="U79" s="77"/>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row>
    <row r="80" spans="2:60" s="48" customFormat="1" ht="32" customHeight="1" x14ac:dyDescent="0.2">
      <c r="B80" s="50"/>
      <c r="C80" s="50"/>
      <c r="D80" s="50"/>
      <c r="E80" s="50"/>
      <c r="F80" s="50"/>
      <c r="G80" s="50"/>
      <c r="H80" s="50"/>
      <c r="I80" s="50"/>
      <c r="J80" s="50"/>
      <c r="K80" s="50"/>
      <c r="L80" s="50"/>
      <c r="M80" s="50"/>
      <c r="N80" s="50"/>
      <c r="O80" s="50"/>
      <c r="P80" s="50"/>
      <c r="Q80" s="50"/>
      <c r="R80" s="50"/>
      <c r="S80" s="50"/>
      <c r="T80" s="50"/>
      <c r="U80" s="77"/>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row>
    <row r="81" spans="2:60" s="48" customFormat="1" ht="32" customHeight="1" x14ac:dyDescent="0.2">
      <c r="B81" s="50"/>
      <c r="C81" s="50"/>
      <c r="D81" s="50"/>
      <c r="E81" s="50"/>
      <c r="F81" s="50"/>
      <c r="G81" s="50"/>
      <c r="H81" s="50"/>
      <c r="I81" s="50"/>
      <c r="J81" s="50"/>
      <c r="K81" s="50"/>
      <c r="L81" s="50"/>
      <c r="M81" s="50"/>
      <c r="N81" s="50"/>
      <c r="O81" s="50"/>
      <c r="P81" s="50"/>
      <c r="Q81" s="50"/>
      <c r="R81" s="50"/>
      <c r="S81" s="50"/>
      <c r="T81" s="50"/>
      <c r="U81" s="77"/>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row>
    <row r="82" spans="2:60" s="48" customFormat="1" ht="32" customHeight="1" x14ac:dyDescent="0.2">
      <c r="B82" s="50"/>
      <c r="C82" s="50"/>
      <c r="D82" s="50"/>
      <c r="E82" s="50"/>
      <c r="F82" s="50"/>
      <c r="G82" s="50"/>
      <c r="H82" s="50"/>
      <c r="I82" s="50"/>
      <c r="J82" s="50"/>
      <c r="K82" s="50"/>
      <c r="L82" s="50"/>
      <c r="M82" s="50"/>
      <c r="N82" s="50"/>
      <c r="O82" s="50"/>
      <c r="P82" s="50"/>
      <c r="Q82" s="50"/>
      <c r="R82" s="50"/>
      <c r="S82" s="50"/>
      <c r="T82" s="50"/>
      <c r="U82" s="77"/>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row>
    <row r="83" spans="2:60" s="48" customFormat="1" ht="32" customHeight="1" x14ac:dyDescent="0.2">
      <c r="B83" s="50"/>
      <c r="C83" s="50"/>
      <c r="D83" s="50"/>
      <c r="E83" s="50"/>
      <c r="F83" s="50"/>
      <c r="G83" s="50"/>
      <c r="H83" s="50"/>
      <c r="I83" s="50"/>
      <c r="J83" s="50"/>
      <c r="K83" s="50"/>
      <c r="L83" s="50"/>
      <c r="M83" s="50"/>
      <c r="N83" s="50"/>
      <c r="O83" s="50"/>
      <c r="P83" s="50"/>
      <c r="Q83" s="50"/>
      <c r="R83" s="50"/>
      <c r="S83" s="50"/>
      <c r="T83" s="50"/>
      <c r="U83" s="77"/>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row>
    <row r="84" spans="2:60" s="48" customFormat="1" ht="32" customHeight="1" x14ac:dyDescent="0.2">
      <c r="B84" s="50"/>
      <c r="C84" s="50"/>
      <c r="D84" s="50"/>
      <c r="E84" s="50"/>
      <c r="F84" s="50"/>
      <c r="G84" s="50"/>
      <c r="H84" s="50"/>
      <c r="I84" s="50"/>
      <c r="J84" s="50"/>
      <c r="K84" s="50"/>
      <c r="L84" s="50"/>
      <c r="M84" s="50"/>
      <c r="N84" s="50"/>
      <c r="O84" s="50"/>
      <c r="P84" s="50"/>
      <c r="Q84" s="50"/>
      <c r="R84" s="50"/>
      <c r="S84" s="50"/>
      <c r="T84" s="50"/>
      <c r="U84" s="77"/>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row>
    <row r="85" spans="2:60" s="48" customFormat="1" ht="32" customHeight="1" x14ac:dyDescent="0.2">
      <c r="B85" s="50"/>
      <c r="C85" s="50"/>
      <c r="D85" s="50"/>
      <c r="E85" s="50"/>
      <c r="F85" s="50"/>
      <c r="G85" s="50"/>
      <c r="H85" s="50"/>
      <c r="I85" s="50"/>
      <c r="J85" s="50"/>
      <c r="K85" s="50"/>
      <c r="L85" s="50"/>
      <c r="M85" s="50"/>
      <c r="N85" s="50"/>
      <c r="O85" s="50"/>
      <c r="P85" s="50"/>
      <c r="Q85" s="50"/>
      <c r="R85" s="50"/>
      <c r="S85" s="50"/>
      <c r="T85" s="50"/>
      <c r="U85" s="77"/>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row>
    <row r="86" spans="2:60" s="48" customFormat="1" ht="32" customHeight="1" x14ac:dyDescent="0.2">
      <c r="B86" s="50"/>
      <c r="C86" s="50"/>
      <c r="D86" s="50"/>
      <c r="E86" s="50"/>
      <c r="F86" s="50"/>
      <c r="G86" s="50"/>
      <c r="H86" s="50"/>
      <c r="I86" s="50"/>
      <c r="J86" s="50"/>
      <c r="K86" s="50"/>
      <c r="L86" s="50"/>
      <c r="M86" s="50"/>
      <c r="N86" s="50"/>
      <c r="O86" s="50"/>
      <c r="P86" s="50"/>
      <c r="Q86" s="50"/>
      <c r="R86" s="50"/>
      <c r="S86" s="50"/>
      <c r="T86" s="50"/>
      <c r="U86" s="77"/>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row>
    <row r="87" spans="2:60" s="48" customFormat="1" ht="32" customHeight="1" x14ac:dyDescent="0.2">
      <c r="B87" s="50"/>
      <c r="C87" s="50"/>
      <c r="D87" s="50"/>
      <c r="E87" s="50"/>
      <c r="F87" s="50"/>
      <c r="G87" s="50"/>
      <c r="H87" s="50"/>
      <c r="I87" s="50"/>
      <c r="J87" s="50"/>
      <c r="K87" s="50"/>
      <c r="L87" s="50"/>
      <c r="M87" s="50"/>
      <c r="N87" s="50"/>
      <c r="O87" s="50"/>
      <c r="P87" s="50"/>
      <c r="Q87" s="50"/>
      <c r="R87" s="50"/>
      <c r="S87" s="50"/>
      <c r="T87" s="50"/>
      <c r="U87" s="77"/>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row>
    <row r="88" spans="2:60" s="48" customFormat="1" ht="32" customHeight="1" x14ac:dyDescent="0.2">
      <c r="B88" s="50"/>
      <c r="C88" s="50"/>
      <c r="D88" s="50"/>
      <c r="E88" s="50"/>
      <c r="F88" s="50"/>
      <c r="G88" s="50"/>
      <c r="H88" s="50"/>
      <c r="I88" s="50"/>
      <c r="J88" s="50"/>
      <c r="K88" s="50"/>
      <c r="L88" s="50"/>
      <c r="M88" s="50"/>
      <c r="N88" s="50"/>
      <c r="O88" s="50"/>
      <c r="P88" s="50"/>
      <c r="Q88" s="50"/>
      <c r="R88" s="50"/>
      <c r="S88" s="50"/>
      <c r="T88" s="50"/>
      <c r="U88" s="77"/>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row>
    <row r="89" spans="2:60" s="48" customFormat="1" ht="32" customHeight="1" x14ac:dyDescent="0.2">
      <c r="B89" s="50"/>
      <c r="C89" s="50"/>
      <c r="D89" s="50"/>
      <c r="E89" s="50"/>
      <c r="F89" s="50"/>
      <c r="G89" s="50"/>
      <c r="H89" s="50"/>
      <c r="I89" s="50"/>
      <c r="J89" s="50"/>
      <c r="K89" s="50"/>
      <c r="L89" s="50"/>
      <c r="M89" s="50"/>
      <c r="N89" s="50"/>
      <c r="O89" s="50"/>
      <c r="P89" s="50"/>
      <c r="Q89" s="50"/>
      <c r="R89" s="50"/>
      <c r="S89" s="50"/>
      <c r="T89" s="50"/>
      <c r="U89" s="77"/>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row>
    <row r="90" spans="2:60" s="48" customFormat="1" ht="32" customHeight="1" x14ac:dyDescent="0.2">
      <c r="B90" s="50"/>
      <c r="C90" s="50"/>
      <c r="D90" s="50"/>
      <c r="E90" s="50"/>
      <c r="F90" s="50"/>
      <c r="G90" s="50"/>
      <c r="H90" s="50"/>
      <c r="I90" s="50"/>
      <c r="J90" s="50"/>
      <c r="K90" s="50"/>
      <c r="L90" s="50"/>
      <c r="M90" s="50"/>
      <c r="N90" s="50"/>
      <c r="O90" s="50"/>
      <c r="P90" s="50"/>
      <c r="Q90" s="50"/>
      <c r="R90" s="50"/>
      <c r="S90" s="50"/>
      <c r="T90" s="50"/>
      <c r="U90" s="77"/>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row>
    <row r="91" spans="2:60" s="48" customFormat="1" ht="32" customHeight="1" x14ac:dyDescent="0.2">
      <c r="B91" s="50"/>
      <c r="C91" s="50"/>
      <c r="D91" s="50"/>
      <c r="E91" s="50"/>
      <c r="F91" s="50"/>
      <c r="G91" s="50"/>
      <c r="H91" s="50"/>
      <c r="I91" s="50"/>
      <c r="J91" s="50"/>
      <c r="K91" s="50"/>
      <c r="L91" s="50"/>
      <c r="M91" s="50"/>
      <c r="N91" s="50"/>
      <c r="O91" s="50"/>
      <c r="P91" s="50"/>
      <c r="Q91" s="50"/>
      <c r="R91" s="50"/>
      <c r="S91" s="50"/>
      <c r="T91" s="50"/>
      <c r="U91" s="77"/>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row>
    <row r="92" spans="2:60" s="48" customFormat="1" ht="32" customHeight="1" x14ac:dyDescent="0.2">
      <c r="B92" s="50"/>
      <c r="C92" s="50"/>
      <c r="D92" s="50"/>
      <c r="E92" s="50"/>
      <c r="F92" s="50"/>
      <c r="G92" s="50"/>
      <c r="H92" s="50"/>
      <c r="I92" s="50"/>
      <c r="J92" s="50"/>
      <c r="K92" s="50"/>
      <c r="L92" s="50"/>
      <c r="M92" s="50"/>
      <c r="N92" s="50"/>
      <c r="O92" s="50"/>
      <c r="P92" s="50"/>
      <c r="Q92" s="50"/>
      <c r="R92" s="50"/>
      <c r="S92" s="50"/>
      <c r="T92" s="50"/>
      <c r="U92" s="77"/>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row>
    <row r="93" spans="2:60" s="48" customFormat="1" ht="32" customHeight="1" x14ac:dyDescent="0.2">
      <c r="B93" s="50"/>
      <c r="C93" s="50"/>
      <c r="D93" s="50"/>
      <c r="E93" s="50"/>
      <c r="F93" s="50"/>
      <c r="G93" s="50"/>
      <c r="H93" s="50"/>
      <c r="I93" s="50"/>
      <c r="J93" s="50"/>
      <c r="K93" s="50"/>
      <c r="L93" s="50"/>
      <c r="M93" s="50"/>
      <c r="N93" s="50"/>
      <c r="O93" s="50"/>
      <c r="P93" s="50"/>
      <c r="Q93" s="50"/>
      <c r="R93" s="50"/>
      <c r="S93" s="50"/>
      <c r="T93" s="50"/>
      <c r="U93" s="77"/>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row>
    <row r="94" spans="2:60" s="48" customFormat="1" ht="32" customHeight="1" x14ac:dyDescent="0.2">
      <c r="B94" s="50"/>
      <c r="C94" s="50"/>
      <c r="D94" s="50"/>
      <c r="E94" s="50"/>
      <c r="F94" s="50"/>
      <c r="G94" s="50"/>
      <c r="H94" s="50"/>
      <c r="I94" s="50"/>
      <c r="J94" s="50"/>
      <c r="K94" s="50"/>
      <c r="L94" s="50"/>
      <c r="M94" s="50"/>
      <c r="N94" s="50"/>
      <c r="O94" s="50"/>
      <c r="P94" s="50"/>
      <c r="Q94" s="50"/>
      <c r="R94" s="50"/>
      <c r="S94" s="50"/>
      <c r="T94" s="50"/>
      <c r="U94" s="77"/>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row>
    <row r="95" spans="2:60" s="48" customFormat="1" ht="32" customHeight="1" x14ac:dyDescent="0.2">
      <c r="B95" s="50"/>
      <c r="C95" s="50"/>
      <c r="D95" s="50"/>
      <c r="E95" s="50"/>
      <c r="F95" s="50"/>
      <c r="G95" s="50"/>
      <c r="H95" s="50"/>
      <c r="I95" s="50"/>
      <c r="J95" s="50"/>
      <c r="K95" s="50"/>
      <c r="L95" s="50"/>
      <c r="M95" s="50"/>
      <c r="N95" s="50"/>
      <c r="O95" s="50"/>
      <c r="P95" s="50"/>
      <c r="Q95" s="50"/>
      <c r="R95" s="50"/>
      <c r="S95" s="50"/>
      <c r="T95" s="50"/>
      <c r="U95" s="77"/>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row>
    <row r="96" spans="2:60" s="48" customFormat="1" ht="32" customHeight="1" x14ac:dyDescent="0.2">
      <c r="B96" s="50"/>
      <c r="C96" s="50"/>
      <c r="D96" s="50"/>
      <c r="E96" s="50"/>
      <c r="F96" s="50"/>
      <c r="G96" s="50"/>
      <c r="H96" s="50"/>
      <c r="I96" s="50"/>
      <c r="J96" s="50"/>
      <c r="K96" s="50"/>
      <c r="L96" s="50"/>
      <c r="M96" s="50"/>
      <c r="N96" s="50"/>
      <c r="O96" s="50"/>
      <c r="P96" s="50"/>
      <c r="Q96" s="50"/>
      <c r="R96" s="50"/>
      <c r="S96" s="50"/>
      <c r="T96" s="50"/>
      <c r="U96" s="77"/>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row>
    <row r="97" spans="2:60" s="48" customFormat="1" ht="32" customHeight="1" x14ac:dyDescent="0.2">
      <c r="B97" s="50"/>
      <c r="C97" s="50"/>
      <c r="D97" s="50"/>
      <c r="E97" s="50"/>
      <c r="F97" s="50"/>
      <c r="G97" s="50"/>
      <c r="H97" s="50"/>
      <c r="I97" s="50"/>
      <c r="J97" s="50"/>
      <c r="K97" s="50"/>
      <c r="L97" s="50"/>
      <c r="M97" s="50"/>
      <c r="N97" s="50"/>
      <c r="O97" s="50"/>
      <c r="P97" s="50"/>
      <c r="Q97" s="50"/>
      <c r="R97" s="50"/>
      <c r="S97" s="50"/>
      <c r="T97" s="50"/>
      <c r="U97" s="77"/>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row>
    <row r="98" spans="2:60" s="48" customFormat="1" ht="32" customHeight="1" x14ac:dyDescent="0.2">
      <c r="B98" s="50"/>
      <c r="C98" s="50"/>
      <c r="D98" s="50"/>
      <c r="E98" s="50"/>
      <c r="F98" s="50"/>
      <c r="G98" s="50"/>
      <c r="H98" s="50"/>
      <c r="I98" s="50"/>
      <c r="J98" s="50"/>
      <c r="K98" s="50"/>
      <c r="L98" s="50"/>
      <c r="M98" s="50"/>
      <c r="N98" s="50"/>
      <c r="O98" s="50"/>
      <c r="P98" s="50"/>
      <c r="Q98" s="50"/>
      <c r="R98" s="50"/>
      <c r="S98" s="50"/>
      <c r="T98" s="50"/>
      <c r="U98" s="77"/>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row>
    <row r="99" spans="2:60" s="48" customFormat="1" ht="32" customHeight="1" x14ac:dyDescent="0.2">
      <c r="B99" s="50"/>
      <c r="C99" s="50"/>
      <c r="D99" s="50"/>
      <c r="E99" s="50"/>
      <c r="F99" s="50"/>
      <c r="G99" s="50"/>
      <c r="H99" s="50"/>
      <c r="I99" s="50"/>
      <c r="J99" s="50"/>
      <c r="K99" s="50"/>
      <c r="L99" s="50"/>
      <c r="M99" s="50"/>
      <c r="N99" s="50"/>
      <c r="O99" s="50"/>
      <c r="P99" s="50"/>
      <c r="Q99" s="50"/>
      <c r="R99" s="50"/>
      <c r="S99" s="50"/>
      <c r="T99" s="50"/>
      <c r="U99" s="77"/>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row>
    <row r="100" spans="2:60" s="48" customFormat="1" ht="32" customHeight="1" x14ac:dyDescent="0.2">
      <c r="B100" s="50"/>
      <c r="C100" s="50"/>
      <c r="D100" s="50"/>
      <c r="E100" s="50"/>
      <c r="F100" s="50"/>
      <c r="G100" s="50"/>
      <c r="H100" s="50"/>
      <c r="I100" s="50"/>
      <c r="J100" s="50"/>
      <c r="K100" s="50"/>
      <c r="L100" s="50"/>
      <c r="M100" s="50"/>
      <c r="N100" s="50"/>
      <c r="O100" s="50"/>
      <c r="P100" s="50"/>
      <c r="Q100" s="50"/>
      <c r="R100" s="50"/>
      <c r="S100" s="50"/>
      <c r="T100" s="50"/>
      <c r="U100" s="77"/>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row>
    <row r="101" spans="2:60" s="48" customFormat="1" ht="32" customHeight="1" x14ac:dyDescent="0.2">
      <c r="B101" s="50"/>
      <c r="C101" s="50"/>
      <c r="D101" s="50"/>
      <c r="E101" s="50"/>
      <c r="F101" s="50"/>
      <c r="G101" s="50"/>
      <c r="H101" s="50"/>
      <c r="I101" s="50"/>
      <c r="J101" s="50"/>
      <c r="K101" s="50"/>
      <c r="L101" s="50"/>
      <c r="M101" s="50"/>
      <c r="N101" s="50"/>
      <c r="O101" s="50"/>
      <c r="P101" s="50"/>
      <c r="Q101" s="50"/>
      <c r="R101" s="50"/>
      <c r="S101" s="50"/>
      <c r="T101" s="50"/>
      <c r="U101" s="77"/>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row>
    <row r="102" spans="2:60" s="48" customFormat="1" ht="32" customHeight="1" x14ac:dyDescent="0.2">
      <c r="B102" s="50"/>
      <c r="C102" s="50"/>
      <c r="D102" s="50"/>
      <c r="E102" s="50"/>
      <c r="F102" s="50"/>
      <c r="G102" s="50"/>
      <c r="H102" s="50"/>
      <c r="I102" s="50"/>
      <c r="J102" s="50"/>
      <c r="K102" s="50"/>
      <c r="L102" s="50"/>
      <c r="M102" s="50"/>
      <c r="N102" s="50"/>
      <c r="O102" s="50"/>
      <c r="P102" s="50"/>
      <c r="Q102" s="50"/>
      <c r="R102" s="50"/>
      <c r="S102" s="50"/>
      <c r="T102" s="50"/>
      <c r="U102" s="77"/>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row>
    <row r="103" spans="2:60" s="48" customFormat="1" ht="32" customHeight="1" x14ac:dyDescent="0.2">
      <c r="B103" s="50"/>
      <c r="C103" s="50"/>
      <c r="D103" s="50"/>
      <c r="E103" s="50"/>
      <c r="F103" s="50"/>
      <c r="G103" s="50"/>
      <c r="H103" s="50"/>
      <c r="I103" s="50"/>
      <c r="J103" s="50"/>
      <c r="K103" s="50"/>
      <c r="L103" s="50"/>
      <c r="M103" s="50"/>
      <c r="N103" s="50"/>
      <c r="O103" s="50"/>
      <c r="P103" s="50"/>
      <c r="Q103" s="50"/>
      <c r="R103" s="50"/>
      <c r="S103" s="50"/>
      <c r="T103" s="50"/>
      <c r="U103" s="77"/>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row>
    <row r="104" spans="2:60" s="48" customFormat="1" ht="32" customHeight="1" x14ac:dyDescent="0.2">
      <c r="B104" s="50"/>
      <c r="C104" s="50"/>
      <c r="D104" s="50"/>
      <c r="E104" s="50"/>
      <c r="F104" s="50"/>
      <c r="G104" s="50"/>
      <c r="H104" s="50"/>
      <c r="I104" s="50"/>
      <c r="J104" s="50"/>
      <c r="K104" s="50"/>
      <c r="L104" s="50"/>
      <c r="M104" s="50"/>
      <c r="N104" s="50"/>
      <c r="O104" s="50"/>
      <c r="P104" s="50"/>
      <c r="Q104" s="50"/>
      <c r="R104" s="50"/>
      <c r="S104" s="50"/>
      <c r="T104" s="50"/>
      <c r="U104" s="77"/>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row>
    <row r="105" spans="2:60" s="48" customFormat="1" ht="32" customHeight="1" x14ac:dyDescent="0.2">
      <c r="B105" s="50"/>
      <c r="C105" s="50"/>
      <c r="D105" s="50"/>
      <c r="E105" s="50"/>
      <c r="F105" s="50"/>
      <c r="G105" s="50"/>
      <c r="H105" s="50"/>
      <c r="I105" s="50"/>
      <c r="J105" s="50"/>
      <c r="K105" s="50"/>
      <c r="L105" s="50"/>
      <c r="M105" s="50"/>
      <c r="N105" s="50"/>
      <c r="O105" s="50"/>
      <c r="P105" s="50"/>
      <c r="Q105" s="50"/>
      <c r="R105" s="50"/>
      <c r="S105" s="50"/>
      <c r="T105" s="50"/>
      <c r="U105" s="77"/>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row>
    <row r="106" spans="2:60" s="48" customFormat="1" ht="32" customHeight="1" x14ac:dyDescent="0.2">
      <c r="B106" s="50"/>
      <c r="C106" s="50"/>
      <c r="D106" s="50"/>
      <c r="E106" s="50"/>
      <c r="F106" s="50"/>
      <c r="G106" s="50"/>
      <c r="H106" s="50"/>
      <c r="I106" s="50"/>
      <c r="J106" s="50"/>
      <c r="K106" s="50"/>
      <c r="L106" s="50"/>
      <c r="M106" s="50"/>
      <c r="N106" s="50"/>
      <c r="O106" s="50"/>
      <c r="P106" s="50"/>
      <c r="Q106" s="50"/>
      <c r="R106" s="50"/>
      <c r="S106" s="50"/>
      <c r="T106" s="50"/>
      <c r="U106" s="77"/>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row>
    <row r="107" spans="2:60" s="48" customFormat="1" ht="32" customHeight="1" x14ac:dyDescent="0.2">
      <c r="B107" s="50"/>
      <c r="C107" s="50"/>
      <c r="D107" s="50"/>
      <c r="E107" s="50"/>
      <c r="F107" s="50"/>
      <c r="G107" s="50"/>
      <c r="H107" s="50"/>
      <c r="I107" s="50"/>
      <c r="J107" s="50"/>
      <c r="K107" s="50"/>
      <c r="L107" s="50"/>
      <c r="M107" s="50"/>
      <c r="N107" s="50"/>
      <c r="O107" s="50"/>
      <c r="P107" s="50"/>
      <c r="Q107" s="50"/>
      <c r="R107" s="50"/>
      <c r="S107" s="50"/>
      <c r="T107" s="50"/>
      <c r="U107" s="77"/>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row>
    <row r="108" spans="2:60" s="48" customFormat="1" ht="32" customHeight="1" x14ac:dyDescent="0.2">
      <c r="B108" s="50"/>
      <c r="C108" s="50"/>
      <c r="D108" s="50"/>
      <c r="E108" s="50"/>
      <c r="F108" s="50"/>
      <c r="G108" s="50"/>
      <c r="H108" s="50"/>
      <c r="I108" s="50"/>
      <c r="J108" s="50"/>
      <c r="K108" s="50"/>
      <c r="L108" s="50"/>
      <c r="M108" s="50"/>
      <c r="N108" s="50"/>
      <c r="O108" s="50"/>
      <c r="P108" s="50"/>
      <c r="Q108" s="50"/>
      <c r="R108" s="50"/>
      <c r="S108" s="50"/>
      <c r="T108" s="50"/>
      <c r="U108" s="77"/>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row>
    <row r="109" spans="2:60" s="48" customFormat="1" ht="32" customHeight="1" x14ac:dyDescent="0.2">
      <c r="B109" s="50"/>
      <c r="C109" s="50"/>
      <c r="D109" s="50"/>
      <c r="E109" s="50"/>
      <c r="F109" s="50"/>
      <c r="G109" s="50"/>
      <c r="H109" s="50"/>
      <c r="I109" s="50"/>
      <c r="J109" s="50"/>
      <c r="K109" s="50"/>
      <c r="L109" s="50"/>
      <c r="M109" s="50"/>
      <c r="N109" s="50"/>
      <c r="O109" s="50"/>
      <c r="P109" s="50"/>
      <c r="Q109" s="50"/>
      <c r="R109" s="50"/>
      <c r="S109" s="50"/>
      <c r="T109" s="50"/>
      <c r="U109" s="77"/>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row>
    <row r="110" spans="2:60" s="48" customFormat="1" ht="32" customHeight="1" x14ac:dyDescent="0.2">
      <c r="B110" s="50"/>
      <c r="C110" s="50"/>
      <c r="D110" s="50"/>
      <c r="E110" s="50"/>
      <c r="F110" s="50"/>
      <c r="G110" s="50"/>
      <c r="H110" s="50"/>
      <c r="I110" s="50"/>
      <c r="J110" s="50"/>
      <c r="K110" s="50"/>
      <c r="L110" s="50"/>
      <c r="M110" s="50"/>
      <c r="N110" s="50"/>
      <c r="O110" s="50"/>
      <c r="P110" s="50"/>
      <c r="Q110" s="50"/>
      <c r="R110" s="50"/>
      <c r="S110" s="50"/>
      <c r="T110" s="50"/>
      <c r="U110" s="77"/>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row>
    <row r="111" spans="2:60" s="48" customFormat="1" ht="32" customHeight="1" x14ac:dyDescent="0.2">
      <c r="B111" s="50"/>
      <c r="C111" s="50"/>
      <c r="D111" s="50"/>
      <c r="E111" s="50"/>
      <c r="F111" s="50"/>
      <c r="G111" s="50"/>
      <c r="H111" s="50"/>
      <c r="I111" s="50"/>
      <c r="J111" s="50"/>
      <c r="K111" s="50"/>
      <c r="L111" s="50"/>
      <c r="M111" s="50"/>
      <c r="N111" s="50"/>
      <c r="O111" s="50"/>
      <c r="P111" s="50"/>
      <c r="Q111" s="50"/>
      <c r="R111" s="50"/>
      <c r="S111" s="50"/>
      <c r="T111" s="50"/>
      <c r="U111" s="77"/>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row>
    <row r="112" spans="2:60" s="48" customFormat="1" ht="32" customHeight="1" x14ac:dyDescent="0.2">
      <c r="B112" s="50"/>
      <c r="C112" s="50"/>
      <c r="D112" s="50"/>
      <c r="E112" s="50"/>
      <c r="F112" s="50"/>
      <c r="G112" s="50"/>
      <c r="H112" s="50"/>
      <c r="I112" s="50"/>
      <c r="J112" s="50"/>
      <c r="K112" s="50"/>
      <c r="L112" s="50"/>
      <c r="M112" s="50"/>
      <c r="N112" s="50"/>
      <c r="O112" s="50"/>
      <c r="P112" s="50"/>
      <c r="Q112" s="50"/>
      <c r="R112" s="50"/>
      <c r="S112" s="50"/>
      <c r="T112" s="50"/>
      <c r="U112" s="77"/>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row>
    <row r="113" spans="2:60" s="48" customFormat="1" ht="32" customHeight="1" x14ac:dyDescent="0.2">
      <c r="B113" s="50"/>
      <c r="C113" s="50"/>
      <c r="D113" s="50"/>
      <c r="E113" s="50"/>
      <c r="F113" s="50"/>
      <c r="G113" s="50"/>
      <c r="H113" s="50"/>
      <c r="I113" s="50"/>
      <c r="J113" s="50"/>
      <c r="K113" s="50"/>
      <c r="L113" s="50"/>
      <c r="M113" s="50"/>
      <c r="N113" s="50"/>
      <c r="O113" s="50"/>
      <c r="P113" s="50"/>
      <c r="Q113" s="50"/>
      <c r="R113" s="50"/>
      <c r="S113" s="50"/>
      <c r="T113" s="50"/>
      <c r="U113" s="77"/>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row>
    <row r="114" spans="2:60" s="48" customFormat="1" ht="32" customHeight="1" x14ac:dyDescent="0.2">
      <c r="B114" s="50"/>
      <c r="C114" s="50"/>
      <c r="D114" s="50"/>
      <c r="E114" s="50"/>
      <c r="F114" s="50"/>
      <c r="G114" s="50"/>
      <c r="H114" s="50"/>
      <c r="I114" s="50"/>
      <c r="J114" s="50"/>
      <c r="K114" s="50"/>
      <c r="L114" s="50"/>
      <c r="M114" s="50"/>
      <c r="N114" s="50"/>
      <c r="O114" s="50"/>
      <c r="P114" s="50"/>
      <c r="Q114" s="50"/>
      <c r="R114" s="50"/>
      <c r="S114" s="50"/>
      <c r="T114" s="50"/>
      <c r="U114" s="77"/>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row>
    <row r="115" spans="2:60" s="48" customFormat="1" ht="32" customHeight="1" x14ac:dyDescent="0.2">
      <c r="B115" s="50"/>
      <c r="C115" s="50"/>
      <c r="D115" s="50"/>
      <c r="E115" s="50"/>
      <c r="F115" s="50"/>
      <c r="G115" s="50"/>
      <c r="H115" s="50"/>
      <c r="I115" s="50"/>
      <c r="J115" s="50"/>
      <c r="K115" s="50"/>
      <c r="L115" s="50"/>
      <c r="M115" s="50"/>
      <c r="N115" s="50"/>
      <c r="O115" s="50"/>
      <c r="P115" s="50"/>
      <c r="Q115" s="50"/>
      <c r="R115" s="50"/>
      <c r="S115" s="50"/>
      <c r="T115" s="50"/>
      <c r="U115" s="77"/>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row>
    <row r="116" spans="2:60" s="48" customFormat="1" ht="32" customHeight="1" x14ac:dyDescent="0.2">
      <c r="B116" s="50"/>
      <c r="C116" s="50"/>
      <c r="D116" s="50"/>
      <c r="E116" s="50"/>
      <c r="F116" s="50"/>
      <c r="G116" s="50"/>
      <c r="H116" s="50"/>
      <c r="I116" s="50"/>
      <c r="J116" s="50"/>
      <c r="K116" s="50"/>
      <c r="L116" s="50"/>
      <c r="M116" s="50"/>
      <c r="N116" s="50"/>
      <c r="O116" s="50"/>
      <c r="P116" s="50"/>
      <c r="Q116" s="50"/>
      <c r="R116" s="50"/>
      <c r="S116" s="50"/>
      <c r="T116" s="50"/>
      <c r="U116" s="77"/>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row>
    <row r="117" spans="2:60" s="48" customFormat="1" ht="32" customHeight="1" x14ac:dyDescent="0.2">
      <c r="B117" s="50"/>
      <c r="C117" s="50"/>
      <c r="D117" s="50"/>
      <c r="E117" s="50"/>
      <c r="F117" s="50"/>
      <c r="G117" s="50"/>
      <c r="H117" s="50"/>
      <c r="I117" s="50"/>
      <c r="J117" s="50"/>
      <c r="K117" s="50"/>
      <c r="L117" s="50"/>
      <c r="M117" s="50"/>
      <c r="N117" s="50"/>
      <c r="O117" s="50"/>
      <c r="P117" s="50"/>
      <c r="Q117" s="50"/>
      <c r="R117" s="50"/>
      <c r="S117" s="50"/>
      <c r="T117" s="50"/>
      <c r="U117" s="77"/>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row>
    <row r="118" spans="2:60" s="48" customFormat="1" ht="32" customHeight="1" x14ac:dyDescent="0.2">
      <c r="B118" s="50"/>
      <c r="C118" s="50"/>
      <c r="D118" s="50"/>
      <c r="E118" s="50"/>
      <c r="F118" s="50"/>
      <c r="G118" s="50"/>
      <c r="H118" s="50"/>
      <c r="I118" s="50"/>
      <c r="J118" s="50"/>
      <c r="K118" s="50"/>
      <c r="L118" s="50"/>
      <c r="M118" s="50"/>
      <c r="N118" s="50"/>
      <c r="O118" s="50"/>
      <c r="P118" s="50"/>
      <c r="Q118" s="50"/>
      <c r="R118" s="50"/>
      <c r="S118" s="50"/>
      <c r="T118" s="50"/>
      <c r="U118" s="77"/>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row>
    <row r="119" spans="2:60" s="48" customFormat="1" ht="32" customHeight="1" x14ac:dyDescent="0.2">
      <c r="B119" s="50"/>
      <c r="C119" s="50"/>
      <c r="D119" s="50"/>
      <c r="E119" s="50"/>
      <c r="F119" s="50"/>
      <c r="G119" s="50"/>
      <c r="H119" s="50"/>
      <c r="I119" s="50"/>
      <c r="J119" s="50"/>
      <c r="K119" s="50"/>
      <c r="L119" s="50"/>
      <c r="M119" s="50"/>
      <c r="N119" s="50"/>
      <c r="O119" s="50"/>
      <c r="P119" s="50"/>
      <c r="Q119" s="50"/>
      <c r="R119" s="50"/>
      <c r="S119" s="50"/>
      <c r="T119" s="50"/>
      <c r="U119" s="77"/>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row>
    <row r="120" spans="2:60" s="48" customFormat="1" ht="32" customHeight="1" x14ac:dyDescent="0.2">
      <c r="B120" s="50"/>
      <c r="C120" s="50"/>
      <c r="D120" s="50"/>
      <c r="E120" s="50"/>
      <c r="F120" s="50"/>
      <c r="G120" s="50"/>
      <c r="H120" s="50"/>
      <c r="I120" s="50"/>
      <c r="J120" s="50"/>
      <c r="K120" s="50"/>
      <c r="L120" s="50"/>
      <c r="M120" s="50"/>
      <c r="N120" s="50"/>
      <c r="O120" s="50"/>
      <c r="P120" s="50"/>
      <c r="Q120" s="50"/>
      <c r="R120" s="50"/>
      <c r="S120" s="50"/>
      <c r="T120" s="50"/>
      <c r="U120" s="77"/>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row>
    <row r="121" spans="2:60" s="48" customFormat="1" ht="32" customHeight="1" x14ac:dyDescent="0.2">
      <c r="B121" s="50"/>
      <c r="C121" s="50"/>
      <c r="D121" s="50"/>
      <c r="E121" s="50"/>
      <c r="F121" s="50"/>
      <c r="G121" s="50"/>
      <c r="H121" s="50"/>
      <c r="I121" s="50"/>
      <c r="J121" s="50"/>
      <c r="K121" s="50"/>
      <c r="L121" s="50"/>
      <c r="M121" s="50"/>
      <c r="N121" s="50"/>
      <c r="O121" s="50"/>
      <c r="P121" s="50"/>
      <c r="Q121" s="50"/>
      <c r="R121" s="50"/>
      <c r="S121" s="50"/>
      <c r="T121" s="50"/>
      <c r="U121" s="77"/>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row>
    <row r="122" spans="2:60" s="48" customFormat="1" ht="32" customHeight="1" x14ac:dyDescent="0.2">
      <c r="B122" s="50"/>
      <c r="C122" s="50"/>
      <c r="D122" s="50"/>
      <c r="E122" s="50"/>
      <c r="F122" s="50"/>
      <c r="G122" s="50"/>
      <c r="H122" s="50"/>
      <c r="I122" s="50"/>
      <c r="J122" s="50"/>
      <c r="K122" s="50"/>
      <c r="L122" s="50"/>
      <c r="M122" s="50"/>
      <c r="N122" s="50"/>
      <c r="O122" s="50"/>
      <c r="P122" s="50"/>
      <c r="Q122" s="50"/>
      <c r="R122" s="50"/>
      <c r="S122" s="50"/>
      <c r="T122" s="50"/>
      <c r="U122" s="77"/>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row>
    <row r="123" spans="2:60" s="48" customFormat="1" ht="32" customHeight="1" thickBot="1" x14ac:dyDescent="0.25">
      <c r="B123" s="50"/>
      <c r="C123" s="50"/>
      <c r="D123" s="50"/>
      <c r="E123" s="50"/>
      <c r="F123" s="50"/>
      <c r="G123" s="50"/>
      <c r="H123" s="50"/>
      <c r="I123" s="50"/>
      <c r="J123" s="50"/>
      <c r="K123" s="50"/>
      <c r="L123" s="50"/>
      <c r="M123" s="58"/>
      <c r="N123" s="58"/>
      <c r="O123" s="58"/>
      <c r="P123" s="58"/>
      <c r="Q123" s="58"/>
      <c r="R123" s="58"/>
      <c r="S123" s="58"/>
      <c r="T123" s="58"/>
      <c r="U123" s="58"/>
      <c r="V123" s="58"/>
      <c r="W123" s="58"/>
      <c r="X123" s="58"/>
      <c r="Y123" s="58"/>
      <c r="Z123" s="58"/>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row>
    <row r="124" spans="2:60" s="48" customFormat="1" ht="32" customHeight="1" x14ac:dyDescent="0.2">
      <c r="B124" s="50"/>
      <c r="C124" s="50"/>
      <c r="D124" s="50"/>
      <c r="E124" s="50"/>
      <c r="F124" s="50"/>
      <c r="G124" s="50"/>
      <c r="H124" s="50"/>
      <c r="I124" s="50"/>
      <c r="J124" s="50"/>
      <c r="K124" s="50"/>
      <c r="L124" s="50"/>
      <c r="M124" s="11"/>
      <c r="N124" s="11"/>
      <c r="O124" s="11"/>
      <c r="P124" s="11"/>
      <c r="Q124" s="11"/>
      <c r="R124" s="11"/>
      <c r="S124" s="11"/>
      <c r="T124" s="11"/>
      <c r="U124" s="11"/>
      <c r="V124" s="11"/>
      <c r="W124" s="11"/>
      <c r="X124" s="11"/>
      <c r="Y124" s="11"/>
      <c r="Z124" s="11"/>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row>
    <row r="125" spans="2:60" s="48" customFormat="1" ht="32" customHeight="1" x14ac:dyDescent="0.2">
      <c r="B125" s="50"/>
      <c r="C125" s="50"/>
      <c r="D125" s="50"/>
      <c r="E125" s="50"/>
      <c r="F125" s="50"/>
      <c r="G125" s="50"/>
      <c r="H125" s="50"/>
      <c r="I125" s="50"/>
      <c r="J125" s="50"/>
      <c r="K125" s="50"/>
      <c r="L125" s="50"/>
      <c r="M125" s="11"/>
      <c r="N125" s="11"/>
      <c r="O125" s="11"/>
      <c r="P125" s="11"/>
      <c r="Q125" s="11"/>
      <c r="R125" s="11"/>
      <c r="S125" s="11"/>
      <c r="T125" s="11"/>
      <c r="U125" s="11"/>
      <c r="V125" s="11"/>
      <c r="W125" s="11"/>
      <c r="X125" s="11"/>
      <c r="Y125" s="11"/>
      <c r="Z125" s="11"/>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row>
    <row r="126" spans="2:60" s="48" customFormat="1" ht="32" customHeight="1" x14ac:dyDescent="0.2">
      <c r="B126" s="50"/>
      <c r="C126" s="50"/>
      <c r="D126" s="50"/>
      <c r="E126" s="50"/>
      <c r="F126" s="50"/>
      <c r="G126" s="50"/>
      <c r="H126" s="50"/>
      <c r="I126" s="50"/>
      <c r="J126" s="50"/>
      <c r="K126" s="50"/>
      <c r="L126" s="50"/>
      <c r="M126" s="11"/>
      <c r="N126" s="11"/>
      <c r="O126" s="11"/>
      <c r="P126" s="11"/>
      <c r="Q126" s="11"/>
      <c r="R126" s="11"/>
      <c r="S126" s="11"/>
      <c r="T126" s="11"/>
      <c r="U126" s="11"/>
      <c r="V126" s="11"/>
      <c r="W126" s="11"/>
      <c r="X126" s="11"/>
      <c r="Y126" s="11"/>
      <c r="Z126" s="11"/>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row>
    <row r="127" spans="2:60" s="48" customFormat="1" ht="32" customHeight="1" x14ac:dyDescent="0.2">
      <c r="B127" s="50"/>
      <c r="C127" s="50"/>
      <c r="D127" s="50"/>
      <c r="E127" s="50"/>
      <c r="F127" s="50"/>
      <c r="G127" s="50"/>
      <c r="H127" s="50"/>
      <c r="I127" s="50"/>
      <c r="J127" s="50"/>
      <c r="K127" s="50"/>
      <c r="L127" s="50"/>
      <c r="M127" s="11"/>
      <c r="N127" s="11"/>
      <c r="O127" s="11"/>
      <c r="P127" s="11"/>
      <c r="Q127" s="11"/>
      <c r="R127" s="11"/>
      <c r="S127" s="11"/>
      <c r="T127" s="11"/>
      <c r="U127" s="11"/>
      <c r="V127" s="11"/>
      <c r="W127" s="11"/>
      <c r="X127" s="11"/>
      <c r="Y127" s="11"/>
      <c r="Z127" s="11"/>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row>
    <row r="128" spans="2:60" s="48" customFormat="1" ht="32" customHeight="1" x14ac:dyDescent="0.2">
      <c r="B128" s="50"/>
      <c r="C128" s="50"/>
      <c r="D128" s="50"/>
      <c r="E128" s="50"/>
      <c r="F128" s="50"/>
      <c r="G128" s="50"/>
      <c r="H128" s="50"/>
      <c r="I128" s="50"/>
      <c r="J128" s="50"/>
      <c r="K128" s="50"/>
      <c r="L128" s="50"/>
      <c r="M128" s="11"/>
      <c r="N128" s="11"/>
      <c r="O128" s="11"/>
      <c r="P128" s="11"/>
      <c r="Q128" s="11"/>
      <c r="R128" s="11"/>
      <c r="S128" s="11"/>
      <c r="T128" s="11"/>
      <c r="U128" s="11"/>
      <c r="V128" s="11"/>
      <c r="W128" s="11"/>
      <c r="X128" s="11"/>
      <c r="Y128" s="11"/>
      <c r="Z128" s="11"/>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row>
    <row r="129" ht="32" customHeight="1" x14ac:dyDescent="0.2"/>
  </sheetData>
  <mergeCells count="10">
    <mergeCell ref="D24:G24"/>
    <mergeCell ref="H24:K24"/>
    <mergeCell ref="L24:P24"/>
    <mergeCell ref="D12:F12"/>
    <mergeCell ref="G12:I12"/>
    <mergeCell ref="A1:P1"/>
    <mergeCell ref="D4:E4"/>
    <mergeCell ref="F4:G4"/>
    <mergeCell ref="H4:L4"/>
    <mergeCell ref="J12:N1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65AC0-71AB-3D44-A829-EFDAC13192FE}">
  <sheetPr>
    <tabColor theme="9" tint="-0.249977111117893"/>
    <pageSetUpPr fitToPage="1"/>
  </sheetPr>
  <dimension ref="A1:DB89"/>
  <sheetViews>
    <sheetView zoomScale="80" zoomScaleNormal="80" workbookViewId="0">
      <selection activeCell="D3" sqref="D3:F3"/>
    </sheetView>
  </sheetViews>
  <sheetFormatPr baseColWidth="10" defaultRowHeight="16" x14ac:dyDescent="0.2"/>
  <cols>
    <col min="1" max="1" width="0.1640625" customWidth="1"/>
    <col min="2" max="2" width="7.83203125" style="2" customWidth="1"/>
    <col min="3" max="3" width="10" style="2" customWidth="1"/>
    <col min="4" max="5" width="14.83203125" style="2" customWidth="1"/>
    <col min="6" max="6" width="3" style="2" customWidth="1"/>
    <col min="7" max="9" width="14.83203125" style="2" customWidth="1"/>
    <col min="10" max="10" width="3" style="2" customWidth="1"/>
    <col min="11" max="11" width="13.1640625" style="2" customWidth="1"/>
    <col min="12" max="15" width="10.83203125" style="2"/>
    <col min="16" max="16" width="2.5" style="2" customWidth="1"/>
    <col min="17" max="17" width="11.6640625" style="2" bestFit="1" customWidth="1"/>
    <col min="18" max="106" width="10.83203125" style="2"/>
  </cols>
  <sheetData>
    <row r="1" spans="1:106" s="48" customFormat="1" ht="36" customHeight="1" x14ac:dyDescent="0.2">
      <c r="B1" s="217" t="s">
        <v>201</v>
      </c>
      <c r="C1" s="217"/>
      <c r="D1" s="217"/>
      <c r="E1" s="217"/>
      <c r="F1" s="217"/>
      <c r="G1" s="217"/>
      <c r="H1" s="217"/>
      <c r="I1" s="217"/>
      <c r="J1" s="217"/>
      <c r="K1" s="217"/>
      <c r="L1" s="217"/>
      <c r="M1" s="217"/>
      <c r="N1" s="217"/>
      <c r="O1" s="217"/>
      <c r="P1" s="217"/>
      <c r="Q1" s="217"/>
      <c r="R1" s="217"/>
      <c r="S1" s="217"/>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c r="CV1" s="70"/>
      <c r="CW1" s="70"/>
      <c r="CX1" s="70"/>
      <c r="CY1" s="70"/>
      <c r="CZ1" s="70"/>
      <c r="DA1" s="70"/>
      <c r="DB1" s="70"/>
    </row>
    <row r="2" spans="1:106" s="48" customFormat="1" ht="8" customHeight="1" x14ac:dyDescent="0.2">
      <c r="B2" s="147"/>
      <c r="C2" s="147"/>
      <c r="D2" s="147"/>
      <c r="E2" s="147"/>
      <c r="F2" s="147"/>
      <c r="G2" s="147"/>
      <c r="H2" s="147"/>
      <c r="I2" s="147"/>
      <c r="J2" s="147"/>
      <c r="K2" s="147"/>
      <c r="L2" s="147"/>
      <c r="M2" s="147"/>
      <c r="N2" s="147"/>
      <c r="O2" s="147"/>
      <c r="P2" s="147"/>
      <c r="Q2" s="147"/>
      <c r="R2" s="147"/>
      <c r="S2" s="14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row>
    <row r="3" spans="1:106" s="48" customFormat="1" ht="36" customHeight="1" x14ac:dyDescent="0.2">
      <c r="B3" s="226" t="s">
        <v>212</v>
      </c>
      <c r="C3" s="226"/>
      <c r="D3" s="199" t="s">
        <v>224</v>
      </c>
      <c r="E3" s="199"/>
      <c r="F3" s="199"/>
      <c r="G3" s="104"/>
      <c r="H3" s="104"/>
      <c r="I3" s="147"/>
      <c r="J3" s="147"/>
      <c r="K3" s="147"/>
      <c r="L3" s="147"/>
      <c r="M3" s="147"/>
      <c r="N3" s="147"/>
      <c r="O3" s="147"/>
      <c r="P3" s="147"/>
      <c r="Q3" s="147"/>
      <c r="R3" s="147"/>
      <c r="S3" s="14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row>
    <row r="4" spans="1:106" s="48" customFormat="1" ht="16" customHeight="1" x14ac:dyDescent="0.2">
      <c r="B4" s="77"/>
      <c r="C4" s="70"/>
      <c r="D4" s="70"/>
      <c r="E4" s="70"/>
      <c r="F4" s="70"/>
      <c r="G4" s="70"/>
      <c r="H4" s="70"/>
      <c r="I4" s="70"/>
      <c r="J4" s="70"/>
      <c r="K4" s="71"/>
      <c r="L4" s="71"/>
      <c r="M4" s="71"/>
      <c r="N4" s="71"/>
      <c r="O4" s="71"/>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row>
    <row r="5" spans="1:106" s="48" customFormat="1" ht="25" customHeight="1" x14ac:dyDescent="0.2">
      <c r="B5" s="77"/>
      <c r="C5" s="70"/>
      <c r="D5" s="211" t="s">
        <v>122</v>
      </c>
      <c r="E5" s="211"/>
      <c r="F5" s="70"/>
      <c r="G5" s="213" t="s">
        <v>121</v>
      </c>
      <c r="H5" s="213"/>
      <c r="I5" s="213"/>
      <c r="J5" s="40"/>
      <c r="K5" s="212" t="s">
        <v>111</v>
      </c>
      <c r="L5" s="212"/>
      <c r="M5" s="212"/>
      <c r="N5" s="212"/>
      <c r="O5" s="212"/>
      <c r="P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row>
    <row r="6" spans="1:106" s="48" customFormat="1" ht="51" x14ac:dyDescent="0.2">
      <c r="A6" s="86"/>
      <c r="B6" s="85" t="s">
        <v>126</v>
      </c>
      <c r="C6" s="61" t="s">
        <v>107</v>
      </c>
      <c r="D6" s="70" t="s">
        <v>134</v>
      </c>
      <c r="E6" s="70" t="s">
        <v>135</v>
      </c>
      <c r="F6" s="70"/>
      <c r="G6" s="70" t="s">
        <v>105</v>
      </c>
      <c r="H6" s="70" t="s">
        <v>106</v>
      </c>
      <c r="I6" s="70" t="s">
        <v>112</v>
      </c>
      <c r="J6" s="70"/>
      <c r="K6" s="70">
        <v>1</v>
      </c>
      <c r="L6" s="70">
        <v>2</v>
      </c>
      <c r="M6" s="70">
        <v>3</v>
      </c>
      <c r="N6" s="70">
        <v>4</v>
      </c>
      <c r="O6" s="70">
        <v>5</v>
      </c>
      <c r="P6" s="70"/>
      <c r="Q6" s="40" t="s">
        <v>37</v>
      </c>
      <c r="R6" s="40" t="s">
        <v>94</v>
      </c>
      <c r="S6" s="40" t="s">
        <v>117</v>
      </c>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row>
    <row r="7" spans="1:106" s="48" customFormat="1" ht="25" customHeight="1" x14ac:dyDescent="0.2">
      <c r="A7" s="86">
        <f ca="1">RAND()</f>
        <v>0.46267096494282101</v>
      </c>
      <c r="B7" s="87">
        <f ca="1">RANK(A7,$A$7:$A$10)</f>
        <v>4</v>
      </c>
      <c r="C7" s="61">
        <v>1</v>
      </c>
      <c r="D7" s="73" t="s">
        <v>129</v>
      </c>
      <c r="E7" s="73">
        <v>1</v>
      </c>
      <c r="F7" s="61"/>
      <c r="G7" s="74">
        <v>-1</v>
      </c>
      <c r="H7" s="74">
        <v>-1</v>
      </c>
      <c r="I7" s="74">
        <f>G7*H7</f>
        <v>1</v>
      </c>
      <c r="J7" s="75"/>
      <c r="K7" s="72">
        <v>7</v>
      </c>
      <c r="L7" s="72">
        <v>7</v>
      </c>
      <c r="M7" s="72">
        <v>6</v>
      </c>
      <c r="N7" s="72">
        <v>8</v>
      </c>
      <c r="O7" s="72">
        <v>9</v>
      </c>
      <c r="P7" s="70"/>
      <c r="Q7" s="54">
        <f>AVERAGE(K7:O7)</f>
        <v>7.4</v>
      </c>
      <c r="R7" s="53">
        <f>_xlfn.STDEV.S(K7:O7)</f>
        <v>1.1401754250991367</v>
      </c>
      <c r="S7" s="53">
        <f>POWER(R7,2)</f>
        <v>1.2999999999999972</v>
      </c>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row>
    <row r="8" spans="1:106" s="48" customFormat="1" ht="25" customHeight="1" x14ac:dyDescent="0.2">
      <c r="A8" s="86">
        <f t="shared" ref="A8:A10" ca="1" si="0">RAND()</f>
        <v>0.75817132508656415</v>
      </c>
      <c r="B8" s="87">
        <f t="shared" ref="B8:B10" ca="1" si="1">RANK(A8,$A$7:$A$10)</f>
        <v>1</v>
      </c>
      <c r="C8" s="61">
        <v>2</v>
      </c>
      <c r="D8" s="73" t="s">
        <v>129</v>
      </c>
      <c r="E8" s="73">
        <v>4</v>
      </c>
      <c r="F8" s="61"/>
      <c r="G8" s="74">
        <v>-1</v>
      </c>
      <c r="H8" s="74">
        <v>1</v>
      </c>
      <c r="I8" s="74">
        <f>G8*H8</f>
        <v>-1</v>
      </c>
      <c r="J8" s="75"/>
      <c r="K8" s="72">
        <v>8</v>
      </c>
      <c r="L8" s="72">
        <v>9</v>
      </c>
      <c r="M8" s="72">
        <v>7</v>
      </c>
      <c r="N8" s="72">
        <v>10</v>
      </c>
      <c r="O8" s="72">
        <v>8</v>
      </c>
      <c r="P8" s="70"/>
      <c r="Q8" s="54">
        <f t="shared" ref="Q8:Q10" si="2">AVERAGE(K8:O8)</f>
        <v>8.4</v>
      </c>
      <c r="R8" s="53">
        <f t="shared" ref="R8:R10" si="3">_xlfn.STDEV.S(K8:O8)</f>
        <v>1.1401754250991367</v>
      </c>
      <c r="S8" s="53">
        <f t="shared" ref="S8:S10" si="4">POWER(R8,2)</f>
        <v>1.2999999999999972</v>
      </c>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row>
    <row r="9" spans="1:106" s="48" customFormat="1" ht="25" customHeight="1" x14ac:dyDescent="0.2">
      <c r="A9" s="86">
        <f t="shared" ca="1" si="0"/>
        <v>0.58224197175255787</v>
      </c>
      <c r="B9" s="87">
        <f t="shared" ca="1" si="1"/>
        <v>3</v>
      </c>
      <c r="C9" s="61">
        <v>3</v>
      </c>
      <c r="D9" s="73" t="s">
        <v>130</v>
      </c>
      <c r="E9" s="73">
        <v>1</v>
      </c>
      <c r="F9" s="61"/>
      <c r="G9" s="74">
        <v>1</v>
      </c>
      <c r="H9" s="74">
        <v>-1</v>
      </c>
      <c r="I9" s="74">
        <f>G9*H9</f>
        <v>-1</v>
      </c>
      <c r="J9" s="75"/>
      <c r="K9" s="72">
        <v>6</v>
      </c>
      <c r="L9" s="72">
        <v>5</v>
      </c>
      <c r="M9" s="72">
        <v>5</v>
      </c>
      <c r="N9" s="72">
        <v>4</v>
      </c>
      <c r="O9" s="72">
        <v>5</v>
      </c>
      <c r="P9" s="70"/>
      <c r="Q9" s="54">
        <f t="shared" si="2"/>
        <v>5</v>
      </c>
      <c r="R9" s="53">
        <f t="shared" si="3"/>
        <v>0.70710678118654757</v>
      </c>
      <c r="S9" s="53">
        <f t="shared" si="4"/>
        <v>0.50000000000000011</v>
      </c>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row>
    <row r="10" spans="1:106" s="48" customFormat="1" ht="25" customHeight="1" x14ac:dyDescent="0.2">
      <c r="A10" s="86">
        <f t="shared" ca="1" si="0"/>
        <v>0.7040898336871777</v>
      </c>
      <c r="B10" s="87">
        <f t="shared" ca="1" si="1"/>
        <v>2</v>
      </c>
      <c r="C10" s="61">
        <v>4</v>
      </c>
      <c r="D10" s="73" t="s">
        <v>130</v>
      </c>
      <c r="E10" s="73">
        <v>4</v>
      </c>
      <c r="F10" s="61"/>
      <c r="G10" s="74">
        <v>1</v>
      </c>
      <c r="H10" s="74">
        <v>1</v>
      </c>
      <c r="I10" s="74">
        <f>G10*H10</f>
        <v>1</v>
      </c>
      <c r="J10" s="75"/>
      <c r="K10" s="72">
        <v>6</v>
      </c>
      <c r="L10" s="72">
        <v>7</v>
      </c>
      <c r="M10" s="72">
        <v>7</v>
      </c>
      <c r="N10" s="72">
        <v>7</v>
      </c>
      <c r="O10" s="72">
        <v>8</v>
      </c>
      <c r="P10" s="70"/>
      <c r="Q10" s="54">
        <f t="shared" si="2"/>
        <v>7</v>
      </c>
      <c r="R10" s="53">
        <f t="shared" si="3"/>
        <v>0.70710678118654757</v>
      </c>
      <c r="S10" s="53">
        <f t="shared" si="4"/>
        <v>0.50000000000000011</v>
      </c>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row>
    <row r="11" spans="1:106" s="48" customFormat="1" ht="25" customHeight="1" x14ac:dyDescent="0.2">
      <c r="B11" s="77"/>
      <c r="C11" s="70"/>
      <c r="D11" s="70"/>
      <c r="E11" s="70"/>
      <c r="F11" s="70"/>
      <c r="G11" s="70"/>
      <c r="H11" s="70"/>
      <c r="I11" s="70"/>
      <c r="J11" s="70"/>
      <c r="K11" s="70"/>
      <c r="L11" s="70"/>
      <c r="M11" s="70"/>
      <c r="N11" s="70"/>
      <c r="O11" s="70"/>
      <c r="P11" s="70"/>
      <c r="Q11" s="82">
        <f>AVERAGE(Q7:Q10)</f>
        <v>6.95</v>
      </c>
      <c r="R11" s="47">
        <f>AVERAGE(R7:R10)</f>
        <v>0.92364110314284209</v>
      </c>
      <c r="S11" s="51">
        <f>AVERAGE(S7:S10)</f>
        <v>0.89999999999999858</v>
      </c>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row>
    <row r="12" spans="1:106" s="48" customFormat="1" ht="25" customHeight="1" x14ac:dyDescent="0.2">
      <c r="B12" s="77"/>
      <c r="C12" s="70"/>
      <c r="D12" s="70"/>
      <c r="E12" s="57" t="s">
        <v>165</v>
      </c>
      <c r="F12" s="78">
        <v>-1</v>
      </c>
      <c r="G12" s="54">
        <f>AVERAGE(K7:O8)</f>
        <v>7.9</v>
      </c>
      <c r="H12" s="54">
        <f>AVERAGE(K7:O7,K9:O9)</f>
        <v>6.2</v>
      </c>
      <c r="I12" s="56">
        <f>AVERAGE(K8:O9)</f>
        <v>6.7</v>
      </c>
      <c r="J12" s="11"/>
      <c r="K12" s="77" t="s">
        <v>133</v>
      </c>
      <c r="L12" s="76">
        <f>_xlfn.F.INV(0.95,1,SUM(COUNT(K7:O7)-1,COUNT(K8:O8)-1,COUNT(K9:O9)-1,COUNT(K10:O10)-1))</f>
        <v>4.4939984776663584</v>
      </c>
      <c r="M12" s="11"/>
      <c r="N12" s="11"/>
      <c r="O12" s="225" t="s">
        <v>131</v>
      </c>
      <c r="P12" s="225"/>
      <c r="Q12" s="225"/>
      <c r="R12" s="225"/>
      <c r="S12" s="51">
        <f>S11</f>
        <v>0.89999999999999858</v>
      </c>
      <c r="T12" s="77"/>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row>
    <row r="13" spans="1:106" s="48" customFormat="1" ht="25" customHeight="1" x14ac:dyDescent="0.2">
      <c r="B13" s="77"/>
      <c r="C13" s="70"/>
      <c r="D13" s="70"/>
      <c r="E13" s="57" t="s">
        <v>166</v>
      </c>
      <c r="F13" s="78">
        <v>1</v>
      </c>
      <c r="G13" s="54">
        <f>AVERAGE(K9:O10)</f>
        <v>6</v>
      </c>
      <c r="H13" s="54">
        <f>AVERAGE(K8:O8,K10:O10)</f>
        <v>7.7</v>
      </c>
      <c r="I13" s="54">
        <f>AVERAGE(K7:O7,K10:O10)</f>
        <v>7.2</v>
      </c>
      <c r="J13" s="11"/>
      <c r="K13" s="77"/>
      <c r="L13" s="77"/>
      <c r="M13" s="77"/>
      <c r="N13" s="77"/>
      <c r="O13" s="77"/>
      <c r="P13" s="77"/>
      <c r="Q13" s="77"/>
      <c r="R13" s="77"/>
      <c r="S13" s="77"/>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row>
    <row r="14" spans="1:106" s="48" customFormat="1" ht="25" customHeight="1" x14ac:dyDescent="0.2">
      <c r="B14" s="77"/>
      <c r="C14" s="70"/>
      <c r="D14" s="70"/>
      <c r="E14" s="57" t="s">
        <v>119</v>
      </c>
      <c r="F14" s="70"/>
      <c r="G14" s="81">
        <f>G13-G12</f>
        <v>-1.9000000000000004</v>
      </c>
      <c r="H14" s="81">
        <f t="shared" ref="H14:I14" si="5">H13-H12</f>
        <v>1.5</v>
      </c>
      <c r="I14" s="81">
        <f t="shared" si="5"/>
        <v>0.5</v>
      </c>
      <c r="J14" s="11"/>
      <c r="K14" s="77"/>
      <c r="L14" s="77"/>
      <c r="M14" s="77"/>
      <c r="N14" s="77"/>
      <c r="O14" s="77"/>
      <c r="P14" s="77"/>
      <c r="Q14" s="222" t="s">
        <v>141</v>
      </c>
      <c r="R14" s="223"/>
      <c r="S14" s="224"/>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row>
    <row r="15" spans="1:106" s="48" customFormat="1" ht="22" customHeight="1" x14ac:dyDescent="0.2">
      <c r="B15" s="77"/>
      <c r="C15" s="70"/>
      <c r="D15" s="70"/>
      <c r="E15" s="57" t="s">
        <v>116</v>
      </c>
      <c r="F15" s="70"/>
      <c r="G15" s="83">
        <f>G14/2</f>
        <v>-0.95000000000000018</v>
      </c>
      <c r="H15" s="83">
        <f t="shared" ref="H15:I15" si="6">H14/2</f>
        <v>0.75</v>
      </c>
      <c r="I15" s="83">
        <f t="shared" si="6"/>
        <v>0.25</v>
      </c>
      <c r="J15" s="11"/>
      <c r="K15" s="77"/>
      <c r="L15" s="77"/>
      <c r="M15" s="77"/>
      <c r="N15" s="77"/>
      <c r="O15" s="77"/>
      <c r="P15" s="77"/>
      <c r="Q15" s="99" t="s">
        <v>137</v>
      </c>
      <c r="R15" s="103" t="s">
        <v>139</v>
      </c>
      <c r="S15" s="100" t="s">
        <v>138</v>
      </c>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row>
    <row r="16" spans="1:106" s="48" customFormat="1" ht="25" customHeight="1" x14ac:dyDescent="0.2">
      <c r="B16" s="77"/>
      <c r="C16" s="70"/>
      <c r="D16" s="70"/>
      <c r="E16" s="57" t="s">
        <v>120</v>
      </c>
      <c r="F16" s="70"/>
      <c r="G16" s="54">
        <f>ABS(G15)</f>
        <v>0.95000000000000018</v>
      </c>
      <c r="H16" s="54">
        <f t="shared" ref="H16:I16" si="7">ABS(H15)</f>
        <v>0.75</v>
      </c>
      <c r="I16" s="54">
        <f t="shared" si="7"/>
        <v>0.25</v>
      </c>
      <c r="J16" s="11"/>
      <c r="K16" s="77"/>
      <c r="L16" s="92"/>
      <c r="M16" s="77"/>
      <c r="N16" s="77"/>
      <c r="O16" s="77"/>
      <c r="P16" s="77"/>
      <c r="Q16" s="94" t="s">
        <v>140</v>
      </c>
      <c r="R16" s="76">
        <f>Q11</f>
        <v>6.95</v>
      </c>
      <c r="S16" s="107"/>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row>
    <row r="17" spans="2:106" s="48" customFormat="1" ht="25" customHeight="1" x14ac:dyDescent="0.2">
      <c r="B17" s="77"/>
      <c r="C17" s="70"/>
      <c r="D17" s="70"/>
      <c r="E17" s="57" t="s">
        <v>132</v>
      </c>
      <c r="F17" s="70"/>
      <c r="G17" s="53">
        <f>(COUNT($K$7:$O$10)/4)*POWER(G14,2)</f>
        <v>18.050000000000004</v>
      </c>
      <c r="H17" s="53">
        <f>(COUNT($K$7:$O$10)/4)*POWER(H14,2)</f>
        <v>11.25</v>
      </c>
      <c r="I17" s="53">
        <f>(COUNT($K$7:$O$10)/4)*POWER(I14,2)</f>
        <v>1.25</v>
      </c>
      <c r="J17" s="11"/>
      <c r="K17" s="90"/>
      <c r="L17" s="11"/>
      <c r="M17" s="77"/>
      <c r="N17" s="77"/>
      <c r="O17" s="77"/>
      <c r="P17" s="77"/>
      <c r="Q17" s="95" t="s">
        <v>136</v>
      </c>
      <c r="R17" s="76">
        <f>G15</f>
        <v>-0.95000000000000018</v>
      </c>
      <c r="S17" s="93" t="str">
        <f>G6</f>
        <v>Factor A</v>
      </c>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row>
    <row r="18" spans="2:106" s="48" customFormat="1" ht="25" customHeight="1" x14ac:dyDescent="0.2">
      <c r="B18" s="77"/>
      <c r="C18" s="70"/>
      <c r="D18" s="70"/>
      <c r="E18" s="57" t="s">
        <v>118</v>
      </c>
      <c r="F18" s="70"/>
      <c r="G18" s="54">
        <f>G17/$S$12</f>
        <v>20.055555555555593</v>
      </c>
      <c r="H18" s="54">
        <f>H17/$S$12</f>
        <v>12.50000000000002</v>
      </c>
      <c r="I18" s="54">
        <f>I17/$S$12</f>
        <v>1.3888888888888911</v>
      </c>
      <c r="J18" s="11"/>
      <c r="K18" s="91"/>
      <c r="L18" s="11"/>
      <c r="M18" s="77"/>
      <c r="N18" s="77"/>
      <c r="O18" s="77"/>
      <c r="P18" s="77"/>
      <c r="Q18" s="95" t="s">
        <v>136</v>
      </c>
      <c r="R18" s="76">
        <f>H15</f>
        <v>0.75</v>
      </c>
      <c r="S18" s="93" t="str">
        <f>H6</f>
        <v>Factor B</v>
      </c>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row>
    <row r="19" spans="2:106" s="48" customFormat="1" ht="25" customHeight="1" x14ac:dyDescent="0.2">
      <c r="B19" s="77"/>
      <c r="C19" s="70"/>
      <c r="D19" s="70"/>
      <c r="E19" s="57"/>
      <c r="F19" s="70"/>
      <c r="G19" s="76"/>
      <c r="H19" s="76"/>
      <c r="I19" s="76"/>
      <c r="J19" s="11"/>
      <c r="K19" s="11"/>
      <c r="L19" s="11"/>
      <c r="M19" s="11"/>
      <c r="N19" s="11"/>
      <c r="O19" s="11"/>
      <c r="P19" s="70"/>
      <c r="Q19" s="108"/>
      <c r="R19" s="97">
        <f>I15</f>
        <v>0.25</v>
      </c>
      <c r="S19" s="98" t="str">
        <f>I6</f>
        <v>AB</v>
      </c>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row>
    <row r="20" spans="2:106" s="48" customFormat="1" ht="25" customHeight="1" x14ac:dyDescent="0.2">
      <c r="B20" s="77"/>
      <c r="C20" s="218" t="s">
        <v>168</v>
      </c>
      <c r="D20" s="218"/>
      <c r="E20" s="218"/>
      <c r="F20" s="218"/>
      <c r="G20" s="218"/>
      <c r="H20" s="218"/>
      <c r="I20" s="76"/>
      <c r="J20" s="11"/>
      <c r="K20" s="11"/>
      <c r="L20" s="11"/>
      <c r="M20" s="11"/>
      <c r="N20" s="11"/>
      <c r="O20" s="11"/>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row>
    <row r="21" spans="2:106" s="48" customFormat="1" ht="25" customHeight="1" x14ac:dyDescent="0.2">
      <c r="B21" s="77"/>
      <c r="C21" s="70"/>
      <c r="D21" s="70"/>
      <c r="E21" s="70"/>
      <c r="F21" s="70"/>
      <c r="G21" s="70"/>
      <c r="H21" s="70"/>
      <c r="I21" s="70"/>
      <c r="J21" s="77"/>
      <c r="K21" s="77"/>
      <c r="L21" s="77"/>
      <c r="M21" s="70"/>
      <c r="N21" s="70"/>
      <c r="O21" s="70"/>
      <c r="P21" s="70"/>
      <c r="Q21" s="219" t="s">
        <v>170</v>
      </c>
      <c r="R21" s="220"/>
      <c r="S21" s="221"/>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row>
    <row r="22" spans="2:106" s="48" customFormat="1" ht="25" customHeight="1" x14ac:dyDescent="0.2">
      <c r="B22" s="77"/>
      <c r="C22" s="70"/>
      <c r="D22" s="70"/>
      <c r="E22" s="70"/>
      <c r="F22" s="70"/>
      <c r="G22" s="70"/>
      <c r="H22" s="70"/>
      <c r="I22" s="70"/>
      <c r="J22" s="77"/>
      <c r="K22" s="77"/>
      <c r="L22" s="77"/>
      <c r="M22" s="70"/>
      <c r="N22" s="70"/>
      <c r="O22" s="70"/>
      <c r="P22" s="70"/>
      <c r="Q22" s="94" t="s">
        <v>169</v>
      </c>
      <c r="R22" s="11"/>
      <c r="S22" s="93"/>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row>
    <row r="23" spans="2:106" s="48" customFormat="1" ht="25" customHeight="1" x14ac:dyDescent="0.2">
      <c r="B23" s="77"/>
      <c r="C23" s="70"/>
      <c r="D23" s="70"/>
      <c r="E23" s="70"/>
      <c r="F23" s="70"/>
      <c r="G23" s="70"/>
      <c r="H23" s="70"/>
      <c r="I23" s="70"/>
      <c r="J23" s="77"/>
      <c r="K23" s="77"/>
      <c r="L23" s="77"/>
      <c r="M23" s="70"/>
      <c r="N23" s="70"/>
      <c r="O23" s="70"/>
      <c r="P23" s="70"/>
      <c r="Q23" s="94" t="s">
        <v>105</v>
      </c>
      <c r="R23" s="112">
        <v>-1</v>
      </c>
      <c r="S23" s="93"/>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row>
    <row r="24" spans="2:106" s="48" customFormat="1" ht="25" customHeight="1" x14ac:dyDescent="0.2">
      <c r="B24" s="77"/>
      <c r="C24" s="70"/>
      <c r="D24" s="70"/>
      <c r="E24" s="70"/>
      <c r="F24" s="70"/>
      <c r="G24" s="70"/>
      <c r="H24" s="70"/>
      <c r="I24" s="70"/>
      <c r="J24" s="70"/>
      <c r="L24" s="70"/>
      <c r="M24" s="70"/>
      <c r="N24" s="70"/>
      <c r="O24" s="70"/>
      <c r="P24" s="70"/>
      <c r="Q24" s="94" t="s">
        <v>106</v>
      </c>
      <c r="R24" s="112">
        <v>1</v>
      </c>
      <c r="S24" s="93"/>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row>
    <row r="25" spans="2:106" s="48" customFormat="1" ht="25" customHeight="1" x14ac:dyDescent="0.2">
      <c r="B25" s="77"/>
      <c r="C25" s="70"/>
      <c r="D25" s="70"/>
      <c r="E25" s="70"/>
      <c r="F25" s="70"/>
      <c r="G25" s="70"/>
      <c r="H25" s="70"/>
      <c r="I25" s="70"/>
      <c r="J25" s="70"/>
      <c r="K25" s="70"/>
      <c r="L25" s="70"/>
      <c r="M25" s="70"/>
      <c r="N25" s="70"/>
      <c r="O25" s="70"/>
      <c r="P25" s="70"/>
      <c r="Q25" s="110" t="s">
        <v>123</v>
      </c>
      <c r="R25" s="111">
        <f>R16+R17*R23+R18*R24+R19*R23*R24</f>
        <v>8.4</v>
      </c>
      <c r="S25" s="98"/>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row>
    <row r="26" spans="2:106" s="48" customFormat="1" ht="25" customHeight="1" x14ac:dyDescent="0.2">
      <c r="B26" s="77"/>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row>
    <row r="27" spans="2:106" ht="25" customHeight="1" x14ac:dyDescent="0.2">
      <c r="C27" s="70"/>
      <c r="D27" s="70"/>
      <c r="E27" s="70"/>
      <c r="F27" s="70"/>
    </row>
    <row r="28" spans="2:106" ht="25" customHeight="1" x14ac:dyDescent="0.2"/>
    <row r="29" spans="2:106" ht="25" customHeight="1" x14ac:dyDescent="0.2"/>
    <row r="30" spans="2:106" ht="25" customHeight="1" x14ac:dyDescent="0.2"/>
    <row r="31" spans="2:106" ht="25" customHeight="1" x14ac:dyDescent="0.2"/>
    <row r="32" spans="2:106" ht="25" customHeight="1" x14ac:dyDescent="0.2"/>
    <row r="33" spans="3:20" ht="25" customHeight="1" x14ac:dyDescent="0.2"/>
    <row r="34" spans="3:20" ht="25" customHeight="1" x14ac:dyDescent="0.2">
      <c r="C34" s="218" t="s">
        <v>167</v>
      </c>
      <c r="D34" s="218"/>
      <c r="E34" s="218"/>
      <c r="F34" s="218"/>
      <c r="G34" s="218"/>
      <c r="H34" s="218"/>
      <c r="I34" s="218"/>
      <c r="J34" s="218"/>
      <c r="K34" s="218"/>
      <c r="L34" s="218"/>
      <c r="M34" s="218"/>
      <c r="N34" s="218"/>
      <c r="O34" s="218"/>
      <c r="P34" s="218"/>
      <c r="Q34" s="218"/>
      <c r="R34" s="218"/>
      <c r="S34" s="218"/>
      <c r="T34" s="218"/>
    </row>
    <row r="35" spans="3:20" s="2" customFormat="1" ht="25" customHeight="1" x14ac:dyDescent="0.2"/>
    <row r="36" spans="3:20" ht="25" customHeight="1" x14ac:dyDescent="0.2"/>
    <row r="37" spans="3:20" ht="25" customHeight="1" x14ac:dyDescent="0.2"/>
    <row r="38" spans="3:20" ht="25" customHeight="1" x14ac:dyDescent="0.2"/>
    <row r="39" spans="3:20" ht="25" customHeight="1" x14ac:dyDescent="0.2"/>
    <row r="40" spans="3:20" ht="25" customHeight="1" x14ac:dyDescent="0.2"/>
    <row r="41" spans="3:20" ht="25" customHeight="1" x14ac:dyDescent="0.2"/>
    <row r="42" spans="3:20" ht="25" customHeight="1" x14ac:dyDescent="0.2"/>
    <row r="43" spans="3:20" ht="25" customHeight="1" x14ac:dyDescent="0.2"/>
    <row r="44" spans="3:20" ht="25" customHeight="1" x14ac:dyDescent="0.2"/>
    <row r="45" spans="3:20" ht="25" customHeight="1" x14ac:dyDescent="0.2"/>
    <row r="46" spans="3:20" ht="25" customHeight="1" x14ac:dyDescent="0.2"/>
    <row r="47" spans="3:20" ht="25" customHeight="1" x14ac:dyDescent="0.2"/>
    <row r="48" spans="3:20" ht="25" customHeight="1" x14ac:dyDescent="0.2"/>
    <row r="49" ht="25" customHeight="1" x14ac:dyDescent="0.2"/>
    <row r="50" ht="25" customHeight="1" x14ac:dyDescent="0.2"/>
    <row r="51" ht="25" customHeight="1" x14ac:dyDescent="0.2"/>
    <row r="52" ht="25" customHeight="1" x14ac:dyDescent="0.2"/>
    <row r="53" ht="25" customHeight="1" x14ac:dyDescent="0.2"/>
    <row r="54" ht="25" customHeight="1" x14ac:dyDescent="0.2"/>
    <row r="55" ht="25" customHeight="1" x14ac:dyDescent="0.2"/>
    <row r="56" ht="25" customHeight="1" x14ac:dyDescent="0.2"/>
    <row r="57" ht="25" customHeight="1" x14ac:dyDescent="0.2"/>
    <row r="58" ht="25" customHeight="1" x14ac:dyDescent="0.2"/>
    <row r="59" ht="25" customHeight="1" x14ac:dyDescent="0.2"/>
    <row r="60" ht="25" customHeight="1" x14ac:dyDescent="0.2"/>
    <row r="61" ht="25" customHeight="1" x14ac:dyDescent="0.2"/>
    <row r="62" ht="25" customHeight="1" x14ac:dyDescent="0.2"/>
    <row r="63" ht="25" customHeight="1" x14ac:dyDescent="0.2"/>
    <row r="64" ht="25" customHeight="1" x14ac:dyDescent="0.2"/>
    <row r="65" ht="25" customHeight="1" x14ac:dyDescent="0.2"/>
    <row r="66" ht="25" customHeight="1" x14ac:dyDescent="0.2"/>
    <row r="67" ht="25" customHeight="1" x14ac:dyDescent="0.2"/>
    <row r="68" ht="25" customHeight="1" x14ac:dyDescent="0.2"/>
    <row r="69" ht="25" customHeight="1" x14ac:dyDescent="0.2"/>
    <row r="70" ht="25" customHeight="1" x14ac:dyDescent="0.2"/>
    <row r="71" ht="25" customHeight="1" x14ac:dyDescent="0.2"/>
    <row r="72" ht="25" customHeight="1" x14ac:dyDescent="0.2"/>
    <row r="73" ht="25" customHeight="1" x14ac:dyDescent="0.2"/>
    <row r="74" ht="25" customHeight="1" x14ac:dyDescent="0.2"/>
    <row r="75" ht="25" customHeight="1" x14ac:dyDescent="0.2"/>
    <row r="76" ht="25" customHeight="1" x14ac:dyDescent="0.2"/>
    <row r="77" ht="25" customHeight="1" x14ac:dyDescent="0.2"/>
    <row r="78" ht="25" customHeight="1" x14ac:dyDescent="0.2"/>
    <row r="79" ht="25" customHeight="1" x14ac:dyDescent="0.2"/>
    <row r="80" ht="25" customHeight="1" x14ac:dyDescent="0.2"/>
    <row r="81" ht="25" customHeight="1" x14ac:dyDescent="0.2"/>
    <row r="82" ht="25" customHeight="1" x14ac:dyDescent="0.2"/>
    <row r="83" ht="25" customHeight="1" x14ac:dyDescent="0.2"/>
    <row r="84" ht="25" customHeight="1" x14ac:dyDescent="0.2"/>
    <row r="85" ht="25" customHeight="1" x14ac:dyDescent="0.2"/>
    <row r="86" ht="25" customHeight="1" x14ac:dyDescent="0.2"/>
    <row r="87" ht="25" customHeight="1" x14ac:dyDescent="0.2"/>
    <row r="88" ht="25" customHeight="1" x14ac:dyDescent="0.2"/>
    <row r="89" ht="25" customHeight="1" x14ac:dyDescent="0.2"/>
  </sheetData>
  <mergeCells count="11">
    <mergeCell ref="B1:S1"/>
    <mergeCell ref="C34:T34"/>
    <mergeCell ref="C20:H20"/>
    <mergeCell ref="Q21:S21"/>
    <mergeCell ref="Q14:S14"/>
    <mergeCell ref="D5:E5"/>
    <mergeCell ref="G5:I5"/>
    <mergeCell ref="K5:O5"/>
    <mergeCell ref="O12:R12"/>
    <mergeCell ref="B3:C3"/>
    <mergeCell ref="D3:F3"/>
  </mergeCells>
  <conditionalFormatting sqref="G18:I18">
    <cfRule type="cellIs" dxfId="2" priority="1" operator="greaterThan">
      <formula>$L$12</formula>
    </cfRule>
  </conditionalFormatting>
  <dataValidations count="1">
    <dataValidation type="decimal" allowBlank="1" showInputMessage="1" showErrorMessage="1" sqref="R23:R24" xr:uid="{A27B37A3-B5F9-2F4B-81AC-258E1274AB4F}">
      <formula1>-1</formula1>
      <formula2>1</formula2>
    </dataValidation>
  </dataValidations>
  <hyperlinks>
    <hyperlink ref="D3" r:id="rId1" xr:uid="{0A731D8B-746C-3447-B103-2699DB42672E}"/>
  </hyperlinks>
  <pageMargins left="0.7" right="0.7" top="0.75" bottom="0.75" header="0.3" footer="0.3"/>
  <pageSetup scale="50" orientation="landscape"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8C0DD-A034-344F-91BE-01A6BB1E6F55}">
  <sheetPr>
    <tabColor theme="9" tint="-0.249977111117893"/>
    <pageSetUpPr fitToPage="1"/>
  </sheetPr>
  <dimension ref="A1:DG35"/>
  <sheetViews>
    <sheetView topLeftCell="B1" zoomScale="81" zoomScaleNormal="81" workbookViewId="0">
      <selection activeCell="B3" sqref="B3"/>
    </sheetView>
  </sheetViews>
  <sheetFormatPr baseColWidth="10" defaultRowHeight="16" x14ac:dyDescent="0.2"/>
  <cols>
    <col min="1" max="1" width="10.83203125" hidden="1" customWidth="1"/>
    <col min="2" max="2" width="9.1640625" style="2" customWidth="1"/>
    <col min="3" max="3" width="7.83203125" style="2" customWidth="1"/>
    <col min="4" max="6" width="10.83203125" style="2"/>
    <col min="7" max="7" width="3" style="2" customWidth="1"/>
    <col min="8" max="14" width="10.83203125" style="2"/>
    <col min="15" max="15" width="3" style="2" customWidth="1"/>
    <col min="16" max="20" width="10.83203125" style="2"/>
    <col min="21" max="21" width="2.5" style="2" customWidth="1"/>
    <col min="22" max="22" width="11.6640625" style="2" bestFit="1" customWidth="1"/>
    <col min="23" max="111" width="10.83203125" style="2"/>
  </cols>
  <sheetData>
    <row r="1" spans="1:111" s="48" customFormat="1" ht="35" customHeight="1" x14ac:dyDescent="0.2">
      <c r="B1" s="217" t="s">
        <v>200</v>
      </c>
      <c r="C1" s="217"/>
      <c r="D1" s="217"/>
      <c r="E1" s="217"/>
      <c r="F1" s="217"/>
      <c r="G1" s="217"/>
      <c r="H1" s="217"/>
      <c r="I1" s="217"/>
      <c r="J1" s="217"/>
      <c r="K1" s="217"/>
      <c r="L1" s="217"/>
      <c r="M1" s="217"/>
      <c r="N1" s="217"/>
      <c r="O1" s="217"/>
      <c r="P1" s="217"/>
      <c r="Q1" s="217"/>
      <c r="R1" s="217"/>
      <c r="S1" s="217"/>
      <c r="T1" s="217"/>
      <c r="U1" s="217"/>
      <c r="V1" s="217"/>
      <c r="W1" s="217"/>
      <c r="X1" s="217"/>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row>
    <row r="2" spans="1:111" s="48" customFormat="1" ht="25" customHeight="1" x14ac:dyDescent="0.2">
      <c r="B2" s="77"/>
      <c r="C2" s="6"/>
      <c r="D2" s="6"/>
      <c r="E2" s="6"/>
      <c r="F2" s="6"/>
      <c r="G2" s="6"/>
      <c r="H2" s="6"/>
      <c r="I2" s="6"/>
      <c r="J2" s="6"/>
      <c r="K2" s="6"/>
      <c r="L2" s="6"/>
      <c r="M2" s="6"/>
      <c r="N2" s="6"/>
      <c r="O2" s="6"/>
      <c r="P2" s="77"/>
      <c r="Q2" s="77"/>
      <c r="R2" s="77"/>
      <c r="S2" s="77"/>
      <c r="T2" s="77"/>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row>
    <row r="3" spans="1:111" s="48" customFormat="1" ht="25" customHeight="1" x14ac:dyDescent="0.2">
      <c r="B3" s="77"/>
      <c r="C3" s="6"/>
      <c r="D3" s="211" t="s">
        <v>122</v>
      </c>
      <c r="E3" s="211"/>
      <c r="F3" s="211"/>
      <c r="G3" s="6"/>
      <c r="H3" s="213" t="s">
        <v>121</v>
      </c>
      <c r="I3" s="213"/>
      <c r="J3" s="213"/>
      <c r="K3" s="213"/>
      <c r="L3" s="213"/>
      <c r="M3" s="213"/>
      <c r="N3" s="213"/>
      <c r="O3" s="40"/>
      <c r="P3" s="212" t="s">
        <v>111</v>
      </c>
      <c r="Q3" s="212"/>
      <c r="R3" s="212"/>
      <c r="S3" s="212"/>
      <c r="T3" s="212"/>
      <c r="U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row>
    <row r="4" spans="1:111" s="48" customFormat="1" ht="34" x14ac:dyDescent="0.2">
      <c r="B4" s="84" t="s">
        <v>126</v>
      </c>
      <c r="C4" s="6" t="s">
        <v>107</v>
      </c>
      <c r="D4" s="6" t="s">
        <v>105</v>
      </c>
      <c r="E4" s="6" t="s">
        <v>106</v>
      </c>
      <c r="F4" s="6" t="s">
        <v>110</v>
      </c>
      <c r="G4" s="6"/>
      <c r="H4" s="6" t="s">
        <v>105</v>
      </c>
      <c r="I4" s="6" t="s">
        <v>106</v>
      </c>
      <c r="J4" s="6" t="s">
        <v>110</v>
      </c>
      <c r="K4" s="6" t="s">
        <v>112</v>
      </c>
      <c r="L4" s="6" t="s">
        <v>113</v>
      </c>
      <c r="M4" s="6" t="s">
        <v>114</v>
      </c>
      <c r="N4" s="6" t="s">
        <v>115</v>
      </c>
      <c r="O4" s="6"/>
      <c r="P4" s="6">
        <v>1</v>
      </c>
      <c r="Q4" s="6">
        <v>2</v>
      </c>
      <c r="R4" s="6">
        <v>3</v>
      </c>
      <c r="S4" s="6">
        <v>4</v>
      </c>
      <c r="T4" s="6">
        <v>5</v>
      </c>
      <c r="U4" s="6"/>
      <c r="V4" s="40" t="s">
        <v>37</v>
      </c>
      <c r="W4" s="40" t="s">
        <v>94</v>
      </c>
      <c r="X4" s="40" t="s">
        <v>117</v>
      </c>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row>
    <row r="5" spans="1:111" s="48" customFormat="1" ht="25" customHeight="1" x14ac:dyDescent="0.2">
      <c r="A5" s="48">
        <f ca="1">RAND()</f>
        <v>0.18180553217963213</v>
      </c>
      <c r="B5" s="77">
        <f ca="1">RANK(A5,$A$5:$A$12)</f>
        <v>5</v>
      </c>
      <c r="C5" s="6">
        <v>1</v>
      </c>
      <c r="D5" s="55">
        <v>20</v>
      </c>
      <c r="E5" s="55">
        <v>2.2000000000000002</v>
      </c>
      <c r="F5" s="55">
        <v>0</v>
      </c>
      <c r="G5" s="6"/>
      <c r="H5" s="49">
        <v>-1</v>
      </c>
      <c r="I5" s="49">
        <v>-1</v>
      </c>
      <c r="J5" s="49">
        <v>-1</v>
      </c>
      <c r="K5" s="49">
        <f>H5*I5</f>
        <v>1</v>
      </c>
      <c r="L5" s="49">
        <f>H5*J5</f>
        <v>1</v>
      </c>
      <c r="M5" s="49">
        <f>I5*J5</f>
        <v>1</v>
      </c>
      <c r="N5" s="49">
        <f>H5*I5*J5</f>
        <v>-1</v>
      </c>
      <c r="O5" s="52"/>
      <c r="P5" s="54">
        <v>2.2200000000000002</v>
      </c>
      <c r="Q5" s="54">
        <v>2.11</v>
      </c>
      <c r="R5" s="54">
        <v>2.14</v>
      </c>
      <c r="S5" s="49"/>
      <c r="T5" s="49"/>
      <c r="U5" s="6"/>
      <c r="V5" s="54">
        <f>AVERAGE(P5:T5)</f>
        <v>2.1566666666666667</v>
      </c>
      <c r="W5" s="53">
        <f>_xlfn.STDEV.S(P5:T5)</f>
        <v>5.6862407030773408E-2</v>
      </c>
      <c r="X5" s="53">
        <f>POWER(W5,2)</f>
        <v>3.2333333333333493E-3</v>
      </c>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row>
    <row r="6" spans="1:111" s="48" customFormat="1" ht="25" customHeight="1" x14ac:dyDescent="0.2">
      <c r="A6" s="48">
        <f t="shared" ref="A6:A12" ca="1" si="0">RAND()</f>
        <v>0.67693673061331694</v>
      </c>
      <c r="B6" s="77">
        <f t="shared" ref="B6:B12" ca="1" si="1">RANK(A6,$A$5:$A$12)</f>
        <v>3</v>
      </c>
      <c r="C6" s="6">
        <v>2</v>
      </c>
      <c r="D6" s="55">
        <v>20</v>
      </c>
      <c r="E6" s="55">
        <v>2.2000000000000002</v>
      </c>
      <c r="F6" s="55">
        <v>1</v>
      </c>
      <c r="G6" s="6"/>
      <c r="H6" s="49">
        <v>-1</v>
      </c>
      <c r="I6" s="49">
        <v>-1</v>
      </c>
      <c r="J6" s="49">
        <v>1</v>
      </c>
      <c r="K6" s="49">
        <f t="shared" ref="K6:K12" si="2">H6*I6</f>
        <v>1</v>
      </c>
      <c r="L6" s="49">
        <f t="shared" ref="L6:L12" si="3">H6*J6</f>
        <v>-1</v>
      </c>
      <c r="M6" s="49">
        <f t="shared" ref="M6:M12" si="4">I6*J6</f>
        <v>-1</v>
      </c>
      <c r="N6" s="49">
        <f t="shared" ref="N6:N12" si="5">H6*I6*J6</f>
        <v>1</v>
      </c>
      <c r="O6" s="52"/>
      <c r="P6" s="54">
        <v>1.42</v>
      </c>
      <c r="Q6" s="54">
        <v>1.54</v>
      </c>
      <c r="R6" s="54">
        <v>1.05</v>
      </c>
      <c r="S6" s="49"/>
      <c r="T6" s="49"/>
      <c r="U6" s="6"/>
      <c r="V6" s="54">
        <f t="shared" ref="V6:V12" si="6">AVERAGE(P6:T6)</f>
        <v>1.3366666666666667</v>
      </c>
      <c r="W6" s="53">
        <f t="shared" ref="W6:W12" si="7">_xlfn.STDEV.S(P6:T6)</f>
        <v>0.25540817005987393</v>
      </c>
      <c r="X6" s="53">
        <f t="shared" ref="X6:X12" si="8">POWER(W6,2)</f>
        <v>6.5233333333333476E-2</v>
      </c>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row>
    <row r="7" spans="1:111" s="48" customFormat="1" ht="25" customHeight="1" x14ac:dyDescent="0.2">
      <c r="A7" s="48">
        <f t="shared" ca="1" si="0"/>
        <v>0.11248448341551021</v>
      </c>
      <c r="B7" s="77">
        <f t="shared" ca="1" si="1"/>
        <v>6</v>
      </c>
      <c r="C7" s="6">
        <v>3</v>
      </c>
      <c r="D7" s="55">
        <v>20</v>
      </c>
      <c r="E7" s="55">
        <v>4.5999999999999996</v>
      </c>
      <c r="F7" s="55">
        <v>0</v>
      </c>
      <c r="G7" s="6"/>
      <c r="H7" s="49">
        <v>-1</v>
      </c>
      <c r="I7" s="49">
        <v>1</v>
      </c>
      <c r="J7" s="49">
        <v>-1</v>
      </c>
      <c r="K7" s="49">
        <f t="shared" si="2"/>
        <v>-1</v>
      </c>
      <c r="L7" s="49">
        <f t="shared" si="3"/>
        <v>1</v>
      </c>
      <c r="M7" s="49">
        <f t="shared" si="4"/>
        <v>-1</v>
      </c>
      <c r="N7" s="49">
        <f t="shared" si="5"/>
        <v>1</v>
      </c>
      <c r="O7" s="52"/>
      <c r="P7" s="54">
        <v>2.25</v>
      </c>
      <c r="Q7" s="54">
        <v>2.31</v>
      </c>
      <c r="R7" s="54">
        <v>2.21</v>
      </c>
      <c r="S7" s="49"/>
      <c r="T7" s="49"/>
      <c r="U7" s="6"/>
      <c r="V7" s="54">
        <f t="shared" si="6"/>
        <v>2.2566666666666668</v>
      </c>
      <c r="W7" s="53">
        <f t="shared" si="7"/>
        <v>5.0332229568471713E-2</v>
      </c>
      <c r="X7" s="53">
        <f t="shared" si="8"/>
        <v>2.5333333333333384E-3</v>
      </c>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row>
    <row r="8" spans="1:111" s="48" customFormat="1" ht="25" customHeight="1" x14ac:dyDescent="0.2">
      <c r="A8" s="48">
        <f t="shared" ca="1" si="0"/>
        <v>7.3795804474096283E-2</v>
      </c>
      <c r="B8" s="77">
        <f t="shared" ca="1" si="1"/>
        <v>7</v>
      </c>
      <c r="C8" s="6">
        <v>4</v>
      </c>
      <c r="D8" s="55">
        <v>20</v>
      </c>
      <c r="E8" s="55">
        <v>4.5999999999999996</v>
      </c>
      <c r="F8" s="55">
        <v>1</v>
      </c>
      <c r="G8" s="6"/>
      <c r="H8" s="49">
        <v>-1</v>
      </c>
      <c r="I8" s="49">
        <v>1</v>
      </c>
      <c r="J8" s="49">
        <v>1</v>
      </c>
      <c r="K8" s="49">
        <f t="shared" si="2"/>
        <v>-1</v>
      </c>
      <c r="L8" s="49">
        <f t="shared" si="3"/>
        <v>-1</v>
      </c>
      <c r="M8" s="49">
        <f t="shared" si="4"/>
        <v>1</v>
      </c>
      <c r="N8" s="49">
        <f t="shared" si="5"/>
        <v>-1</v>
      </c>
      <c r="O8" s="52"/>
      <c r="P8" s="54">
        <v>1</v>
      </c>
      <c r="Q8" s="54">
        <v>1.38</v>
      </c>
      <c r="R8" s="54">
        <v>1.19</v>
      </c>
      <c r="S8" s="49"/>
      <c r="T8" s="49"/>
      <c r="U8" s="6"/>
      <c r="V8" s="54">
        <f t="shared" si="6"/>
        <v>1.19</v>
      </c>
      <c r="W8" s="53">
        <f t="shared" si="7"/>
        <v>0.19000000000000064</v>
      </c>
      <c r="X8" s="53">
        <f t="shared" si="8"/>
        <v>3.6100000000000243E-2</v>
      </c>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row>
    <row r="9" spans="1:111" s="48" customFormat="1" ht="25" customHeight="1" x14ac:dyDescent="0.2">
      <c r="A9" s="48">
        <f t="shared" ca="1" si="0"/>
        <v>0.49394529362549655</v>
      </c>
      <c r="B9" s="77">
        <f t="shared" ca="1" si="1"/>
        <v>4</v>
      </c>
      <c r="C9" s="6">
        <v>5</v>
      </c>
      <c r="D9" s="55">
        <v>30</v>
      </c>
      <c r="E9" s="55">
        <v>2.2000000000000002</v>
      </c>
      <c r="F9" s="55">
        <v>0</v>
      </c>
      <c r="G9" s="6"/>
      <c r="H9" s="49">
        <v>1</v>
      </c>
      <c r="I9" s="49">
        <v>-1</v>
      </c>
      <c r="J9" s="49">
        <v>-1</v>
      </c>
      <c r="K9" s="49">
        <f t="shared" si="2"/>
        <v>-1</v>
      </c>
      <c r="L9" s="49">
        <f t="shared" si="3"/>
        <v>-1</v>
      </c>
      <c r="M9" s="49">
        <f t="shared" si="4"/>
        <v>1</v>
      </c>
      <c r="N9" s="49">
        <f t="shared" si="5"/>
        <v>1</v>
      </c>
      <c r="O9" s="52"/>
      <c r="P9" s="54">
        <v>1.73</v>
      </c>
      <c r="Q9" s="54">
        <v>1.86</v>
      </c>
      <c r="R9" s="54">
        <v>1.79</v>
      </c>
      <c r="S9" s="49"/>
      <c r="T9" s="49"/>
      <c r="U9" s="6"/>
      <c r="V9" s="54">
        <f t="shared" si="6"/>
        <v>1.7933333333333332</v>
      </c>
      <c r="W9" s="53">
        <f t="shared" si="7"/>
        <v>6.5064070986477179E-2</v>
      </c>
      <c r="X9" s="53">
        <f t="shared" si="8"/>
        <v>4.2333333333333415E-3</v>
      </c>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row>
    <row r="10" spans="1:111" s="48" customFormat="1" ht="25" customHeight="1" x14ac:dyDescent="0.2">
      <c r="A10" s="48">
        <f t="shared" ca="1" si="0"/>
        <v>0.72975490258117148</v>
      </c>
      <c r="B10" s="77">
        <f t="shared" ca="1" si="1"/>
        <v>1</v>
      </c>
      <c r="C10" s="6">
        <v>6</v>
      </c>
      <c r="D10" s="55">
        <v>30</v>
      </c>
      <c r="E10" s="55">
        <v>2.2000000000000002</v>
      </c>
      <c r="F10" s="55">
        <v>1</v>
      </c>
      <c r="G10" s="6"/>
      <c r="H10" s="49">
        <v>1</v>
      </c>
      <c r="I10" s="49">
        <v>-1</v>
      </c>
      <c r="J10" s="49">
        <v>1</v>
      </c>
      <c r="K10" s="49">
        <f t="shared" si="2"/>
        <v>-1</v>
      </c>
      <c r="L10" s="49">
        <f t="shared" si="3"/>
        <v>1</v>
      </c>
      <c r="M10" s="49">
        <f t="shared" si="4"/>
        <v>-1</v>
      </c>
      <c r="N10" s="49">
        <f t="shared" si="5"/>
        <v>-1</v>
      </c>
      <c r="O10" s="52"/>
      <c r="P10" s="54">
        <v>2.71</v>
      </c>
      <c r="Q10" s="54">
        <v>2.4500000000000002</v>
      </c>
      <c r="R10" s="54">
        <v>2.46</v>
      </c>
      <c r="S10" s="49"/>
      <c r="T10" s="49"/>
      <c r="U10" s="6"/>
      <c r="V10" s="54">
        <f t="shared" si="6"/>
        <v>2.54</v>
      </c>
      <c r="W10" s="53">
        <f t="shared" si="7"/>
        <v>0.14730919862656228</v>
      </c>
      <c r="X10" s="53">
        <f t="shared" si="8"/>
        <v>2.1699999999999976E-2</v>
      </c>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row>
    <row r="11" spans="1:111" s="48" customFormat="1" ht="25" customHeight="1" x14ac:dyDescent="0.2">
      <c r="A11" s="48">
        <f t="shared" ca="1" si="0"/>
        <v>2.6566405256179038E-2</v>
      </c>
      <c r="B11" s="77">
        <f t="shared" ca="1" si="1"/>
        <v>8</v>
      </c>
      <c r="C11" s="6">
        <v>7</v>
      </c>
      <c r="D11" s="55">
        <v>30</v>
      </c>
      <c r="E11" s="55">
        <v>4.5999999999999996</v>
      </c>
      <c r="F11" s="55">
        <v>0</v>
      </c>
      <c r="G11" s="6"/>
      <c r="H11" s="49">
        <v>1</v>
      </c>
      <c r="I11" s="49">
        <v>1</v>
      </c>
      <c r="J11" s="49">
        <v>-1</v>
      </c>
      <c r="K11" s="49">
        <f t="shared" si="2"/>
        <v>1</v>
      </c>
      <c r="L11" s="49">
        <f t="shared" si="3"/>
        <v>-1</v>
      </c>
      <c r="M11" s="49">
        <f t="shared" si="4"/>
        <v>-1</v>
      </c>
      <c r="N11" s="49">
        <f t="shared" si="5"/>
        <v>-1</v>
      </c>
      <c r="O11" s="52"/>
      <c r="P11" s="54">
        <v>1.84</v>
      </c>
      <c r="Q11" s="54">
        <v>1.76</v>
      </c>
      <c r="R11" s="54">
        <v>1.7</v>
      </c>
      <c r="S11" s="49"/>
      <c r="T11" s="49"/>
      <c r="U11" s="6"/>
      <c r="V11" s="54">
        <f t="shared" si="6"/>
        <v>1.7666666666666666</v>
      </c>
      <c r="W11" s="53">
        <f t="shared" si="7"/>
        <v>7.0237691685684986E-2</v>
      </c>
      <c r="X11" s="53">
        <f t="shared" si="8"/>
        <v>4.9333333333333416E-3</v>
      </c>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row>
    <row r="12" spans="1:111" s="48" customFormat="1" ht="25" customHeight="1" x14ac:dyDescent="0.2">
      <c r="A12" s="48">
        <f t="shared" ca="1" si="0"/>
        <v>0.68789617573912565</v>
      </c>
      <c r="B12" s="77">
        <f t="shared" ca="1" si="1"/>
        <v>2</v>
      </c>
      <c r="C12" s="6">
        <v>8</v>
      </c>
      <c r="D12" s="55">
        <v>30</v>
      </c>
      <c r="E12" s="55">
        <v>4.5999999999999996</v>
      </c>
      <c r="F12" s="55">
        <v>1</v>
      </c>
      <c r="G12" s="6"/>
      <c r="H12" s="49">
        <v>1</v>
      </c>
      <c r="I12" s="49">
        <v>1</v>
      </c>
      <c r="J12" s="49">
        <v>1</v>
      </c>
      <c r="K12" s="49">
        <f t="shared" si="2"/>
        <v>1</v>
      </c>
      <c r="L12" s="49">
        <f t="shared" si="3"/>
        <v>1</v>
      </c>
      <c r="M12" s="49">
        <f t="shared" si="4"/>
        <v>1</v>
      </c>
      <c r="N12" s="49">
        <f t="shared" si="5"/>
        <v>1</v>
      </c>
      <c r="O12" s="52"/>
      <c r="P12" s="54">
        <v>2.27</v>
      </c>
      <c r="Q12" s="54">
        <v>2.69</v>
      </c>
      <c r="R12" s="54">
        <v>2.71</v>
      </c>
      <c r="S12" s="49"/>
      <c r="T12" s="49"/>
      <c r="U12" s="6"/>
      <c r="V12" s="54">
        <f t="shared" si="6"/>
        <v>2.5566666666666666</v>
      </c>
      <c r="W12" s="53">
        <f t="shared" si="7"/>
        <v>0.24846193538112293</v>
      </c>
      <c r="X12" s="53">
        <f t="shared" si="8"/>
        <v>6.1733333333333307E-2</v>
      </c>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row>
    <row r="13" spans="1:111" s="48" customFormat="1" ht="25" customHeight="1" x14ac:dyDescent="0.2">
      <c r="B13" s="77"/>
      <c r="C13" s="6"/>
      <c r="D13" s="6"/>
      <c r="E13" s="6"/>
      <c r="F13" s="6"/>
      <c r="G13" s="6"/>
      <c r="H13" s="6"/>
      <c r="I13" s="6"/>
      <c r="J13" s="6"/>
      <c r="K13" s="6"/>
      <c r="L13" s="6"/>
      <c r="M13" s="6"/>
      <c r="N13" s="6"/>
      <c r="O13" s="6"/>
      <c r="P13" s="6"/>
      <c r="Q13" s="6"/>
      <c r="R13" s="6"/>
      <c r="S13" s="6"/>
      <c r="T13" s="6"/>
      <c r="U13" s="6"/>
      <c r="V13" s="47">
        <f>AVERAGE(V5:V12)</f>
        <v>1.9495833333333332</v>
      </c>
      <c r="W13" s="47">
        <f t="shared" ref="W13:X13" si="9">AVERAGE(W5:W12)</f>
        <v>0.13545946291737088</v>
      </c>
      <c r="X13" s="51">
        <f t="shared" si="9"/>
        <v>2.4962500000000047E-2</v>
      </c>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row>
    <row r="14" spans="1:111" s="48" customFormat="1" ht="25" customHeight="1" x14ac:dyDescent="0.2">
      <c r="B14" s="77"/>
      <c r="C14" s="6"/>
      <c r="D14" s="6"/>
      <c r="E14" s="6"/>
      <c r="F14" s="57" t="s">
        <v>108</v>
      </c>
      <c r="G14" s="78">
        <v>-1</v>
      </c>
      <c r="H14" s="54">
        <f>AVERAGE(P5:T8)</f>
        <v>1.7350000000000001</v>
      </c>
      <c r="I14" s="54">
        <f>AVERAGE(P5:T6,P9:T10)</f>
        <v>1.9566666666666668</v>
      </c>
      <c r="J14" s="54">
        <f>AVERAGE(P5:R5,P7:R7,P9:R9,P11:R11)</f>
        <v>1.9933333333333334</v>
      </c>
      <c r="K14" s="56">
        <f>AVERAGE(P7:T10)</f>
        <v>1.9450000000000001</v>
      </c>
      <c r="L14" s="54">
        <f>AVERAGE(P6:T6,P8:T9,P11:T11)</f>
        <v>1.5216666666666667</v>
      </c>
      <c r="M14" s="54">
        <f>AVERAGE(P6:T7,P10:T11)</f>
        <v>1.9750000000000003</v>
      </c>
      <c r="N14" s="54">
        <f>AVERAGE(P5:T5,P8:T8,P10:T11)</f>
        <v>1.9133333333333333</v>
      </c>
      <c r="O14" s="11"/>
      <c r="P14" s="48" t="s">
        <v>133</v>
      </c>
      <c r="Q14" s="76">
        <f>_xlfn.F.INV(0.95,1,SUM(COUNT(P5:T5)-1,COUNT(P6:T6)-1,COUNT(P7:T7)-1,COUNT(P8:T8)-1,COUNT(P9:T9)-1,COUNT(P10:T10)-1,COUNT(P11:T11)-1,COUNT(P12:T12)-1))</f>
        <v>4.4939984776663584</v>
      </c>
      <c r="R14" s="11"/>
      <c r="S14" s="11"/>
      <c r="T14" s="225" t="s">
        <v>131</v>
      </c>
      <c r="U14" s="225"/>
      <c r="V14" s="225"/>
      <c r="W14" s="225"/>
      <c r="X14" s="51">
        <f>X13</f>
        <v>2.4962500000000047E-2</v>
      </c>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row>
    <row r="15" spans="1:111" s="48" customFormat="1" ht="25" customHeight="1" x14ac:dyDescent="0.2">
      <c r="B15" s="77"/>
      <c r="C15" s="6"/>
      <c r="D15" s="6"/>
      <c r="E15" s="6"/>
      <c r="F15" s="57" t="s">
        <v>109</v>
      </c>
      <c r="G15" s="78">
        <v>1</v>
      </c>
      <c r="H15" s="54">
        <f>AVERAGE(P9:T12)</f>
        <v>2.164166666666667</v>
      </c>
      <c r="I15" s="54">
        <f>AVERAGE(P7:T8,P11:T12)</f>
        <v>1.9425000000000001</v>
      </c>
      <c r="J15" s="54">
        <f>AVERAGE(P6:R6,P8:R8,P10:R10,P12:R12)</f>
        <v>1.9058333333333335</v>
      </c>
      <c r="K15" s="54">
        <f>AVERAGE(P5:T6,P11:T12)</f>
        <v>1.9541666666666668</v>
      </c>
      <c r="L15" s="54">
        <f>AVERAGE(P5:T5,P7:T7,P10:T10,P12:T12)</f>
        <v>2.3775000000000004</v>
      </c>
      <c r="M15" s="54">
        <f>AVERAGE(P5:T5,P8:T9,P12:T12)</f>
        <v>1.924166666666667</v>
      </c>
      <c r="N15" s="54">
        <f>AVERAGE(P6:T7,P9:T9,P12:T12)</f>
        <v>1.9858333333333336</v>
      </c>
      <c r="O15" s="11"/>
      <c r="P15" s="227"/>
      <c r="Q15" s="227"/>
      <c r="R15" s="227"/>
      <c r="S15" s="11"/>
      <c r="T15" s="11"/>
      <c r="U15" s="6"/>
      <c r="V15" s="77"/>
      <c r="W15" s="77"/>
      <c r="X15" s="77"/>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row>
    <row r="16" spans="1:111" s="48" customFormat="1" ht="25" customHeight="1" x14ac:dyDescent="0.2">
      <c r="B16" s="77"/>
      <c r="C16" s="6"/>
      <c r="D16" s="6"/>
      <c r="E16" s="6"/>
      <c r="F16" s="57" t="s">
        <v>119</v>
      </c>
      <c r="G16" s="6"/>
      <c r="H16" s="81">
        <f>H15-H14</f>
        <v>0.42916666666666692</v>
      </c>
      <c r="I16" s="81">
        <f t="shared" ref="I16:K16" si="10">I15-I14</f>
        <v>-1.4166666666666661E-2</v>
      </c>
      <c r="J16" s="81">
        <f t="shared" si="10"/>
        <v>-8.7499999999999911E-2</v>
      </c>
      <c r="K16" s="81">
        <f t="shared" si="10"/>
        <v>9.1666666666667673E-3</v>
      </c>
      <c r="L16" s="81">
        <f t="shared" ref="L16" si="11">L15-L14</f>
        <v>0.85583333333333367</v>
      </c>
      <c r="M16" s="81">
        <f t="shared" ref="M16:N16" si="12">M15-M14</f>
        <v>-5.0833333333333286E-2</v>
      </c>
      <c r="N16" s="81">
        <f t="shared" si="12"/>
        <v>7.2500000000000231E-2</v>
      </c>
      <c r="O16" s="11"/>
      <c r="P16" s="11"/>
      <c r="Q16" s="11"/>
      <c r="R16" s="11"/>
      <c r="S16" s="11"/>
      <c r="T16" s="11"/>
      <c r="U16" s="6"/>
      <c r="V16" s="222" t="s">
        <v>141</v>
      </c>
      <c r="W16" s="223"/>
      <c r="X16" s="224"/>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row>
    <row r="17" spans="2:111" s="48" customFormat="1" ht="22" customHeight="1" x14ac:dyDescent="0.2">
      <c r="B17" s="77"/>
      <c r="C17" s="6"/>
      <c r="D17" s="6"/>
      <c r="E17" s="6"/>
      <c r="F17" s="57" t="s">
        <v>116</v>
      </c>
      <c r="G17" s="6"/>
      <c r="H17" s="54">
        <f>H16/2</f>
        <v>0.21458333333333346</v>
      </c>
      <c r="I17" s="54">
        <f t="shared" ref="I17:K17" si="13">I16/2</f>
        <v>-7.0833333333333304E-3</v>
      </c>
      <c r="J17" s="54">
        <f t="shared" si="13"/>
        <v>-4.3749999999999956E-2</v>
      </c>
      <c r="K17" s="54">
        <f t="shared" si="13"/>
        <v>4.5833333333333837E-3</v>
      </c>
      <c r="L17" s="54">
        <f t="shared" ref="L17" si="14">L16/2</f>
        <v>0.42791666666666683</v>
      </c>
      <c r="M17" s="54">
        <f t="shared" ref="M17:N17" si="15">M16/2</f>
        <v>-2.5416666666666643E-2</v>
      </c>
      <c r="N17" s="54">
        <f t="shared" si="15"/>
        <v>3.6250000000000115E-2</v>
      </c>
      <c r="O17" s="11"/>
      <c r="P17" s="11"/>
      <c r="Q17" s="11"/>
      <c r="R17" s="11"/>
      <c r="S17" s="11"/>
      <c r="T17" s="11"/>
      <c r="U17" s="6"/>
      <c r="V17" s="99" t="s">
        <v>137</v>
      </c>
      <c r="W17" s="103" t="s">
        <v>139</v>
      </c>
      <c r="X17" s="100" t="s">
        <v>138</v>
      </c>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row>
    <row r="18" spans="2:111" s="48" customFormat="1" ht="25" customHeight="1" x14ac:dyDescent="0.2">
      <c r="B18" s="77"/>
      <c r="C18" s="6"/>
      <c r="D18" s="6"/>
      <c r="E18" s="6"/>
      <c r="F18" s="57" t="s">
        <v>120</v>
      </c>
      <c r="G18" s="6"/>
      <c r="H18" s="54">
        <f>ABS(H17)</f>
        <v>0.21458333333333346</v>
      </c>
      <c r="I18" s="54">
        <f t="shared" ref="I18:N18" si="16">ABS(I17)</f>
        <v>7.0833333333333304E-3</v>
      </c>
      <c r="J18" s="54">
        <f t="shared" si="16"/>
        <v>4.3749999999999956E-2</v>
      </c>
      <c r="K18" s="54">
        <f t="shared" si="16"/>
        <v>4.5833333333333837E-3</v>
      </c>
      <c r="L18" s="54">
        <f t="shared" si="16"/>
        <v>0.42791666666666683</v>
      </c>
      <c r="M18" s="54">
        <f t="shared" si="16"/>
        <v>2.5416666666666643E-2</v>
      </c>
      <c r="N18" s="54">
        <f t="shared" si="16"/>
        <v>3.6250000000000115E-2</v>
      </c>
      <c r="O18" s="11"/>
      <c r="P18" s="11"/>
      <c r="Q18" s="11"/>
      <c r="R18" s="11"/>
      <c r="S18" s="11"/>
      <c r="T18" s="11"/>
      <c r="U18" s="6"/>
      <c r="V18" s="94" t="s">
        <v>140</v>
      </c>
      <c r="W18" s="109">
        <f>V13</f>
        <v>1.9495833333333332</v>
      </c>
      <c r="X18" s="107"/>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row>
    <row r="19" spans="2:111" s="48" customFormat="1" ht="25" customHeight="1" x14ac:dyDescent="0.2">
      <c r="B19" s="77"/>
      <c r="C19" s="6"/>
      <c r="D19" s="6"/>
      <c r="E19" s="6"/>
      <c r="F19" s="57" t="s">
        <v>132</v>
      </c>
      <c r="G19" s="6"/>
      <c r="H19" s="53">
        <f t="shared" ref="H19:N19" si="17">(COUNT($P$5:$T$12)/4)*POWER(H16,2)</f>
        <v>1.1051041666666679</v>
      </c>
      <c r="I19" s="53">
        <f t="shared" si="17"/>
        <v>1.2041666666666657E-3</v>
      </c>
      <c r="J19" s="53">
        <f t="shared" si="17"/>
        <v>4.5937499999999909E-2</v>
      </c>
      <c r="K19" s="53">
        <f t="shared" si="17"/>
        <v>5.0416666666667771E-4</v>
      </c>
      <c r="L19" s="53">
        <f t="shared" si="17"/>
        <v>4.3947041666666697</v>
      </c>
      <c r="M19" s="53">
        <f t="shared" si="17"/>
        <v>1.5504166666666637E-2</v>
      </c>
      <c r="N19" s="53">
        <f t="shared" si="17"/>
        <v>3.1537500000000204E-2</v>
      </c>
      <c r="O19" s="11"/>
      <c r="P19" s="11"/>
      <c r="Q19" s="11"/>
      <c r="R19" s="11"/>
      <c r="S19" s="11"/>
      <c r="T19" s="11"/>
      <c r="U19" s="6"/>
      <c r="V19" s="95" t="s">
        <v>136</v>
      </c>
      <c r="W19" s="76">
        <f>H17</f>
        <v>0.21458333333333346</v>
      </c>
      <c r="X19" s="93" t="str">
        <f>H4</f>
        <v>Factor A</v>
      </c>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row>
    <row r="20" spans="2:111" s="48" customFormat="1" ht="25" customHeight="1" x14ac:dyDescent="0.2">
      <c r="B20" s="77"/>
      <c r="C20" s="6"/>
      <c r="D20" s="6"/>
      <c r="E20" s="6"/>
      <c r="F20" s="57" t="s">
        <v>118</v>
      </c>
      <c r="G20" s="6"/>
      <c r="H20" s="54">
        <f t="shared" ref="H20:N20" si="18">H19/$X$14</f>
        <v>44.270572525454817</v>
      </c>
      <c r="I20" s="54">
        <f t="shared" si="18"/>
        <v>4.8239025204473249E-2</v>
      </c>
      <c r="J20" s="54">
        <f t="shared" si="18"/>
        <v>1.8402603905858717</v>
      </c>
      <c r="K20" s="54">
        <f t="shared" si="18"/>
        <v>2.019696210983182E-2</v>
      </c>
      <c r="L20" s="54">
        <f t="shared" si="18"/>
        <v>176.05224503421778</v>
      </c>
      <c r="M20" s="54">
        <f t="shared" si="18"/>
        <v>0.62109831413787109</v>
      </c>
      <c r="N20" s="54">
        <f t="shared" si="18"/>
        <v>1.2633950926389643</v>
      </c>
      <c r="O20" s="11"/>
      <c r="P20" s="11"/>
      <c r="Q20" s="11"/>
      <c r="R20" s="11"/>
      <c r="S20" s="11"/>
      <c r="T20" s="11"/>
      <c r="U20" s="6"/>
      <c r="V20" s="95" t="s">
        <v>136</v>
      </c>
      <c r="W20" s="76">
        <f>I17</f>
        <v>-7.0833333333333304E-3</v>
      </c>
      <c r="X20" s="93" t="str">
        <f>I4</f>
        <v>Factor B</v>
      </c>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row>
    <row r="21" spans="2:111" s="48" customFormat="1" ht="25" customHeight="1" x14ac:dyDescent="0.2">
      <c r="B21" s="77"/>
      <c r="C21" s="77"/>
      <c r="D21" s="77"/>
      <c r="E21" s="77"/>
      <c r="F21" s="57"/>
      <c r="G21" s="77"/>
      <c r="H21" s="76"/>
      <c r="I21" s="76"/>
      <c r="J21" s="76"/>
      <c r="K21" s="76"/>
      <c r="L21" s="76"/>
      <c r="M21" s="76"/>
      <c r="N21" s="76"/>
      <c r="O21" s="11"/>
      <c r="P21" s="11"/>
      <c r="Q21" s="11"/>
      <c r="R21" s="11"/>
      <c r="S21" s="11"/>
      <c r="T21" s="11"/>
      <c r="U21" s="77"/>
      <c r="V21" s="95" t="s">
        <v>136</v>
      </c>
      <c r="W21" s="76">
        <f>J17</f>
        <v>-4.3749999999999956E-2</v>
      </c>
      <c r="X21" s="93" t="str">
        <f>J4</f>
        <v>Factor C</v>
      </c>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row>
    <row r="22" spans="2:111" s="48" customFormat="1" ht="25" customHeight="1" x14ac:dyDescent="0.2">
      <c r="B22" s="77"/>
      <c r="C22" s="218" t="s">
        <v>171</v>
      </c>
      <c r="D22" s="218"/>
      <c r="E22" s="218"/>
      <c r="F22" s="218"/>
      <c r="G22" s="218"/>
      <c r="H22" s="218"/>
      <c r="I22" s="218"/>
      <c r="J22" s="218"/>
      <c r="K22" s="6"/>
      <c r="L22" s="6"/>
      <c r="M22" s="6"/>
      <c r="N22" s="6"/>
      <c r="O22" s="6"/>
      <c r="P22" s="6"/>
      <c r="Q22" s="6"/>
      <c r="R22" s="6"/>
      <c r="S22" s="6"/>
      <c r="T22" s="6"/>
      <c r="U22" s="6"/>
      <c r="V22" s="95" t="s">
        <v>136</v>
      </c>
      <c r="W22" s="76">
        <f>K17</f>
        <v>4.5833333333333837E-3</v>
      </c>
      <c r="X22" s="93" t="str">
        <f>K4</f>
        <v>AB</v>
      </c>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row>
    <row r="23" spans="2:111" s="48" customFormat="1" ht="25" customHeight="1" x14ac:dyDescent="0.2">
      <c r="B23" s="77"/>
      <c r="C23" s="6"/>
      <c r="D23" s="6"/>
      <c r="E23" s="6"/>
      <c r="F23" s="6"/>
      <c r="G23" s="6"/>
      <c r="H23" s="6"/>
      <c r="I23" s="6"/>
      <c r="J23" s="6"/>
      <c r="K23" s="6"/>
      <c r="L23" s="6"/>
      <c r="M23" s="6"/>
      <c r="N23" s="6"/>
      <c r="O23" s="6"/>
      <c r="P23" s="6"/>
      <c r="Q23" s="6"/>
      <c r="R23" s="6"/>
      <c r="S23" s="6"/>
      <c r="T23" s="6"/>
      <c r="U23" s="6"/>
      <c r="V23" s="95" t="s">
        <v>136</v>
      </c>
      <c r="W23" s="76">
        <f>L17</f>
        <v>0.42791666666666683</v>
      </c>
      <c r="X23" s="93" t="str">
        <f>L4</f>
        <v>AC</v>
      </c>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row>
    <row r="24" spans="2:111" s="48" customFormat="1" ht="25" customHeight="1" x14ac:dyDescent="0.2">
      <c r="B24" s="77"/>
      <c r="C24" s="6"/>
      <c r="D24" s="6"/>
      <c r="E24" s="6"/>
      <c r="F24" s="6"/>
      <c r="G24" s="6"/>
      <c r="H24" s="6"/>
      <c r="I24" s="6"/>
      <c r="J24" s="6"/>
      <c r="K24" s="6"/>
      <c r="L24" s="6"/>
      <c r="M24" s="6"/>
      <c r="N24" s="6"/>
      <c r="O24" s="6"/>
      <c r="P24" s="6"/>
      <c r="Q24" s="6"/>
      <c r="R24" s="6"/>
      <c r="S24" s="6"/>
      <c r="T24" s="6"/>
      <c r="U24" s="6"/>
      <c r="V24" s="95" t="s">
        <v>136</v>
      </c>
      <c r="W24" s="76">
        <f>M17</f>
        <v>-2.5416666666666643E-2</v>
      </c>
      <c r="X24" s="93" t="str">
        <f>M4</f>
        <v>BC</v>
      </c>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row>
    <row r="25" spans="2:111" s="48" customFormat="1" ht="25" customHeight="1" x14ac:dyDescent="0.2">
      <c r="B25" s="77"/>
      <c r="C25" s="6"/>
      <c r="D25" s="6"/>
      <c r="E25" s="6"/>
      <c r="F25" s="6"/>
      <c r="G25" s="6"/>
      <c r="H25" s="6"/>
      <c r="I25" s="6"/>
      <c r="J25" s="6"/>
      <c r="K25" s="6"/>
      <c r="L25" s="6"/>
      <c r="M25" s="6"/>
      <c r="N25" s="6"/>
      <c r="O25" s="6"/>
      <c r="P25" s="6"/>
      <c r="Q25" s="6"/>
      <c r="R25" s="6"/>
      <c r="S25" s="6"/>
      <c r="T25" s="6"/>
      <c r="U25" s="6"/>
      <c r="V25" s="108"/>
      <c r="W25" s="97">
        <f>N17</f>
        <v>3.6250000000000115E-2</v>
      </c>
      <c r="X25" s="98" t="str">
        <f>N4</f>
        <v>ABC</v>
      </c>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row>
    <row r="26" spans="2:111" s="48" customFormat="1" ht="25" customHeight="1" x14ac:dyDescent="0.2">
      <c r="B26" s="77"/>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row>
    <row r="27" spans="2:111" s="48" customFormat="1" ht="25" customHeight="1" x14ac:dyDescent="0.2">
      <c r="B27" s="77"/>
      <c r="C27" s="6"/>
      <c r="D27" s="6"/>
      <c r="E27" s="6"/>
      <c r="F27" s="6"/>
      <c r="G27" s="6"/>
      <c r="H27" s="6"/>
      <c r="I27" s="6"/>
      <c r="J27" s="6"/>
      <c r="K27" s="6"/>
      <c r="L27" s="6"/>
      <c r="M27" s="6"/>
      <c r="N27" s="6"/>
      <c r="O27" s="6"/>
      <c r="P27" s="6"/>
      <c r="Q27" s="6"/>
      <c r="R27" s="6"/>
      <c r="S27" s="6"/>
      <c r="T27" s="6"/>
      <c r="U27" s="6"/>
      <c r="V27" s="219" t="s">
        <v>170</v>
      </c>
      <c r="W27" s="220"/>
      <c r="X27" s="221"/>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row>
    <row r="28" spans="2:111" ht="25" customHeight="1" x14ac:dyDescent="0.2">
      <c r="C28" s="6"/>
      <c r="D28" s="6"/>
      <c r="E28" s="6"/>
      <c r="F28" s="6"/>
      <c r="G28" s="6"/>
      <c r="V28" s="94" t="s">
        <v>169</v>
      </c>
      <c r="W28" s="11"/>
      <c r="X28" s="93"/>
    </row>
    <row r="29" spans="2:111" ht="25" customHeight="1" x14ac:dyDescent="0.2">
      <c r="V29" s="94" t="s">
        <v>105</v>
      </c>
      <c r="W29" s="112">
        <v>0</v>
      </c>
      <c r="X29" s="93"/>
    </row>
    <row r="30" spans="2:111" ht="25" customHeight="1" x14ac:dyDescent="0.2">
      <c r="V30" s="94" t="s">
        <v>106</v>
      </c>
      <c r="W30" s="112">
        <v>-1</v>
      </c>
      <c r="X30" s="93"/>
    </row>
    <row r="31" spans="2:111" ht="25" customHeight="1" x14ac:dyDescent="0.2">
      <c r="V31" s="94" t="s">
        <v>110</v>
      </c>
      <c r="W31" s="112">
        <v>0</v>
      </c>
      <c r="X31" s="113"/>
    </row>
    <row r="32" spans="2:111" ht="25" customHeight="1" x14ac:dyDescent="0.2">
      <c r="V32" s="110" t="s">
        <v>123</v>
      </c>
      <c r="W32" s="111">
        <f>W18+W19*W29+W20*W30+W21*W31+W22*W29*W30+W23*W29*W31+W24*W30*W31+W25*W29*W30*W31</f>
        <v>1.9566666666666666</v>
      </c>
      <c r="X32" s="98"/>
      <c r="Y32" s="114"/>
    </row>
    <row r="33" spans="3:22" ht="25" customHeight="1" x14ac:dyDescent="0.2"/>
    <row r="34" spans="3:22" ht="25" customHeight="1" x14ac:dyDescent="0.2">
      <c r="C34" s="118" t="s">
        <v>167</v>
      </c>
      <c r="D34" s="117"/>
      <c r="E34" s="117"/>
      <c r="F34" s="117"/>
      <c r="G34" s="117"/>
      <c r="H34" s="117"/>
      <c r="I34" s="117"/>
      <c r="J34" s="117"/>
      <c r="K34" s="117"/>
      <c r="L34" s="117"/>
      <c r="M34" s="117"/>
      <c r="N34" s="117"/>
      <c r="O34" s="117"/>
      <c r="P34" s="117"/>
      <c r="Q34" s="117"/>
      <c r="R34" s="117"/>
      <c r="S34" s="117"/>
      <c r="T34" s="117"/>
      <c r="U34" s="117"/>
      <c r="V34" s="117"/>
    </row>
    <row r="35" spans="3:22" ht="25" customHeight="1" x14ac:dyDescent="0.2"/>
  </sheetData>
  <mergeCells count="9">
    <mergeCell ref="B1:X1"/>
    <mergeCell ref="D3:F3"/>
    <mergeCell ref="T14:W14"/>
    <mergeCell ref="C22:J22"/>
    <mergeCell ref="V27:X27"/>
    <mergeCell ref="V16:X16"/>
    <mergeCell ref="P3:T3"/>
    <mergeCell ref="H3:N3"/>
    <mergeCell ref="P15:R15"/>
  </mergeCells>
  <conditionalFormatting sqref="H20:N20">
    <cfRule type="cellIs" dxfId="1" priority="1" operator="greaterThan">
      <formula>$Q$14</formula>
    </cfRule>
  </conditionalFormatting>
  <dataValidations count="1">
    <dataValidation type="decimal" allowBlank="1" showInputMessage="1" showErrorMessage="1" sqref="W29:W31" xr:uid="{03720E34-EA8D-F244-94FB-5DD50C6AD9BA}">
      <formula1>-1</formula1>
      <formula2>1</formula2>
    </dataValidation>
  </dataValidations>
  <pageMargins left="0.7" right="0.7" top="0.75" bottom="0.75" header="0.3" footer="0.3"/>
  <pageSetup scale="50" orientation="landscape"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B608C-69D2-B84B-BD5E-AA072EA802C7}">
  <sheetPr>
    <tabColor theme="9" tint="-0.249977111117893"/>
    <pageSetUpPr fitToPage="1"/>
  </sheetPr>
  <dimension ref="A1:DO113"/>
  <sheetViews>
    <sheetView topLeftCell="B1" zoomScale="77" zoomScaleNormal="77" workbookViewId="0">
      <selection activeCell="C3" sqref="C3"/>
    </sheetView>
  </sheetViews>
  <sheetFormatPr baseColWidth="10" defaultRowHeight="16" x14ac:dyDescent="0.2"/>
  <cols>
    <col min="1" max="1" width="9.83203125" hidden="1" customWidth="1"/>
    <col min="2" max="2" width="9.1640625" style="2" customWidth="1"/>
    <col min="3" max="3" width="7.83203125" style="2" customWidth="1"/>
    <col min="4" max="4" width="12.6640625" style="2" customWidth="1"/>
    <col min="5" max="5" width="13.83203125" style="2" customWidth="1"/>
    <col min="6" max="6" width="13.33203125" style="2" customWidth="1"/>
    <col min="7" max="7" width="14.1640625" style="2" customWidth="1"/>
    <col min="8" max="8" width="3" style="2" customWidth="1"/>
    <col min="9" max="22" width="10.83203125" style="2" customWidth="1"/>
    <col min="23" max="23" width="3" style="2" customWidth="1"/>
    <col min="24" max="28" width="10.83203125" style="2"/>
    <col min="29" max="29" width="2.5" style="2" customWidth="1"/>
    <col min="30" max="30" width="11.6640625" style="2" bestFit="1" customWidth="1"/>
    <col min="31" max="119" width="10.83203125" style="2"/>
  </cols>
  <sheetData>
    <row r="1" spans="1:119" s="48" customFormat="1" ht="35" customHeight="1" x14ac:dyDescent="0.2">
      <c r="B1" s="217" t="s">
        <v>199</v>
      </c>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row>
    <row r="2" spans="1:119" s="48" customFormat="1" ht="25" customHeight="1" x14ac:dyDescent="0.2">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row>
    <row r="3" spans="1:119" s="48" customFormat="1" ht="25" customHeight="1" x14ac:dyDescent="0.2">
      <c r="B3" s="77"/>
      <c r="C3" s="77"/>
      <c r="D3" s="211" t="s">
        <v>122</v>
      </c>
      <c r="E3" s="211"/>
      <c r="F3" s="211"/>
      <c r="G3" s="211"/>
      <c r="H3" s="77"/>
      <c r="I3" s="213" t="s">
        <v>121</v>
      </c>
      <c r="J3" s="213"/>
      <c r="K3" s="213"/>
      <c r="L3" s="213"/>
      <c r="M3" s="213"/>
      <c r="N3" s="213"/>
      <c r="O3" s="213"/>
      <c r="P3" s="213"/>
      <c r="Q3" s="213"/>
      <c r="R3" s="213"/>
      <c r="S3" s="213"/>
      <c r="T3" s="213"/>
      <c r="U3" s="213"/>
      <c r="V3" s="213"/>
      <c r="W3" s="40"/>
      <c r="X3" s="212" t="s">
        <v>111</v>
      </c>
      <c r="Y3" s="212"/>
      <c r="Z3" s="212"/>
      <c r="AA3" s="212"/>
      <c r="AB3" s="212"/>
      <c r="AC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row>
    <row r="4" spans="1:119" s="48" customFormat="1" ht="34" x14ac:dyDescent="0.2">
      <c r="B4" s="84" t="s">
        <v>126</v>
      </c>
      <c r="C4" s="77" t="s">
        <v>107</v>
      </c>
      <c r="D4" s="77" t="s">
        <v>150</v>
      </c>
      <c r="E4" s="77" t="s">
        <v>151</v>
      </c>
      <c r="F4" s="77" t="s">
        <v>152</v>
      </c>
      <c r="G4" s="77" t="s">
        <v>153</v>
      </c>
      <c r="H4" s="77"/>
      <c r="I4" s="77" t="s">
        <v>105</v>
      </c>
      <c r="J4" s="77" t="s">
        <v>106</v>
      </c>
      <c r="K4" s="77" t="s">
        <v>110</v>
      </c>
      <c r="L4" s="77" t="s">
        <v>128</v>
      </c>
      <c r="M4" s="77" t="s">
        <v>112</v>
      </c>
      <c r="N4" s="77" t="s">
        <v>113</v>
      </c>
      <c r="O4" s="77" t="s">
        <v>142</v>
      </c>
      <c r="P4" s="77" t="s">
        <v>114</v>
      </c>
      <c r="Q4" s="77" t="s">
        <v>147</v>
      </c>
      <c r="R4" s="77" t="s">
        <v>143</v>
      </c>
      <c r="S4" s="77" t="s">
        <v>115</v>
      </c>
      <c r="T4" s="77" t="s">
        <v>145</v>
      </c>
      <c r="U4" s="77" t="s">
        <v>144</v>
      </c>
      <c r="V4" s="77" t="s">
        <v>146</v>
      </c>
      <c r="W4" s="77"/>
      <c r="X4" s="77">
        <v>1</v>
      </c>
      <c r="Y4" s="77">
        <v>2</v>
      </c>
      <c r="Z4" s="77">
        <v>3</v>
      </c>
      <c r="AA4" s="77">
        <v>4</v>
      </c>
      <c r="AB4" s="77">
        <v>5</v>
      </c>
      <c r="AC4" s="77"/>
      <c r="AD4" s="40" t="s">
        <v>37</v>
      </c>
      <c r="AE4" s="40" t="s">
        <v>94</v>
      </c>
      <c r="AF4" s="40" t="s">
        <v>117</v>
      </c>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row>
    <row r="5" spans="1:119" s="48" customFormat="1" ht="25" customHeight="1" x14ac:dyDescent="0.2">
      <c r="A5" s="48">
        <f ca="1">RAND()</f>
        <v>1.0224447607088738E-2</v>
      </c>
      <c r="B5" s="77">
        <f ca="1">RANK(A5,$A$5:$A$20)</f>
        <v>16</v>
      </c>
      <c r="C5" s="77">
        <v>1</v>
      </c>
      <c r="D5" s="55" t="s">
        <v>148</v>
      </c>
      <c r="E5" s="55">
        <v>100</v>
      </c>
      <c r="F5" s="55">
        <v>12</v>
      </c>
      <c r="G5" s="49" t="s">
        <v>154</v>
      </c>
      <c r="H5" s="77"/>
      <c r="I5" s="49">
        <v>-1</v>
      </c>
      <c r="J5" s="49">
        <v>-1</v>
      </c>
      <c r="K5" s="49">
        <v>-1</v>
      </c>
      <c r="L5" s="49">
        <v>-1</v>
      </c>
      <c r="M5" s="49">
        <f>I5*J5</f>
        <v>1</v>
      </c>
      <c r="N5" s="49">
        <f>I5*K5</f>
        <v>1</v>
      </c>
      <c r="O5" s="49">
        <f>I5*L5</f>
        <v>1</v>
      </c>
      <c r="P5" s="49">
        <f>J5*K5</f>
        <v>1</v>
      </c>
      <c r="Q5" s="49">
        <f>J5*L5</f>
        <v>1</v>
      </c>
      <c r="R5" s="116">
        <f>K5*L5</f>
        <v>1</v>
      </c>
      <c r="S5" s="49">
        <f>I5*J5*K5</f>
        <v>-1</v>
      </c>
      <c r="T5" s="49">
        <f>I5*K5*L5</f>
        <v>-1</v>
      </c>
      <c r="U5" s="49">
        <f>J5*K5*L5</f>
        <v>-1</v>
      </c>
      <c r="V5" s="49">
        <f>I5*J5*K5*L5</f>
        <v>1</v>
      </c>
      <c r="W5" s="11"/>
      <c r="X5" s="101">
        <v>680.45</v>
      </c>
      <c r="Y5" s="54">
        <v>683.45</v>
      </c>
      <c r="Z5" s="54">
        <v>684.45</v>
      </c>
      <c r="AA5" s="49"/>
      <c r="AB5" s="49"/>
      <c r="AC5" s="77"/>
      <c r="AD5" s="54">
        <f t="shared" ref="AD5:AD20" si="0">AVERAGE(X5:AB5)</f>
        <v>682.78333333333342</v>
      </c>
      <c r="AE5" s="53">
        <f t="shared" ref="AE5:AE20" si="1">_xlfn.STDEV.S(X5:AB5)</f>
        <v>2.0816659994661331</v>
      </c>
      <c r="AF5" s="53">
        <f>POWER(AE5,2)</f>
        <v>4.3333333333333348</v>
      </c>
      <c r="AG5" s="77"/>
      <c r="AH5" s="77">
        <v>491.58</v>
      </c>
      <c r="AI5" s="77">
        <v>495.58</v>
      </c>
      <c r="AJ5" s="77">
        <v>495.58</v>
      </c>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row>
    <row r="6" spans="1:119" s="48" customFormat="1" ht="25" customHeight="1" x14ac:dyDescent="0.2">
      <c r="A6" s="48">
        <f t="shared" ref="A6:A20" ca="1" si="2">RAND()</f>
        <v>0.69825764344327046</v>
      </c>
      <c r="B6" s="77">
        <f ca="1">RANK(A6,$A$5:$A$20)</f>
        <v>8</v>
      </c>
      <c r="C6" s="77">
        <v>2</v>
      </c>
      <c r="D6" s="55" t="s">
        <v>148</v>
      </c>
      <c r="E6" s="55">
        <v>100</v>
      </c>
      <c r="F6" s="55">
        <v>12</v>
      </c>
      <c r="G6" s="49" t="s">
        <v>155</v>
      </c>
      <c r="H6" s="77"/>
      <c r="I6" s="49">
        <v>-1</v>
      </c>
      <c r="J6" s="49">
        <v>-1</v>
      </c>
      <c r="K6" s="49">
        <v>-1</v>
      </c>
      <c r="L6" s="49">
        <v>1</v>
      </c>
      <c r="M6" s="49">
        <f>I6*J6</f>
        <v>1</v>
      </c>
      <c r="N6" s="49">
        <f t="shared" ref="N6:N20" si="3">I6*K6</f>
        <v>1</v>
      </c>
      <c r="O6" s="49">
        <f>I6*L6</f>
        <v>-1</v>
      </c>
      <c r="P6" s="49">
        <f>J6*K6</f>
        <v>1</v>
      </c>
      <c r="Q6" s="49">
        <f t="shared" ref="Q6:Q20" si="4">J6*L6</f>
        <v>-1</v>
      </c>
      <c r="R6" s="116">
        <f t="shared" ref="R6:R20" si="5">K6*L6</f>
        <v>-1</v>
      </c>
      <c r="S6" s="49">
        <f t="shared" ref="S6:S20" si="6">I6*J6*K6</f>
        <v>-1</v>
      </c>
      <c r="T6" s="49">
        <f t="shared" ref="T6:T20" si="7">I6*K6*L6</f>
        <v>1</v>
      </c>
      <c r="U6" s="49">
        <f t="shared" ref="U6:U20" si="8">J6*K6*L6</f>
        <v>1</v>
      </c>
      <c r="V6" s="49">
        <f t="shared" ref="V6:V20" si="9">I6*J6*K6*L6</f>
        <v>-1</v>
      </c>
      <c r="W6" s="11"/>
      <c r="X6" s="101">
        <v>722.48</v>
      </c>
      <c r="Y6" s="54">
        <v>725.48</v>
      </c>
      <c r="Z6" s="54">
        <v>719.48</v>
      </c>
      <c r="AA6" s="49"/>
      <c r="AB6" s="49"/>
      <c r="AC6" s="77"/>
      <c r="AD6" s="54">
        <f t="shared" si="0"/>
        <v>722.48</v>
      </c>
      <c r="AE6" s="53">
        <f t="shared" si="1"/>
        <v>3</v>
      </c>
      <c r="AF6" s="53">
        <f t="shared" ref="AF6:AF7" si="10">POWER(AE6,2)</f>
        <v>9</v>
      </c>
      <c r="AG6" s="77"/>
      <c r="AH6" s="77">
        <v>475.52</v>
      </c>
      <c r="AI6" s="77">
        <v>478.52</v>
      </c>
      <c r="AJ6" s="77">
        <v>476.52</v>
      </c>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row>
    <row r="7" spans="1:119" s="48" customFormat="1" ht="25" customHeight="1" x14ac:dyDescent="0.2">
      <c r="A7" s="48">
        <f t="shared" ca="1" si="2"/>
        <v>0.4365066071416025</v>
      </c>
      <c r="B7" s="77">
        <f t="shared" ref="B7:B20" ca="1" si="11">RANK(A7,$A$5:$A$20)</f>
        <v>10</v>
      </c>
      <c r="C7" s="77">
        <v>3</v>
      </c>
      <c r="D7" s="55" t="s">
        <v>148</v>
      </c>
      <c r="E7" s="55">
        <v>100</v>
      </c>
      <c r="F7" s="55">
        <v>15</v>
      </c>
      <c r="G7" s="49" t="s">
        <v>154</v>
      </c>
      <c r="H7" s="77"/>
      <c r="I7" s="49">
        <v>-1</v>
      </c>
      <c r="J7" s="49">
        <v>-1</v>
      </c>
      <c r="K7" s="49">
        <v>1</v>
      </c>
      <c r="L7" s="49">
        <v>-1</v>
      </c>
      <c r="M7" s="49">
        <f t="shared" ref="M7:M20" si="12">I7*J7</f>
        <v>1</v>
      </c>
      <c r="N7" s="49">
        <f t="shared" si="3"/>
        <v>-1</v>
      </c>
      <c r="O7" s="49">
        <f t="shared" ref="O7:O20" si="13">I7*L7</f>
        <v>1</v>
      </c>
      <c r="P7" s="49">
        <f t="shared" ref="P7:P20" si="14">J7*K7</f>
        <v>-1</v>
      </c>
      <c r="Q7" s="49">
        <f t="shared" si="4"/>
        <v>1</v>
      </c>
      <c r="R7" s="116">
        <f t="shared" si="5"/>
        <v>-1</v>
      </c>
      <c r="S7" s="49">
        <f t="shared" si="6"/>
        <v>1</v>
      </c>
      <c r="T7" s="49">
        <f t="shared" si="7"/>
        <v>1</v>
      </c>
      <c r="U7" s="49">
        <f t="shared" si="8"/>
        <v>1</v>
      </c>
      <c r="V7" s="49">
        <f t="shared" si="9"/>
        <v>-1</v>
      </c>
      <c r="W7" s="11"/>
      <c r="X7" s="101">
        <v>702.14</v>
      </c>
      <c r="Y7" s="54">
        <v>703.14</v>
      </c>
      <c r="Z7" s="54">
        <v>702.14</v>
      </c>
      <c r="AA7" s="49"/>
      <c r="AB7" s="49"/>
      <c r="AC7" s="77"/>
      <c r="AD7" s="54">
        <f t="shared" si="0"/>
        <v>702.47333333333336</v>
      </c>
      <c r="AE7" s="53">
        <f t="shared" si="1"/>
        <v>0.57735026918962573</v>
      </c>
      <c r="AF7" s="53">
        <f t="shared" si="10"/>
        <v>0.33333333333333331</v>
      </c>
      <c r="AG7" s="77"/>
      <c r="AH7" s="77">
        <v>478.76</v>
      </c>
      <c r="AI7" s="77">
        <v>474.76</v>
      </c>
      <c r="AJ7" s="77">
        <v>482.76</v>
      </c>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row>
    <row r="8" spans="1:119" s="48" customFormat="1" ht="25" customHeight="1" x14ac:dyDescent="0.2">
      <c r="A8" s="48">
        <f t="shared" ca="1" si="2"/>
        <v>0.13727218977216415</v>
      </c>
      <c r="B8" s="77">
        <f t="shared" ca="1" si="11"/>
        <v>12</v>
      </c>
      <c r="C8" s="77">
        <v>4</v>
      </c>
      <c r="D8" s="55" t="s">
        <v>148</v>
      </c>
      <c r="E8" s="55">
        <v>100</v>
      </c>
      <c r="F8" s="55">
        <v>15</v>
      </c>
      <c r="G8" s="49" t="s">
        <v>155</v>
      </c>
      <c r="H8" s="77"/>
      <c r="I8" s="49">
        <v>-1</v>
      </c>
      <c r="J8" s="49">
        <v>-1</v>
      </c>
      <c r="K8" s="49">
        <v>1</v>
      </c>
      <c r="L8" s="49">
        <v>1</v>
      </c>
      <c r="M8" s="49">
        <f t="shared" si="12"/>
        <v>1</v>
      </c>
      <c r="N8" s="49">
        <f t="shared" si="3"/>
        <v>-1</v>
      </c>
      <c r="O8" s="49">
        <f t="shared" si="13"/>
        <v>-1</v>
      </c>
      <c r="P8" s="49">
        <f t="shared" si="14"/>
        <v>-1</v>
      </c>
      <c r="Q8" s="49">
        <f t="shared" si="4"/>
        <v>-1</v>
      </c>
      <c r="R8" s="116">
        <f t="shared" si="5"/>
        <v>1</v>
      </c>
      <c r="S8" s="49">
        <f t="shared" si="6"/>
        <v>1</v>
      </c>
      <c r="T8" s="49">
        <f t="shared" si="7"/>
        <v>-1</v>
      </c>
      <c r="U8" s="49">
        <f t="shared" si="8"/>
        <v>-1</v>
      </c>
      <c r="V8" s="49">
        <f t="shared" si="9"/>
        <v>1</v>
      </c>
      <c r="W8" s="11"/>
      <c r="X8" s="101">
        <v>666.93</v>
      </c>
      <c r="Y8" s="54">
        <v>662.93</v>
      </c>
      <c r="Z8" s="54">
        <v>661.93</v>
      </c>
      <c r="AA8" s="49"/>
      <c r="AB8" s="49"/>
      <c r="AC8" s="77"/>
      <c r="AD8" s="54">
        <f t="shared" si="0"/>
        <v>663.93</v>
      </c>
      <c r="AE8" s="53">
        <f t="shared" si="1"/>
        <v>2.6457513110645907</v>
      </c>
      <c r="AF8" s="53">
        <f t="shared" ref="AF8:AF20" si="15">POWER(AE8,2)</f>
        <v>7.0000000000000009</v>
      </c>
      <c r="AG8" s="77"/>
      <c r="AH8" s="77">
        <v>568.23</v>
      </c>
      <c r="AI8" s="77">
        <v>571.23</v>
      </c>
      <c r="AJ8" s="77">
        <v>570.23</v>
      </c>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row>
    <row r="9" spans="1:119" s="48" customFormat="1" ht="25" customHeight="1" x14ac:dyDescent="0.2">
      <c r="A9" s="48">
        <f t="shared" ca="1" si="2"/>
        <v>0.10988942927860823</v>
      </c>
      <c r="B9" s="77">
        <f t="shared" ca="1" si="11"/>
        <v>13</v>
      </c>
      <c r="C9" s="77">
        <v>5</v>
      </c>
      <c r="D9" s="55" t="s">
        <v>148</v>
      </c>
      <c r="E9" s="55">
        <v>200</v>
      </c>
      <c r="F9" s="55">
        <v>12</v>
      </c>
      <c r="G9" s="49" t="s">
        <v>154</v>
      </c>
      <c r="H9" s="77"/>
      <c r="I9" s="49">
        <v>-1</v>
      </c>
      <c r="J9" s="49">
        <v>1</v>
      </c>
      <c r="K9" s="49">
        <v>-1</v>
      </c>
      <c r="L9" s="49">
        <v>-1</v>
      </c>
      <c r="M9" s="49">
        <f t="shared" si="12"/>
        <v>-1</v>
      </c>
      <c r="N9" s="49">
        <f t="shared" si="3"/>
        <v>1</v>
      </c>
      <c r="O9" s="49">
        <f t="shared" si="13"/>
        <v>1</v>
      </c>
      <c r="P9" s="49">
        <f t="shared" si="14"/>
        <v>-1</v>
      </c>
      <c r="Q9" s="49">
        <f t="shared" si="4"/>
        <v>-1</v>
      </c>
      <c r="R9" s="116">
        <f t="shared" si="5"/>
        <v>1</v>
      </c>
      <c r="S9" s="49">
        <f t="shared" si="6"/>
        <v>1</v>
      </c>
      <c r="T9" s="49">
        <f t="shared" si="7"/>
        <v>-1</v>
      </c>
      <c r="U9" s="49">
        <f t="shared" si="8"/>
        <v>1</v>
      </c>
      <c r="V9" s="49">
        <f t="shared" si="9"/>
        <v>-1</v>
      </c>
      <c r="W9" s="11"/>
      <c r="X9" s="101">
        <v>703.67</v>
      </c>
      <c r="Y9" s="54">
        <v>698.67</v>
      </c>
      <c r="Z9" s="54">
        <v>699.67</v>
      </c>
      <c r="AA9" s="49"/>
      <c r="AB9" s="49"/>
      <c r="AC9" s="77"/>
      <c r="AD9" s="54">
        <f t="shared" si="0"/>
        <v>700.67</v>
      </c>
      <c r="AE9" s="53">
        <f t="shared" si="1"/>
        <v>2.6457513110645907</v>
      </c>
      <c r="AF9" s="53">
        <f t="shared" si="15"/>
        <v>7.0000000000000009</v>
      </c>
      <c r="AG9" s="77"/>
      <c r="AH9" s="77">
        <v>444.72</v>
      </c>
      <c r="AI9" s="77">
        <v>441.72</v>
      </c>
      <c r="AJ9" s="77">
        <v>447.72</v>
      </c>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row>
    <row r="10" spans="1:119" s="48" customFormat="1" ht="25" customHeight="1" x14ac:dyDescent="0.2">
      <c r="A10" s="48">
        <f t="shared" ca="1" si="2"/>
        <v>0.91350313905550917</v>
      </c>
      <c r="B10" s="77">
        <f t="shared" ca="1" si="11"/>
        <v>2</v>
      </c>
      <c r="C10" s="77">
        <v>6</v>
      </c>
      <c r="D10" s="55" t="s">
        <v>148</v>
      </c>
      <c r="E10" s="55">
        <v>200</v>
      </c>
      <c r="F10" s="55">
        <v>12</v>
      </c>
      <c r="G10" s="49" t="s">
        <v>155</v>
      </c>
      <c r="H10" s="77"/>
      <c r="I10" s="49">
        <v>-1</v>
      </c>
      <c r="J10" s="49">
        <v>1</v>
      </c>
      <c r="K10" s="49">
        <v>-1</v>
      </c>
      <c r="L10" s="49">
        <v>1</v>
      </c>
      <c r="M10" s="49">
        <f t="shared" si="12"/>
        <v>-1</v>
      </c>
      <c r="N10" s="49">
        <f t="shared" si="3"/>
        <v>1</v>
      </c>
      <c r="O10" s="49">
        <f t="shared" si="13"/>
        <v>-1</v>
      </c>
      <c r="P10" s="49">
        <f t="shared" si="14"/>
        <v>-1</v>
      </c>
      <c r="Q10" s="49">
        <f t="shared" si="4"/>
        <v>1</v>
      </c>
      <c r="R10" s="116">
        <f t="shared" si="5"/>
        <v>-1</v>
      </c>
      <c r="S10" s="49">
        <f t="shared" si="6"/>
        <v>1</v>
      </c>
      <c r="T10" s="49">
        <f t="shared" si="7"/>
        <v>1</v>
      </c>
      <c r="U10" s="49">
        <f t="shared" si="8"/>
        <v>-1</v>
      </c>
      <c r="V10" s="49">
        <f t="shared" si="9"/>
        <v>1</v>
      </c>
      <c r="W10" s="11"/>
      <c r="X10" s="101">
        <v>642.14</v>
      </c>
      <c r="Y10" s="54">
        <v>639.14</v>
      </c>
      <c r="Z10" s="54">
        <v>640.14</v>
      </c>
      <c r="AA10" s="49"/>
      <c r="AB10" s="49"/>
      <c r="AC10" s="77"/>
      <c r="AD10" s="54">
        <f t="shared" si="0"/>
        <v>640.47333333333336</v>
      </c>
      <c r="AE10" s="53">
        <f t="shared" si="1"/>
        <v>1.5275252316519468</v>
      </c>
      <c r="AF10" s="53">
        <f t="shared" si="15"/>
        <v>2.3333333333333335</v>
      </c>
      <c r="AG10" s="77"/>
      <c r="AH10" s="77">
        <v>410.37</v>
      </c>
      <c r="AI10" s="77">
        <v>415.37</v>
      </c>
      <c r="AJ10" s="77">
        <v>413.37</v>
      </c>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row>
    <row r="11" spans="1:119" s="48" customFormat="1" ht="25" customHeight="1" x14ac:dyDescent="0.2">
      <c r="A11" s="48">
        <f t="shared" ca="1" si="2"/>
        <v>2.2418074760470419E-2</v>
      </c>
      <c r="B11" s="77">
        <f t="shared" ca="1" si="11"/>
        <v>15</v>
      </c>
      <c r="C11" s="77">
        <v>7</v>
      </c>
      <c r="D11" s="55" t="s">
        <v>148</v>
      </c>
      <c r="E11" s="55">
        <v>200</v>
      </c>
      <c r="F11" s="55">
        <v>15</v>
      </c>
      <c r="G11" s="49" t="s">
        <v>154</v>
      </c>
      <c r="H11" s="77"/>
      <c r="I11" s="49">
        <v>-1</v>
      </c>
      <c r="J11" s="49">
        <v>1</v>
      </c>
      <c r="K11" s="49">
        <v>1</v>
      </c>
      <c r="L11" s="49">
        <v>-1</v>
      </c>
      <c r="M11" s="49">
        <f t="shared" si="12"/>
        <v>-1</v>
      </c>
      <c r="N11" s="49">
        <f t="shared" si="3"/>
        <v>-1</v>
      </c>
      <c r="O11" s="49">
        <f t="shared" si="13"/>
        <v>1</v>
      </c>
      <c r="P11" s="49">
        <f t="shared" si="14"/>
        <v>1</v>
      </c>
      <c r="Q11" s="49">
        <f t="shared" si="4"/>
        <v>-1</v>
      </c>
      <c r="R11" s="116">
        <f t="shared" si="5"/>
        <v>-1</v>
      </c>
      <c r="S11" s="49">
        <f t="shared" si="6"/>
        <v>-1</v>
      </c>
      <c r="T11" s="49">
        <f t="shared" si="7"/>
        <v>1</v>
      </c>
      <c r="U11" s="49">
        <f t="shared" si="8"/>
        <v>-1</v>
      </c>
      <c r="V11" s="49">
        <f t="shared" si="9"/>
        <v>1</v>
      </c>
      <c r="W11" s="11"/>
      <c r="X11" s="101">
        <v>692.98</v>
      </c>
      <c r="Y11" s="54">
        <v>692.98</v>
      </c>
      <c r="Z11" s="54">
        <v>687.98</v>
      </c>
      <c r="AA11" s="49"/>
      <c r="AB11" s="49"/>
      <c r="AC11" s="77"/>
      <c r="AD11" s="54">
        <f t="shared" si="0"/>
        <v>691.31333333333339</v>
      </c>
      <c r="AE11" s="53">
        <f t="shared" si="1"/>
        <v>2.8867513459481287</v>
      </c>
      <c r="AF11" s="53">
        <f t="shared" si="15"/>
        <v>8.3333333333333321</v>
      </c>
      <c r="AG11" s="77"/>
      <c r="AH11" s="77">
        <v>428.51</v>
      </c>
      <c r="AI11" s="77">
        <v>423.51</v>
      </c>
      <c r="AJ11" s="77">
        <v>431.51</v>
      </c>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row>
    <row r="12" spans="1:119" s="102" customFormat="1" ht="25" customHeight="1" x14ac:dyDescent="0.2">
      <c r="A12" s="102">
        <f t="shared" ca="1" si="2"/>
        <v>0.78370604591360937</v>
      </c>
      <c r="B12" s="11">
        <f t="shared" ca="1" si="11"/>
        <v>6</v>
      </c>
      <c r="C12" s="11">
        <v>8</v>
      </c>
      <c r="D12" s="55" t="s">
        <v>148</v>
      </c>
      <c r="E12" s="55">
        <v>200</v>
      </c>
      <c r="F12" s="55">
        <v>15</v>
      </c>
      <c r="G12" s="49" t="s">
        <v>155</v>
      </c>
      <c r="H12" s="11"/>
      <c r="I12" s="49">
        <v>-1</v>
      </c>
      <c r="J12" s="49">
        <v>1</v>
      </c>
      <c r="K12" s="49">
        <v>1</v>
      </c>
      <c r="L12" s="49">
        <v>1</v>
      </c>
      <c r="M12" s="49">
        <f t="shared" si="12"/>
        <v>-1</v>
      </c>
      <c r="N12" s="49">
        <f t="shared" si="3"/>
        <v>-1</v>
      </c>
      <c r="O12" s="49">
        <f t="shared" si="13"/>
        <v>-1</v>
      </c>
      <c r="P12" s="49">
        <f t="shared" si="14"/>
        <v>1</v>
      </c>
      <c r="Q12" s="49">
        <f t="shared" si="4"/>
        <v>1</v>
      </c>
      <c r="R12" s="116">
        <f t="shared" si="5"/>
        <v>1</v>
      </c>
      <c r="S12" s="49">
        <f t="shared" si="6"/>
        <v>-1</v>
      </c>
      <c r="T12" s="49">
        <f t="shared" si="7"/>
        <v>-1</v>
      </c>
      <c r="U12" s="49">
        <f t="shared" si="8"/>
        <v>1</v>
      </c>
      <c r="V12" s="49">
        <f t="shared" si="9"/>
        <v>-1</v>
      </c>
      <c r="W12" s="11"/>
      <c r="X12" s="101">
        <v>669.26</v>
      </c>
      <c r="Y12" s="54">
        <v>667.26</v>
      </c>
      <c r="Z12" s="54">
        <v>669.26</v>
      </c>
      <c r="AA12" s="49"/>
      <c r="AB12" s="49"/>
      <c r="AC12" s="11"/>
      <c r="AD12" s="54">
        <f t="shared" si="0"/>
        <v>668.59333333333336</v>
      </c>
      <c r="AE12" s="53">
        <f t="shared" si="1"/>
        <v>1.1547005383792517</v>
      </c>
      <c r="AF12" s="53">
        <f t="shared" si="15"/>
        <v>1.3333333333333337</v>
      </c>
      <c r="AG12" s="11"/>
      <c r="AH12" s="11">
        <v>491.47</v>
      </c>
      <c r="AI12" s="11">
        <v>490.47</v>
      </c>
      <c r="AJ12" s="11">
        <v>487.47</v>
      </c>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row>
    <row r="13" spans="1:119" s="48" customFormat="1" ht="25" customHeight="1" x14ac:dyDescent="0.2">
      <c r="A13" s="48">
        <f ca="1">RAND()</f>
        <v>0.39671806107947927</v>
      </c>
      <c r="B13" s="77">
        <f t="shared" ca="1" si="11"/>
        <v>11</v>
      </c>
      <c r="C13" s="77">
        <v>9</v>
      </c>
      <c r="D13" s="55" t="s">
        <v>149</v>
      </c>
      <c r="E13" s="55">
        <v>100</v>
      </c>
      <c r="F13" s="55">
        <v>12</v>
      </c>
      <c r="G13" s="49" t="s">
        <v>154</v>
      </c>
      <c r="H13" s="77"/>
      <c r="I13" s="49">
        <v>1</v>
      </c>
      <c r="J13" s="49">
        <v>-1</v>
      </c>
      <c r="K13" s="49">
        <v>-1</v>
      </c>
      <c r="L13" s="49">
        <v>-1</v>
      </c>
      <c r="M13" s="49">
        <f t="shared" si="12"/>
        <v>-1</v>
      </c>
      <c r="N13" s="49">
        <f>I13*K13</f>
        <v>-1</v>
      </c>
      <c r="O13" s="49">
        <f t="shared" si="13"/>
        <v>-1</v>
      </c>
      <c r="P13" s="49">
        <f t="shared" si="14"/>
        <v>1</v>
      </c>
      <c r="Q13" s="49">
        <f t="shared" si="4"/>
        <v>1</v>
      </c>
      <c r="R13" s="116">
        <f t="shared" si="5"/>
        <v>1</v>
      </c>
      <c r="S13" s="49">
        <f t="shared" si="6"/>
        <v>1</v>
      </c>
      <c r="T13" s="49">
        <f t="shared" si="7"/>
        <v>1</v>
      </c>
      <c r="U13" s="49">
        <f t="shared" si="8"/>
        <v>-1</v>
      </c>
      <c r="V13" s="49">
        <f t="shared" si="9"/>
        <v>-1</v>
      </c>
      <c r="W13" s="11"/>
      <c r="X13" s="101">
        <v>607.34</v>
      </c>
      <c r="Y13" s="54">
        <v>604.34</v>
      </c>
      <c r="Z13" s="54">
        <v>607.34</v>
      </c>
      <c r="AA13" s="49"/>
      <c r="AB13" s="49"/>
      <c r="AC13" s="77"/>
      <c r="AD13" s="54">
        <f t="shared" si="0"/>
        <v>606.34</v>
      </c>
      <c r="AE13" s="53">
        <f t="shared" si="1"/>
        <v>1.7320508075688772</v>
      </c>
      <c r="AF13" s="53">
        <f t="shared" si="15"/>
        <v>2.9999999999999996</v>
      </c>
      <c r="AG13" s="77"/>
      <c r="AH13" s="77">
        <v>442.9</v>
      </c>
      <c r="AI13" s="77">
        <v>440.9</v>
      </c>
      <c r="AJ13" s="77">
        <v>440.9</v>
      </c>
      <c r="AK13" s="77"/>
      <c r="AL13" s="77"/>
      <c r="AM13" s="77"/>
      <c r="AN13" s="77"/>
      <c r="AO13" s="77"/>
      <c r="AP13" s="77"/>
      <c r="AQ13" s="77"/>
      <c r="AR13" s="77"/>
      <c r="AS13" s="77"/>
      <c r="AT13" s="77"/>
      <c r="AU13" s="77"/>
      <c r="AV13" s="77"/>
      <c r="AW13" s="77"/>
      <c r="AX13" s="77"/>
      <c r="AY13" s="77"/>
      <c r="AZ13" s="77"/>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7"/>
      <c r="CF13" s="77"/>
      <c r="CG13" s="77"/>
      <c r="CH13" s="77"/>
      <c r="CI13" s="77"/>
      <c r="CJ13" s="77"/>
      <c r="CK13" s="77"/>
      <c r="CL13" s="77"/>
      <c r="CM13" s="77"/>
      <c r="CN13" s="77"/>
      <c r="CO13" s="77"/>
      <c r="CP13" s="77"/>
      <c r="CQ13" s="77"/>
      <c r="CR13" s="77"/>
      <c r="CS13" s="77"/>
      <c r="CT13" s="77"/>
      <c r="CU13" s="77"/>
      <c r="CV13" s="77"/>
      <c r="CW13" s="77"/>
      <c r="CX13" s="77"/>
      <c r="CY13" s="77"/>
      <c r="CZ13" s="77"/>
      <c r="DA13" s="77"/>
      <c r="DB13" s="77"/>
      <c r="DC13" s="77"/>
      <c r="DD13" s="77"/>
      <c r="DE13" s="77"/>
      <c r="DF13" s="77"/>
      <c r="DG13" s="77"/>
      <c r="DH13" s="77"/>
      <c r="DI13" s="77"/>
      <c r="DJ13" s="77"/>
      <c r="DK13" s="77"/>
      <c r="DL13" s="77"/>
      <c r="DM13" s="77"/>
      <c r="DN13" s="77"/>
      <c r="DO13" s="77"/>
    </row>
    <row r="14" spans="1:119" s="48" customFormat="1" ht="25" customHeight="1" x14ac:dyDescent="0.2">
      <c r="A14" s="48">
        <f t="shared" ca="1" si="2"/>
        <v>0.79041123108989519</v>
      </c>
      <c r="B14" s="77">
        <f t="shared" ca="1" si="11"/>
        <v>4</v>
      </c>
      <c r="C14" s="77">
        <v>10</v>
      </c>
      <c r="D14" s="55" t="s">
        <v>149</v>
      </c>
      <c r="E14" s="55">
        <v>100</v>
      </c>
      <c r="F14" s="55">
        <v>12</v>
      </c>
      <c r="G14" s="49" t="s">
        <v>155</v>
      </c>
      <c r="H14" s="77"/>
      <c r="I14" s="49">
        <v>1</v>
      </c>
      <c r="J14" s="49">
        <v>-1</v>
      </c>
      <c r="K14" s="49">
        <v>-1</v>
      </c>
      <c r="L14" s="49">
        <v>1</v>
      </c>
      <c r="M14" s="49">
        <f t="shared" si="12"/>
        <v>-1</v>
      </c>
      <c r="N14" s="49">
        <f t="shared" si="3"/>
        <v>-1</v>
      </c>
      <c r="O14" s="49">
        <f t="shared" si="13"/>
        <v>1</v>
      </c>
      <c r="P14" s="49">
        <f t="shared" si="14"/>
        <v>1</v>
      </c>
      <c r="Q14" s="49">
        <f t="shared" si="4"/>
        <v>-1</v>
      </c>
      <c r="R14" s="116">
        <f t="shared" si="5"/>
        <v>-1</v>
      </c>
      <c r="S14" s="49">
        <f t="shared" si="6"/>
        <v>1</v>
      </c>
      <c r="T14" s="49">
        <f t="shared" si="7"/>
        <v>-1</v>
      </c>
      <c r="U14" s="49">
        <f t="shared" si="8"/>
        <v>1</v>
      </c>
      <c r="V14" s="49">
        <f t="shared" si="9"/>
        <v>1</v>
      </c>
      <c r="W14" s="11"/>
      <c r="X14" s="101">
        <v>620.79999999999995</v>
      </c>
      <c r="Y14" s="54">
        <v>625.79999999999995</v>
      </c>
      <c r="Z14" s="54">
        <v>624.79999999999995</v>
      </c>
      <c r="AA14" s="49"/>
      <c r="AB14" s="49"/>
      <c r="AC14" s="77"/>
      <c r="AD14" s="54">
        <f t="shared" si="0"/>
        <v>623.79999999999995</v>
      </c>
      <c r="AE14" s="53">
        <f t="shared" si="1"/>
        <v>2.6457513110645907</v>
      </c>
      <c r="AF14" s="53">
        <f t="shared" si="15"/>
        <v>7.0000000000000009</v>
      </c>
      <c r="AG14" s="77"/>
      <c r="AH14" s="77">
        <v>434.41</v>
      </c>
      <c r="AI14" s="77">
        <v>430.41</v>
      </c>
      <c r="AJ14" s="77">
        <v>431.41</v>
      </c>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row>
    <row r="15" spans="1:119" s="48" customFormat="1" ht="25" customHeight="1" x14ac:dyDescent="0.2">
      <c r="A15" s="48">
        <f t="shared" ca="1" si="2"/>
        <v>0.495882496473806</v>
      </c>
      <c r="B15" s="77">
        <f t="shared" ca="1" si="11"/>
        <v>9</v>
      </c>
      <c r="C15" s="77">
        <v>11</v>
      </c>
      <c r="D15" s="55" t="s">
        <v>149</v>
      </c>
      <c r="E15" s="55">
        <v>100</v>
      </c>
      <c r="F15" s="55">
        <v>15</v>
      </c>
      <c r="G15" s="49" t="s">
        <v>154</v>
      </c>
      <c r="H15" s="77"/>
      <c r="I15" s="49">
        <v>1</v>
      </c>
      <c r="J15" s="49">
        <v>-1</v>
      </c>
      <c r="K15" s="49">
        <v>1</v>
      </c>
      <c r="L15" s="49">
        <v>-1</v>
      </c>
      <c r="M15" s="49">
        <f t="shared" si="12"/>
        <v>-1</v>
      </c>
      <c r="N15" s="49">
        <f t="shared" si="3"/>
        <v>1</v>
      </c>
      <c r="O15" s="49">
        <f t="shared" si="13"/>
        <v>-1</v>
      </c>
      <c r="P15" s="49">
        <f t="shared" si="14"/>
        <v>-1</v>
      </c>
      <c r="Q15" s="49">
        <f t="shared" si="4"/>
        <v>1</v>
      </c>
      <c r="R15" s="116">
        <f t="shared" si="5"/>
        <v>-1</v>
      </c>
      <c r="S15" s="49">
        <f t="shared" si="6"/>
        <v>-1</v>
      </c>
      <c r="T15" s="49">
        <f t="shared" si="7"/>
        <v>-1</v>
      </c>
      <c r="U15" s="49">
        <f t="shared" si="8"/>
        <v>1</v>
      </c>
      <c r="V15" s="49">
        <f t="shared" si="9"/>
        <v>1</v>
      </c>
      <c r="W15" s="11"/>
      <c r="X15" s="101">
        <v>610.54999999999995</v>
      </c>
      <c r="Y15" s="54">
        <v>606.54999999999995</v>
      </c>
      <c r="Z15" s="54">
        <v>613.54999999999995</v>
      </c>
      <c r="AA15" s="49"/>
      <c r="AB15" s="49"/>
      <c r="AC15" s="77"/>
      <c r="AD15" s="54">
        <f t="shared" si="0"/>
        <v>610.21666666666658</v>
      </c>
      <c r="AE15" s="53">
        <f t="shared" si="1"/>
        <v>3.5118845842842461</v>
      </c>
      <c r="AF15" s="53">
        <f t="shared" si="15"/>
        <v>12.333333333333332</v>
      </c>
      <c r="AG15" s="77"/>
      <c r="AH15" s="77">
        <v>417.66</v>
      </c>
      <c r="AI15" s="77">
        <v>419.66</v>
      </c>
      <c r="AJ15" s="77">
        <v>413.66</v>
      </c>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c r="CX15" s="77"/>
      <c r="CY15" s="77"/>
      <c r="CZ15" s="77"/>
      <c r="DA15" s="77"/>
      <c r="DB15" s="77"/>
      <c r="DC15" s="77"/>
      <c r="DD15" s="77"/>
      <c r="DE15" s="77"/>
      <c r="DF15" s="77"/>
      <c r="DG15" s="77"/>
      <c r="DH15" s="77"/>
      <c r="DI15" s="77"/>
      <c r="DJ15" s="77"/>
      <c r="DK15" s="77"/>
      <c r="DL15" s="77"/>
      <c r="DM15" s="77"/>
      <c r="DN15" s="77"/>
      <c r="DO15" s="77"/>
    </row>
    <row r="16" spans="1:119" s="48" customFormat="1" ht="25" customHeight="1" x14ac:dyDescent="0.2">
      <c r="A16" s="48">
        <f t="shared" ca="1" si="2"/>
        <v>0.74758404944829293</v>
      </c>
      <c r="B16" s="77">
        <f t="shared" ca="1" si="11"/>
        <v>7</v>
      </c>
      <c r="C16" s="77">
        <v>12</v>
      </c>
      <c r="D16" s="55" t="s">
        <v>149</v>
      </c>
      <c r="E16" s="55">
        <v>100</v>
      </c>
      <c r="F16" s="55">
        <v>15</v>
      </c>
      <c r="G16" s="49" t="s">
        <v>155</v>
      </c>
      <c r="H16" s="77"/>
      <c r="I16" s="49">
        <v>1</v>
      </c>
      <c r="J16" s="49">
        <v>-1</v>
      </c>
      <c r="K16" s="49">
        <v>1</v>
      </c>
      <c r="L16" s="49">
        <v>1</v>
      </c>
      <c r="M16" s="49">
        <f t="shared" si="12"/>
        <v>-1</v>
      </c>
      <c r="N16" s="49">
        <f t="shared" si="3"/>
        <v>1</v>
      </c>
      <c r="O16" s="49">
        <f t="shared" si="13"/>
        <v>1</v>
      </c>
      <c r="P16" s="49">
        <f t="shared" si="14"/>
        <v>-1</v>
      </c>
      <c r="Q16" s="49">
        <f t="shared" si="4"/>
        <v>-1</v>
      </c>
      <c r="R16" s="116">
        <f t="shared" si="5"/>
        <v>1</v>
      </c>
      <c r="S16" s="49">
        <f t="shared" si="6"/>
        <v>-1</v>
      </c>
      <c r="T16" s="49">
        <f t="shared" si="7"/>
        <v>1</v>
      </c>
      <c r="U16" s="49">
        <f t="shared" si="8"/>
        <v>-1</v>
      </c>
      <c r="V16" s="49">
        <f t="shared" si="9"/>
        <v>-1</v>
      </c>
      <c r="W16" s="11"/>
      <c r="X16" s="101">
        <v>638.04</v>
      </c>
      <c r="Y16" s="54">
        <v>635.04</v>
      </c>
      <c r="Z16" s="54">
        <v>642.04</v>
      </c>
      <c r="AA16" s="49"/>
      <c r="AB16" s="49"/>
      <c r="AC16" s="77"/>
      <c r="AD16" s="54">
        <f t="shared" si="0"/>
        <v>638.37333333333333</v>
      </c>
      <c r="AE16" s="53">
        <f t="shared" si="1"/>
        <v>3.5118845842842461</v>
      </c>
      <c r="AF16" s="53">
        <f t="shared" si="15"/>
        <v>12.333333333333332</v>
      </c>
      <c r="AG16" s="77"/>
      <c r="AH16" s="77">
        <v>510.84</v>
      </c>
      <c r="AI16" s="77">
        <v>511.84</v>
      </c>
      <c r="AJ16" s="77">
        <v>514.83999999999992</v>
      </c>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77"/>
      <c r="DD16" s="77"/>
      <c r="DE16" s="77"/>
      <c r="DF16" s="77"/>
      <c r="DG16" s="77"/>
      <c r="DH16" s="77"/>
      <c r="DI16" s="77"/>
      <c r="DJ16" s="77"/>
      <c r="DK16" s="77"/>
      <c r="DL16" s="77"/>
      <c r="DM16" s="77"/>
      <c r="DN16" s="77"/>
      <c r="DO16" s="77"/>
    </row>
    <row r="17" spans="1:119" s="48" customFormat="1" ht="25" customHeight="1" x14ac:dyDescent="0.2">
      <c r="A17" s="48">
        <f t="shared" ca="1" si="2"/>
        <v>0.83991482488138869</v>
      </c>
      <c r="B17" s="77">
        <f t="shared" ca="1" si="11"/>
        <v>3</v>
      </c>
      <c r="C17" s="77">
        <v>13</v>
      </c>
      <c r="D17" s="55" t="s">
        <v>149</v>
      </c>
      <c r="E17" s="55">
        <v>200</v>
      </c>
      <c r="F17" s="55">
        <v>12</v>
      </c>
      <c r="G17" s="49" t="s">
        <v>154</v>
      </c>
      <c r="H17" s="77"/>
      <c r="I17" s="49">
        <v>1</v>
      </c>
      <c r="J17" s="49">
        <v>1</v>
      </c>
      <c r="K17" s="49">
        <v>-1</v>
      </c>
      <c r="L17" s="49">
        <v>-1</v>
      </c>
      <c r="M17" s="49">
        <f t="shared" si="12"/>
        <v>1</v>
      </c>
      <c r="N17" s="49">
        <f t="shared" si="3"/>
        <v>-1</v>
      </c>
      <c r="O17" s="49">
        <f t="shared" si="13"/>
        <v>-1</v>
      </c>
      <c r="P17" s="49">
        <f t="shared" si="14"/>
        <v>-1</v>
      </c>
      <c r="Q17" s="49">
        <f t="shared" si="4"/>
        <v>-1</v>
      </c>
      <c r="R17" s="116">
        <f t="shared" si="5"/>
        <v>1</v>
      </c>
      <c r="S17" s="49">
        <f t="shared" si="6"/>
        <v>-1</v>
      </c>
      <c r="T17" s="49">
        <f t="shared" si="7"/>
        <v>1</v>
      </c>
      <c r="U17" s="49">
        <f t="shared" si="8"/>
        <v>1</v>
      </c>
      <c r="V17" s="49">
        <f t="shared" si="9"/>
        <v>1</v>
      </c>
      <c r="W17" s="11"/>
      <c r="X17" s="101">
        <v>585.19000000000005</v>
      </c>
      <c r="Y17" s="54">
        <v>586.19000000000005</v>
      </c>
      <c r="Z17" s="54">
        <v>586.19000000000005</v>
      </c>
      <c r="AA17" s="49"/>
      <c r="AB17" s="49"/>
      <c r="AC17" s="77"/>
      <c r="AD17" s="54">
        <f t="shared" si="0"/>
        <v>585.85666666666668</v>
      </c>
      <c r="AE17" s="53">
        <f t="shared" si="1"/>
        <v>0.57735026918962573</v>
      </c>
      <c r="AF17" s="53">
        <f t="shared" si="15"/>
        <v>0.33333333333333331</v>
      </c>
      <c r="AG17" s="77"/>
      <c r="AH17" s="77">
        <v>392.11</v>
      </c>
      <c r="AI17" s="77">
        <v>391.11</v>
      </c>
      <c r="AJ17" s="77">
        <v>394.11</v>
      </c>
      <c r="AK17" s="77"/>
      <c r="AL17" s="77"/>
      <c r="AM17" s="77"/>
      <c r="AN17" s="77"/>
      <c r="AO17" s="77"/>
      <c r="AP17" s="77"/>
      <c r="AQ17" s="77"/>
      <c r="AR17" s="77"/>
      <c r="AS17" s="77"/>
      <c r="AT17" s="77"/>
      <c r="AU17" s="77"/>
      <c r="AV17" s="77"/>
      <c r="AW17" s="77"/>
      <c r="AX17" s="77"/>
      <c r="AY17" s="77"/>
      <c r="AZ17" s="77"/>
      <c r="BA17" s="77"/>
      <c r="BB17" s="77"/>
      <c r="BC17" s="77"/>
      <c r="BD17" s="77"/>
      <c r="BE17" s="77"/>
      <c r="BF17" s="77"/>
      <c r="BG17" s="77"/>
      <c r="BH17" s="77"/>
      <c r="BI17" s="77"/>
      <c r="BJ17" s="77"/>
      <c r="BK17" s="77"/>
      <c r="BL17" s="77"/>
      <c r="BM17" s="77"/>
      <c r="BN17" s="77"/>
      <c r="BO17" s="77"/>
      <c r="BP17" s="77"/>
      <c r="BQ17" s="77"/>
      <c r="BR17" s="77"/>
      <c r="BS17" s="77"/>
      <c r="BT17" s="77"/>
      <c r="BU17" s="77"/>
      <c r="BV17" s="77"/>
      <c r="BW17" s="77"/>
      <c r="BX17" s="77"/>
      <c r="BY17" s="77"/>
      <c r="BZ17" s="77"/>
      <c r="CA17" s="77"/>
      <c r="CB17" s="77"/>
      <c r="CC17" s="77"/>
      <c r="CD17" s="77"/>
      <c r="CE17" s="77"/>
      <c r="CF17" s="77"/>
      <c r="CG17" s="77"/>
      <c r="CH17" s="77"/>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row>
    <row r="18" spans="1:119" s="48" customFormat="1" ht="25" customHeight="1" x14ac:dyDescent="0.2">
      <c r="A18" s="48">
        <f t="shared" ca="1" si="2"/>
        <v>5.4741316254306338E-2</v>
      </c>
      <c r="B18" s="77">
        <f t="shared" ca="1" si="11"/>
        <v>14</v>
      </c>
      <c r="C18" s="77">
        <v>14</v>
      </c>
      <c r="D18" s="55" t="s">
        <v>149</v>
      </c>
      <c r="E18" s="55">
        <v>200</v>
      </c>
      <c r="F18" s="55">
        <v>12</v>
      </c>
      <c r="G18" s="49" t="s">
        <v>155</v>
      </c>
      <c r="H18" s="77"/>
      <c r="I18" s="49">
        <v>1</v>
      </c>
      <c r="J18" s="49">
        <v>1</v>
      </c>
      <c r="K18" s="49">
        <v>-1</v>
      </c>
      <c r="L18" s="49">
        <v>1</v>
      </c>
      <c r="M18" s="49">
        <f t="shared" si="12"/>
        <v>1</v>
      </c>
      <c r="N18" s="49">
        <f t="shared" si="3"/>
        <v>-1</v>
      </c>
      <c r="O18" s="49">
        <f t="shared" si="13"/>
        <v>1</v>
      </c>
      <c r="P18" s="49">
        <f t="shared" si="14"/>
        <v>-1</v>
      </c>
      <c r="Q18" s="49">
        <f t="shared" si="4"/>
        <v>1</v>
      </c>
      <c r="R18" s="116">
        <f t="shared" si="5"/>
        <v>-1</v>
      </c>
      <c r="S18" s="49">
        <f t="shared" si="6"/>
        <v>-1</v>
      </c>
      <c r="T18" s="49">
        <f t="shared" si="7"/>
        <v>-1</v>
      </c>
      <c r="U18" s="49">
        <f t="shared" si="8"/>
        <v>-1</v>
      </c>
      <c r="V18" s="49">
        <f t="shared" si="9"/>
        <v>-1</v>
      </c>
      <c r="W18" s="11"/>
      <c r="X18" s="101">
        <v>586.16999999999996</v>
      </c>
      <c r="Y18" s="54">
        <v>590.16999999999996</v>
      </c>
      <c r="Z18" s="54">
        <v>589.16999999999996</v>
      </c>
      <c r="AA18" s="49"/>
      <c r="AB18" s="49"/>
      <c r="AC18" s="77"/>
      <c r="AD18" s="54">
        <f t="shared" si="0"/>
        <v>588.50333333333322</v>
      </c>
      <c r="AE18" s="53">
        <f t="shared" si="1"/>
        <v>2.0816659994661331</v>
      </c>
      <c r="AF18" s="53">
        <f t="shared" si="15"/>
        <v>4.3333333333333348</v>
      </c>
      <c r="AG18" s="77"/>
      <c r="AH18" s="77">
        <v>343.22</v>
      </c>
      <c r="AI18" s="77">
        <v>338.22</v>
      </c>
      <c r="AJ18" s="77">
        <v>338.22</v>
      </c>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row>
    <row r="19" spans="1:119" s="48" customFormat="1" ht="25" customHeight="1" x14ac:dyDescent="0.2">
      <c r="A19" s="48">
        <f t="shared" ca="1" si="2"/>
        <v>0.99023208142654806</v>
      </c>
      <c r="B19" s="77">
        <f t="shared" ca="1" si="11"/>
        <v>1</v>
      </c>
      <c r="C19" s="77">
        <v>15</v>
      </c>
      <c r="D19" s="55" t="s">
        <v>149</v>
      </c>
      <c r="E19" s="55">
        <v>200</v>
      </c>
      <c r="F19" s="55">
        <v>15</v>
      </c>
      <c r="G19" s="49" t="s">
        <v>154</v>
      </c>
      <c r="H19" s="77"/>
      <c r="I19" s="49">
        <v>1</v>
      </c>
      <c r="J19" s="49">
        <v>1</v>
      </c>
      <c r="K19" s="49">
        <v>1</v>
      </c>
      <c r="L19" s="49">
        <v>-1</v>
      </c>
      <c r="M19" s="49">
        <f t="shared" si="12"/>
        <v>1</v>
      </c>
      <c r="N19" s="49">
        <f t="shared" si="3"/>
        <v>1</v>
      </c>
      <c r="O19" s="49">
        <f>I19*L19</f>
        <v>-1</v>
      </c>
      <c r="P19" s="49">
        <f t="shared" si="14"/>
        <v>1</v>
      </c>
      <c r="Q19" s="49">
        <f>J19*L19</f>
        <v>-1</v>
      </c>
      <c r="R19" s="116">
        <f t="shared" si="5"/>
        <v>-1</v>
      </c>
      <c r="S19" s="49">
        <f t="shared" si="6"/>
        <v>1</v>
      </c>
      <c r="T19" s="49">
        <f t="shared" si="7"/>
        <v>-1</v>
      </c>
      <c r="U19" s="49">
        <f t="shared" si="8"/>
        <v>-1</v>
      </c>
      <c r="V19" s="49">
        <f t="shared" si="9"/>
        <v>-1</v>
      </c>
      <c r="W19" s="11"/>
      <c r="X19" s="101">
        <v>601.66999999999996</v>
      </c>
      <c r="Y19" s="54">
        <v>605.66999999999996</v>
      </c>
      <c r="Z19" s="54">
        <v>601.66999999999996</v>
      </c>
      <c r="AA19" s="49"/>
      <c r="AB19" s="49"/>
      <c r="AC19" s="77"/>
      <c r="AD19" s="54">
        <f t="shared" si="0"/>
        <v>603.00333333333322</v>
      </c>
      <c r="AE19" s="53">
        <f t="shared" si="1"/>
        <v>2.3094010767585034</v>
      </c>
      <c r="AF19" s="53">
        <f t="shared" si="15"/>
        <v>5.3333333333333348</v>
      </c>
      <c r="AG19" s="77"/>
      <c r="AH19" s="77">
        <v>385.52</v>
      </c>
      <c r="AI19" s="77">
        <v>384.52</v>
      </c>
      <c r="AJ19" s="77">
        <v>380.52</v>
      </c>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c r="BM19" s="77"/>
      <c r="BN19" s="77"/>
      <c r="BO19" s="77"/>
      <c r="BP19" s="77"/>
      <c r="BQ19" s="77"/>
      <c r="BR19" s="77"/>
      <c r="BS19" s="77"/>
      <c r="BT19" s="77"/>
      <c r="BU19" s="77"/>
      <c r="BV19" s="77"/>
      <c r="BW19" s="77"/>
      <c r="BX19" s="77"/>
      <c r="BY19" s="77"/>
      <c r="BZ19" s="77"/>
      <c r="CA19" s="77"/>
      <c r="CB19" s="77"/>
      <c r="CC19" s="77"/>
      <c r="CD19" s="77"/>
      <c r="CE19" s="77"/>
      <c r="CF19" s="77"/>
      <c r="CG19" s="77"/>
      <c r="CH19" s="77"/>
      <c r="CI19" s="77"/>
      <c r="CJ19" s="77"/>
      <c r="CK19" s="77"/>
      <c r="CL19" s="77"/>
      <c r="CM19" s="77"/>
      <c r="CN19" s="77"/>
      <c r="CO19" s="77"/>
      <c r="CP19" s="77"/>
      <c r="CQ19" s="77"/>
      <c r="CR19" s="77"/>
      <c r="CS19" s="77"/>
      <c r="CT19" s="77"/>
      <c r="CU19" s="77"/>
      <c r="CV19" s="77"/>
      <c r="CW19" s="77"/>
      <c r="CX19" s="77"/>
      <c r="CY19" s="77"/>
      <c r="CZ19" s="77"/>
      <c r="DA19" s="77"/>
      <c r="DB19" s="77"/>
      <c r="DC19" s="77"/>
      <c r="DD19" s="77"/>
      <c r="DE19" s="77"/>
      <c r="DF19" s="77"/>
      <c r="DG19" s="77"/>
      <c r="DH19" s="77"/>
      <c r="DI19" s="77"/>
      <c r="DJ19" s="77"/>
      <c r="DK19" s="77"/>
      <c r="DL19" s="77"/>
      <c r="DM19" s="77"/>
      <c r="DN19" s="77"/>
      <c r="DO19" s="77"/>
    </row>
    <row r="20" spans="1:119" s="48" customFormat="1" ht="25" customHeight="1" x14ac:dyDescent="0.2">
      <c r="A20" s="48">
        <f t="shared" ca="1" si="2"/>
        <v>0.78894511376541498</v>
      </c>
      <c r="B20" s="77">
        <f t="shared" ca="1" si="11"/>
        <v>5</v>
      </c>
      <c r="C20" s="77">
        <v>16</v>
      </c>
      <c r="D20" s="55" t="s">
        <v>149</v>
      </c>
      <c r="E20" s="55">
        <v>200</v>
      </c>
      <c r="F20" s="55">
        <v>15</v>
      </c>
      <c r="G20" s="49" t="s">
        <v>155</v>
      </c>
      <c r="H20" s="77"/>
      <c r="I20" s="49">
        <v>1</v>
      </c>
      <c r="J20" s="49">
        <v>1</v>
      </c>
      <c r="K20" s="49">
        <v>1</v>
      </c>
      <c r="L20" s="49">
        <v>1</v>
      </c>
      <c r="M20" s="49">
        <f t="shared" si="12"/>
        <v>1</v>
      </c>
      <c r="N20" s="49">
        <f t="shared" si="3"/>
        <v>1</v>
      </c>
      <c r="O20" s="49">
        <f t="shared" si="13"/>
        <v>1</v>
      </c>
      <c r="P20" s="49">
        <f t="shared" si="14"/>
        <v>1</v>
      </c>
      <c r="Q20" s="49">
        <f t="shared" si="4"/>
        <v>1</v>
      </c>
      <c r="R20" s="116">
        <f t="shared" si="5"/>
        <v>1</v>
      </c>
      <c r="S20" s="49">
        <f t="shared" si="6"/>
        <v>1</v>
      </c>
      <c r="T20" s="49">
        <f t="shared" si="7"/>
        <v>1</v>
      </c>
      <c r="U20" s="49">
        <f t="shared" si="8"/>
        <v>1</v>
      </c>
      <c r="V20" s="49">
        <f t="shared" si="9"/>
        <v>1</v>
      </c>
      <c r="W20" s="11"/>
      <c r="X20" s="101">
        <v>608.30999999999995</v>
      </c>
      <c r="Y20" s="54">
        <v>607.30999999999995</v>
      </c>
      <c r="Z20" s="54">
        <v>612.30999999999995</v>
      </c>
      <c r="AA20" s="49"/>
      <c r="AB20" s="49"/>
      <c r="AC20" s="77"/>
      <c r="AD20" s="54">
        <f t="shared" si="0"/>
        <v>609.30999999999995</v>
      </c>
      <c r="AE20" s="53">
        <f t="shared" si="1"/>
        <v>2.6457513110645907</v>
      </c>
      <c r="AF20" s="53">
        <f t="shared" si="15"/>
        <v>7.0000000000000009</v>
      </c>
      <c r="AG20" s="77"/>
      <c r="AH20" s="77">
        <v>446.73</v>
      </c>
      <c r="AI20" s="77">
        <v>445.73</v>
      </c>
      <c r="AJ20" s="77">
        <v>450.73</v>
      </c>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row>
    <row r="21" spans="1:119" s="48" customFormat="1" ht="25" customHeight="1" x14ac:dyDescent="0.2">
      <c r="B21" s="77"/>
      <c r="C21" s="77"/>
      <c r="D21" s="77"/>
      <c r="E21" s="77"/>
      <c r="F21" s="77"/>
      <c r="G21" s="77"/>
      <c r="H21" s="77"/>
      <c r="I21" s="77"/>
      <c r="J21" s="77"/>
      <c r="K21" s="77"/>
      <c r="L21" s="77"/>
      <c r="M21" s="77"/>
      <c r="N21" s="77"/>
      <c r="O21" s="77"/>
      <c r="P21" s="77"/>
      <c r="Q21" s="77"/>
      <c r="R21" s="40"/>
      <c r="S21" s="77"/>
      <c r="T21" s="77"/>
      <c r="U21" s="77"/>
      <c r="V21" s="77"/>
      <c r="W21" s="77"/>
      <c r="X21" s="77"/>
      <c r="Y21" s="77"/>
      <c r="Z21" s="77"/>
      <c r="AA21" s="77"/>
      <c r="AB21" s="77"/>
      <c r="AC21" s="77"/>
      <c r="AD21" s="47">
        <f>AVERAGE(AD5:AD20)</f>
        <v>646.13250000000005</v>
      </c>
      <c r="AE21" s="47">
        <f>AVERAGE(AE5:AE12)</f>
        <v>2.064937000845533</v>
      </c>
      <c r="AF21" s="51">
        <f>AVERAGE(AF5:AF12)</f>
        <v>4.9583333333333339</v>
      </c>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row>
    <row r="22" spans="1:119" s="48" customFormat="1" ht="25" customHeight="1" x14ac:dyDescent="0.2">
      <c r="B22" s="77"/>
      <c r="C22" s="77"/>
      <c r="D22" s="77"/>
      <c r="E22" s="77"/>
      <c r="F22" s="77"/>
      <c r="G22" s="88" t="s">
        <v>108</v>
      </c>
      <c r="H22" s="78">
        <v>-1</v>
      </c>
      <c r="I22" s="54">
        <f>AVERAGE(X5:AB12)</f>
        <v>684.08958333333328</v>
      </c>
      <c r="J22" s="54">
        <f>AVERAGE(X5:AB8,X13:AB16)</f>
        <v>656.29958333333332</v>
      </c>
      <c r="K22" s="54">
        <f>AVERAGE(X5:AB6,X9:AB10,X13:AB14,X17:AB18)</f>
        <v>643.86333333333334</v>
      </c>
      <c r="L22" s="54">
        <f>AVERAGE(X5:AB5,X7:AB7,X9:AB9,X11:AB11,X13:AB13,X15:AB15,X17:AB17,X19:AB19)</f>
        <v>647.83208333333334</v>
      </c>
      <c r="M22" s="56">
        <f>AVERAGE(X9:AB12,X13:AB16)</f>
        <v>647.47249999999985</v>
      </c>
      <c r="N22" s="54">
        <f>AVERAGE(X7:AB8,X11:AB12,X13:AB14,X17:AB18)</f>
        <v>641.35125000000005</v>
      </c>
      <c r="O22" s="54">
        <f>AVERAGE(X6:AB6,X8:AB8,X10:AB10,X12:AB12,X13:AB13,X15:AB15,X17:AB17,X19:AB19)</f>
        <v>637.61166666666668</v>
      </c>
      <c r="P22" s="54">
        <f>AVERAGE(X7:AB10,X15:AB18)</f>
        <v>641.31208333333336</v>
      </c>
      <c r="Q22" s="54">
        <f>AVERAGE(X6:AB6,X8:AB9,X11:AB11,X14:AB14,X16:AB17,X19:AB19)</f>
        <v>653.67833333333328</v>
      </c>
      <c r="R22" s="83">
        <f>AVERAGE(X6:AB7,X10:AB11,X14:AB15,X18:AB19)</f>
        <v>647.78291666666644</v>
      </c>
      <c r="S22" s="54">
        <f>AVERAGE(X5:AB6,X11:AB12,X15:AB18)</f>
        <v>648.51499999999999</v>
      </c>
      <c r="T22" s="54">
        <f>AVERAGE(X5:AB5,X8:AB9,X12:AB12,X14:AB15,X18:AB19)</f>
        <v>642.68749999999989</v>
      </c>
      <c r="U22" s="54">
        <f>AVERAGE(X5:AB5,X8:AB8,X10:AB11,X13:AB13,X16:AB16,X18:AB19)</f>
        <v>639.34000000000015</v>
      </c>
      <c r="V22" s="54">
        <f>AVERAGE(X6:AB7,X9:AB9,X12:AB12,X13:AB13,X16:AB16,X18:AB19)</f>
        <v>653.80458333333343</v>
      </c>
      <c r="W22" s="11"/>
      <c r="X22" s="48" t="s">
        <v>133</v>
      </c>
      <c r="Y22" s="76">
        <f>_xlfn.F.INV(0.95,1,SUM(COUNT(X5:AB5)-1,COUNT(X6:AB6)-1,COUNT(X7:AB7)-1,COUNT(X8:AB8)-1,COUNT(X9:AB9)-1,COUNT(X10:AB10)-1,COUNT(X11:AB11)-1,COUNT(X12:AB12)-1,COUNT(X13:AB13)-1,COUNT(X14:AB14)-1,COUNT(X15:AB15)-1,COUNT(X16:AB16)-1,COUNT(X17:AB17)-1,COUNT(X18:AB18)-1,COUNT(X19:AB19)-1,COUNT(X20:AB20)-1))</f>
        <v>4.1490974456995477</v>
      </c>
      <c r="Z22" s="11"/>
      <c r="AA22" s="11"/>
      <c r="AB22" s="225" t="s">
        <v>131</v>
      </c>
      <c r="AC22" s="225"/>
      <c r="AD22" s="225"/>
      <c r="AE22" s="225"/>
      <c r="AF22" s="51">
        <f>AF21</f>
        <v>4.9583333333333339</v>
      </c>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row>
    <row r="23" spans="1:119" s="48" customFormat="1" ht="25" customHeight="1" x14ac:dyDescent="0.2">
      <c r="B23" s="77"/>
      <c r="C23" s="77"/>
      <c r="D23" s="77"/>
      <c r="E23" s="77"/>
      <c r="F23" s="77"/>
      <c r="G23" s="88" t="s">
        <v>109</v>
      </c>
      <c r="H23" s="78">
        <v>1</v>
      </c>
      <c r="I23" s="54">
        <f>AVERAGE(X13:AB20)</f>
        <v>608.17541666666671</v>
      </c>
      <c r="J23" s="54">
        <f>AVERAGE(X9:AB12,X17:AB20)</f>
        <v>635.96541666666667</v>
      </c>
      <c r="K23" s="54">
        <f>AVERAGE(X7:AB8,X11:AB12,X15:AB16,X19:AB20)</f>
        <v>648.40166666666664</v>
      </c>
      <c r="L23" s="54">
        <f>AVERAGE(X6:AB6,X8:AB8,X10:AB10,X12:AB12,X14:AB14,X16:AB16,X18:AB18,X20:AB20)</f>
        <v>644.43291666666664</v>
      </c>
      <c r="M23" s="54">
        <f>AVERAGE(X5:AB8,X17:AB20)</f>
        <v>644.79250000000013</v>
      </c>
      <c r="N23" s="54">
        <f>AVERAGE(X5:AB6,X9:AB10,X15:AB16,X19:AB20)</f>
        <v>650.91375000000005</v>
      </c>
      <c r="O23" s="54">
        <f>AVERAGE(X5:AB5,X7:AB7,X9:AB9,X11:AB11,X14:AB14,X16:AB16,X18:AB18,X20:AB20)</f>
        <v>654.65333333333319</v>
      </c>
      <c r="P23" s="54">
        <f>AVERAGE(X5:AB6,X11:AB14,X19:AB20)</f>
        <v>650.95291666666651</v>
      </c>
      <c r="Q23" s="54">
        <f>AVERAGE(X5:AB5,X7:AB7,X10:AB10,X12:AB12,X13:AB13,X15:AB15,X18:AB18,X20:AB20)</f>
        <v>638.58666666666659</v>
      </c>
      <c r="R23" s="83">
        <f>AVERAGE(X5:AB5,X8:AB9,X12:AB12,X13:AB13,X16:AB17,X20:AB20)</f>
        <v>644.48208333333343</v>
      </c>
      <c r="S23" s="54">
        <f>AVERAGE(X7:AB10,X13:AB14,X19:AB20)</f>
        <v>643.74999999999989</v>
      </c>
      <c r="T23" s="54">
        <f>AVERAGE(X6:AB7,X10:AB11,X13:AB13,X16:AB17,X20:AB20)</f>
        <v>649.57749999999999</v>
      </c>
      <c r="U23" s="54">
        <f>AVERAGE(X6:AB7,X9:AB9,X12:AB12,X14:AB15,X17:AB17,X20:AB20)</f>
        <v>652.92499999999984</v>
      </c>
      <c r="V23" s="54">
        <f>AVERAGE(X5:AB5,X8:AB8,X10:AB11,X14:AB15,X17:AB17,X20:AB20)</f>
        <v>638.46041666666645</v>
      </c>
      <c r="W23" s="11"/>
      <c r="X23" s="227"/>
      <c r="Y23" s="227"/>
      <c r="Z23" s="227"/>
      <c r="AA23" s="11"/>
      <c r="AB23" s="11"/>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row>
    <row r="24" spans="1:119" s="48" customFormat="1" ht="25" customHeight="1" x14ac:dyDescent="0.2">
      <c r="B24" s="77"/>
      <c r="C24" s="77"/>
      <c r="D24" s="77"/>
      <c r="E24" s="77"/>
      <c r="F24" s="77"/>
      <c r="G24" s="88" t="s">
        <v>119</v>
      </c>
      <c r="H24" s="77"/>
      <c r="I24" s="81">
        <f>I23-I22</f>
        <v>-75.914166666666574</v>
      </c>
      <c r="J24" s="81">
        <f t="shared" ref="J24:L24" si="16">J23-J22</f>
        <v>-20.334166666666647</v>
      </c>
      <c r="K24" s="81">
        <f t="shared" si="16"/>
        <v>4.5383333333332985</v>
      </c>
      <c r="L24" s="81">
        <f t="shared" si="16"/>
        <v>-3.3991666666667015</v>
      </c>
      <c r="M24" s="81">
        <f t="shared" ref="M24:O24" si="17">M23-M22</f>
        <v>-2.6799999999997226</v>
      </c>
      <c r="N24" s="81">
        <f t="shared" si="17"/>
        <v>9.5625</v>
      </c>
      <c r="O24" s="81">
        <f t="shared" si="17"/>
        <v>17.041666666666515</v>
      </c>
      <c r="P24" s="81">
        <f t="shared" ref="P24" si="18">P23-P22</f>
        <v>9.6408333333331484</v>
      </c>
      <c r="Q24" s="81">
        <f t="shared" ref="Q24" si="19">Q23-Q22</f>
        <v>-15.091666666666697</v>
      </c>
      <c r="R24" s="81">
        <f t="shared" ref="R24:U24" si="20">R23-R22</f>
        <v>-3.3008333333330029</v>
      </c>
      <c r="S24" s="81">
        <f t="shared" si="20"/>
        <v>-4.7650000000001</v>
      </c>
      <c r="T24" s="81">
        <f t="shared" si="20"/>
        <v>6.8900000000001</v>
      </c>
      <c r="U24" s="81">
        <f t="shared" si="20"/>
        <v>13.584999999999695</v>
      </c>
      <c r="V24" s="81">
        <f t="shared" ref="V24" si="21">V23-V22</f>
        <v>-15.344166666666979</v>
      </c>
      <c r="W24" s="11"/>
      <c r="X24" s="11"/>
      <c r="Y24" s="11"/>
      <c r="Z24" s="11"/>
      <c r="AA24" s="11"/>
      <c r="AB24" s="11"/>
      <c r="AC24" s="77"/>
      <c r="AD24" s="222" t="s">
        <v>141</v>
      </c>
      <c r="AE24" s="223"/>
      <c r="AF24" s="224"/>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row>
    <row r="25" spans="1:119" s="48" customFormat="1" ht="22" customHeight="1" x14ac:dyDescent="0.2">
      <c r="B25" s="77"/>
      <c r="C25" s="77"/>
      <c r="D25" s="77"/>
      <c r="E25" s="77"/>
      <c r="F25" s="77"/>
      <c r="G25" s="88" t="s">
        <v>116</v>
      </c>
      <c r="H25" s="77"/>
      <c r="I25" s="54">
        <f>I24/2</f>
        <v>-37.957083333333287</v>
      </c>
      <c r="J25" s="54">
        <f t="shared" ref="J25:L25" si="22">J24/2</f>
        <v>-10.167083333333323</v>
      </c>
      <c r="K25" s="54">
        <f t="shared" si="22"/>
        <v>2.2691666666666492</v>
      </c>
      <c r="L25" s="54">
        <f t="shared" si="22"/>
        <v>-1.6995833333333508</v>
      </c>
      <c r="M25" s="54">
        <f t="shared" ref="M25:O25" si="23">M24/2</f>
        <v>-1.3399999999998613</v>
      </c>
      <c r="N25" s="54">
        <f t="shared" si="23"/>
        <v>4.78125</v>
      </c>
      <c r="O25" s="54">
        <f t="shared" si="23"/>
        <v>8.5208333333332575</v>
      </c>
      <c r="P25" s="54">
        <f t="shared" ref="P25" si="24">P24/2</f>
        <v>4.8204166666665742</v>
      </c>
      <c r="Q25" s="54">
        <f t="shared" ref="Q25" si="25">Q24/2</f>
        <v>-7.5458333333333485</v>
      </c>
      <c r="R25" s="83">
        <f t="shared" ref="R25:U25" si="26">R24/2</f>
        <v>-1.6504166666665014</v>
      </c>
      <c r="S25" s="54">
        <f t="shared" si="26"/>
        <v>-2.38250000000005</v>
      </c>
      <c r="T25" s="54">
        <f t="shared" si="26"/>
        <v>3.44500000000005</v>
      </c>
      <c r="U25" s="54">
        <f t="shared" si="26"/>
        <v>6.7924999999998477</v>
      </c>
      <c r="V25" s="54">
        <f t="shared" ref="V25" si="27">V24/2</f>
        <v>-7.6720833333334895</v>
      </c>
      <c r="W25" s="11"/>
      <c r="X25" s="11"/>
      <c r="Y25" s="11"/>
      <c r="Z25" s="11"/>
      <c r="AA25" s="11"/>
      <c r="AB25" s="11"/>
      <c r="AC25" s="77"/>
      <c r="AD25" s="99" t="s">
        <v>137</v>
      </c>
      <c r="AE25" s="89" t="s">
        <v>139</v>
      </c>
      <c r="AF25" s="100" t="s">
        <v>138</v>
      </c>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77"/>
      <c r="DD25" s="77"/>
      <c r="DE25" s="77"/>
      <c r="DF25" s="77"/>
      <c r="DG25" s="77"/>
      <c r="DH25" s="77"/>
      <c r="DI25" s="77"/>
      <c r="DJ25" s="77"/>
      <c r="DK25" s="77"/>
      <c r="DL25" s="77"/>
      <c r="DM25" s="77"/>
      <c r="DN25" s="77"/>
      <c r="DO25" s="77"/>
    </row>
    <row r="26" spans="1:119" s="48" customFormat="1" ht="25" customHeight="1" x14ac:dyDescent="0.2">
      <c r="B26" s="77"/>
      <c r="C26" s="77"/>
      <c r="D26" s="77"/>
      <c r="E26" s="77"/>
      <c r="F26" s="77"/>
      <c r="G26" s="88" t="s">
        <v>120</v>
      </c>
      <c r="H26" s="77"/>
      <c r="I26" s="54">
        <f>ABS(I25)</f>
        <v>37.957083333333287</v>
      </c>
      <c r="J26" s="54">
        <f t="shared" ref="J26:L26" si="28">ABS(J25)</f>
        <v>10.167083333333323</v>
      </c>
      <c r="K26" s="54">
        <f t="shared" si="28"/>
        <v>2.2691666666666492</v>
      </c>
      <c r="L26" s="54">
        <f t="shared" si="28"/>
        <v>1.6995833333333508</v>
      </c>
      <c r="M26" s="54">
        <f t="shared" ref="M26:O26" si="29">ABS(M25)</f>
        <v>1.3399999999998613</v>
      </c>
      <c r="N26" s="54">
        <f t="shared" si="29"/>
        <v>4.78125</v>
      </c>
      <c r="O26" s="54">
        <f t="shared" si="29"/>
        <v>8.5208333333332575</v>
      </c>
      <c r="P26" s="54">
        <f t="shared" ref="P26" si="30">ABS(P25)</f>
        <v>4.8204166666665742</v>
      </c>
      <c r="Q26" s="54">
        <f t="shared" ref="Q26" si="31">ABS(Q25)</f>
        <v>7.5458333333333485</v>
      </c>
      <c r="R26" s="54">
        <f t="shared" ref="R26:U26" si="32">ABS(R25)</f>
        <v>1.6504166666665014</v>
      </c>
      <c r="S26" s="54">
        <f t="shared" si="32"/>
        <v>2.38250000000005</v>
      </c>
      <c r="T26" s="54">
        <f t="shared" si="32"/>
        <v>3.44500000000005</v>
      </c>
      <c r="U26" s="54">
        <f t="shared" si="32"/>
        <v>6.7924999999998477</v>
      </c>
      <c r="V26" s="54">
        <f t="shared" ref="V26" si="33">ABS(V25)</f>
        <v>7.6720833333334895</v>
      </c>
      <c r="W26" s="11"/>
      <c r="X26" s="76">
        <f>MIN(I22:V23)</f>
        <v>608.17541666666671</v>
      </c>
      <c r="Y26" s="11"/>
      <c r="Z26" s="11"/>
      <c r="AA26" s="11"/>
      <c r="AB26" s="11"/>
      <c r="AC26" s="77"/>
      <c r="AD26" s="94" t="s">
        <v>140</v>
      </c>
      <c r="AE26" s="76">
        <f>I25</f>
        <v>-37.957083333333287</v>
      </c>
      <c r="AF26" s="93" t="str">
        <f>I4</f>
        <v>Factor A</v>
      </c>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row>
    <row r="27" spans="1:119" s="48" customFormat="1" ht="25" customHeight="1" x14ac:dyDescent="0.2">
      <c r="B27" s="77"/>
      <c r="C27" s="77"/>
      <c r="D27" s="77"/>
      <c r="E27" s="77"/>
      <c r="F27" s="77"/>
      <c r="G27" s="88" t="s">
        <v>132</v>
      </c>
      <c r="H27" s="77"/>
      <c r="I27" s="53">
        <f t="shared" ref="I27:V27" si="34">(COUNT($X$5:$AB$20)/4)*POWER(I24,2)</f>
        <v>69155.528408333164</v>
      </c>
      <c r="J27" s="53">
        <f>(COUNT($X$5:$AB$20)/4)*POWER(J24,2)</f>
        <v>4961.7400083333232</v>
      </c>
      <c r="K27" s="53">
        <f t="shared" si="34"/>
        <v>247.15763333332956</v>
      </c>
      <c r="L27" s="53">
        <f t="shared" si="34"/>
        <v>138.6520083333362</v>
      </c>
      <c r="M27" s="53">
        <f t="shared" si="34"/>
        <v>86.188799999982166</v>
      </c>
      <c r="N27" s="53">
        <f t="shared" si="34"/>
        <v>1097.296875</v>
      </c>
      <c r="O27" s="53">
        <f>(COUNT($X$5:$AB$20)/4)*POWER(O24,2)</f>
        <v>3485.0208333332712</v>
      </c>
      <c r="P27" s="53">
        <f t="shared" si="34"/>
        <v>1115.3480083332904</v>
      </c>
      <c r="Q27" s="53">
        <f t="shared" si="34"/>
        <v>2733.1008333333443</v>
      </c>
      <c r="R27" s="53">
        <f t="shared" si="34"/>
        <v>130.74600833330715</v>
      </c>
      <c r="S27" s="53">
        <f t="shared" si="34"/>
        <v>272.46270000001147</v>
      </c>
      <c r="T27" s="53">
        <f t="shared" si="34"/>
        <v>569.66520000001651</v>
      </c>
      <c r="U27" s="53">
        <f t="shared" si="34"/>
        <v>2214.6266999999007</v>
      </c>
      <c r="V27" s="53">
        <f t="shared" si="34"/>
        <v>2825.3214083334483</v>
      </c>
      <c r="W27" s="11"/>
      <c r="X27" s="11"/>
      <c r="Y27" s="11"/>
      <c r="Z27" s="11"/>
      <c r="AA27" s="11"/>
      <c r="AB27" s="11"/>
      <c r="AC27" s="77"/>
      <c r="AD27" s="95" t="s">
        <v>136</v>
      </c>
      <c r="AE27" s="76">
        <f>J25</f>
        <v>-10.167083333333323</v>
      </c>
      <c r="AF27" s="93" t="str">
        <f>J4</f>
        <v>Factor B</v>
      </c>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row>
    <row r="28" spans="1:119" s="48" customFormat="1" ht="25" customHeight="1" x14ac:dyDescent="0.2">
      <c r="B28" s="77"/>
      <c r="C28" s="77"/>
      <c r="D28" s="77"/>
      <c r="E28" s="77"/>
      <c r="F28" s="77"/>
      <c r="G28" s="88" t="s">
        <v>118</v>
      </c>
      <c r="H28" s="77"/>
      <c r="I28" s="54">
        <f>I27/$AF$22</f>
        <v>13947.333460504165</v>
      </c>
      <c r="J28" s="54">
        <f t="shared" ref="J28:L28" si="35">J27/$AF$22</f>
        <v>1000.6870605041995</v>
      </c>
      <c r="K28" s="54">
        <f t="shared" si="35"/>
        <v>49.846917647058056</v>
      </c>
      <c r="L28" s="54">
        <f t="shared" si="35"/>
        <v>27.963430252101414</v>
      </c>
      <c r="M28" s="54">
        <f>M27/$AF$22</f>
        <v>17.382615126046822</v>
      </c>
      <c r="N28" s="54">
        <f>N27/$AF$22</f>
        <v>221.30357142857139</v>
      </c>
      <c r="O28" s="54">
        <f t="shared" ref="O28" si="36">O27/$AF$22</f>
        <v>702.86134453780255</v>
      </c>
      <c r="P28" s="54">
        <f t="shared" ref="P28" si="37">P27/$AF$22</f>
        <v>224.9441361344451</v>
      </c>
      <c r="Q28" s="54">
        <f t="shared" ref="Q28" si="38">Q27/$AF$22</f>
        <v>551.21361344538025</v>
      </c>
      <c r="R28" s="54">
        <f t="shared" ref="R28:U28" si="39">R27/$AF$22</f>
        <v>26.368942857137572</v>
      </c>
      <c r="S28" s="54">
        <f t="shared" si="39"/>
        <v>54.950460504203988</v>
      </c>
      <c r="T28" s="54">
        <f t="shared" si="39"/>
        <v>114.890460504205</v>
      </c>
      <c r="U28" s="54">
        <f t="shared" si="39"/>
        <v>446.64740168065219</v>
      </c>
      <c r="V28" s="54">
        <f t="shared" ref="V28" si="40">V27/$AF$22</f>
        <v>569.81272100842648</v>
      </c>
      <c r="W28" s="11"/>
      <c r="X28" s="11"/>
      <c r="Y28" s="11"/>
      <c r="Z28" s="11"/>
      <c r="AA28" s="11"/>
      <c r="AB28" s="11"/>
      <c r="AC28" s="77"/>
      <c r="AD28" s="95" t="s">
        <v>136</v>
      </c>
      <c r="AE28" s="76">
        <f>K25</f>
        <v>2.2691666666666492</v>
      </c>
      <c r="AF28" s="93" t="str">
        <f>K4</f>
        <v>Factor C</v>
      </c>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77"/>
      <c r="DD28" s="77"/>
      <c r="DE28" s="77"/>
      <c r="DF28" s="77"/>
      <c r="DG28" s="77"/>
      <c r="DH28" s="77"/>
      <c r="DI28" s="77"/>
      <c r="DJ28" s="77"/>
      <c r="DK28" s="77"/>
      <c r="DL28" s="77"/>
      <c r="DM28" s="77"/>
      <c r="DN28" s="77"/>
      <c r="DO28" s="77"/>
    </row>
    <row r="29" spans="1:119" s="48" customFormat="1" ht="25" customHeight="1" x14ac:dyDescent="0.2">
      <c r="B29" s="77"/>
      <c r="C29" s="77"/>
      <c r="D29" s="77"/>
      <c r="E29" s="77"/>
      <c r="F29" s="77"/>
      <c r="G29" s="88"/>
      <c r="H29" s="77"/>
      <c r="I29" s="76"/>
      <c r="J29" s="76"/>
      <c r="K29" s="76"/>
      <c r="L29" s="76"/>
      <c r="M29" s="76"/>
      <c r="N29" s="76"/>
      <c r="O29" s="76"/>
      <c r="P29" s="76"/>
      <c r="Q29" s="76"/>
      <c r="R29" s="76"/>
      <c r="S29" s="76"/>
      <c r="T29" s="76"/>
      <c r="U29" s="76"/>
      <c r="V29" s="76"/>
      <c r="W29" s="11"/>
      <c r="X29" s="11"/>
      <c r="Y29" s="11"/>
      <c r="Z29" s="11"/>
      <c r="AA29" s="11"/>
      <c r="AB29" s="11"/>
      <c r="AC29" s="77"/>
      <c r="AD29" s="95" t="s">
        <v>136</v>
      </c>
      <c r="AE29" s="76">
        <f>M25</f>
        <v>-1.3399999999998613</v>
      </c>
      <c r="AF29" s="93" t="str">
        <f>M4</f>
        <v>AB</v>
      </c>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row>
    <row r="30" spans="1:119" s="48" customFormat="1" ht="25" customHeight="1" x14ac:dyDescent="0.2">
      <c r="B30" s="77"/>
      <c r="C30" s="218" t="s">
        <v>171</v>
      </c>
      <c r="D30" s="218"/>
      <c r="E30" s="218"/>
      <c r="F30" s="218"/>
      <c r="G30" s="218"/>
      <c r="H30" s="218"/>
      <c r="I30" s="218"/>
      <c r="J30" s="218"/>
      <c r="K30" s="218"/>
      <c r="L30" s="218"/>
      <c r="M30" s="218"/>
      <c r="N30" s="218"/>
      <c r="O30" s="218"/>
      <c r="P30" s="218"/>
      <c r="Q30" s="77"/>
      <c r="R30" s="77"/>
      <c r="S30" s="77"/>
      <c r="T30" s="77"/>
      <c r="U30" s="77"/>
      <c r="V30" s="77"/>
      <c r="W30" s="77"/>
      <c r="X30" s="77"/>
      <c r="Y30" s="77"/>
      <c r="Z30" s="77"/>
      <c r="AA30" s="77"/>
      <c r="AB30" s="77"/>
      <c r="AC30" s="77"/>
      <c r="AD30" s="95" t="s">
        <v>136</v>
      </c>
      <c r="AE30" s="76">
        <f>N25</f>
        <v>4.78125</v>
      </c>
      <c r="AF30" s="93" t="str">
        <f>N4</f>
        <v>AC</v>
      </c>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77"/>
      <c r="DD30" s="77"/>
      <c r="DE30" s="77"/>
      <c r="DF30" s="77"/>
      <c r="DG30" s="77"/>
      <c r="DH30" s="77"/>
      <c r="DI30" s="77"/>
      <c r="DJ30" s="77"/>
      <c r="DK30" s="77"/>
      <c r="DL30" s="77"/>
      <c r="DM30" s="77"/>
      <c r="DN30" s="77"/>
      <c r="DO30" s="77"/>
    </row>
    <row r="31" spans="1:119" s="48" customFormat="1" ht="25" customHeight="1" x14ac:dyDescent="0.2">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95" t="s">
        <v>136</v>
      </c>
      <c r="AE31" s="76">
        <f>O25</f>
        <v>8.5208333333332575</v>
      </c>
      <c r="AF31" s="93" t="str">
        <f>O4</f>
        <v>AD</v>
      </c>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row>
    <row r="32" spans="1:119" s="48" customFormat="1" ht="25" customHeight="1" x14ac:dyDescent="0.2">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96" t="s">
        <v>136</v>
      </c>
      <c r="AE32" s="97">
        <f>V25</f>
        <v>-7.6720833333334895</v>
      </c>
      <c r="AF32" s="98" t="str">
        <f>V4</f>
        <v>ABCD</v>
      </c>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row>
    <row r="33" spans="1:119" s="48" customFormat="1" ht="25" customHeight="1" x14ac:dyDescent="0.2">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c r="CX33" s="77"/>
      <c r="CY33" s="77"/>
      <c r="CZ33" s="77"/>
      <c r="DA33" s="77"/>
      <c r="DB33" s="77"/>
      <c r="DC33" s="77"/>
      <c r="DD33" s="77"/>
      <c r="DE33" s="77"/>
      <c r="DF33" s="77"/>
      <c r="DG33" s="77"/>
      <c r="DH33" s="77"/>
      <c r="DI33" s="77"/>
      <c r="DJ33" s="77"/>
      <c r="DK33" s="77"/>
      <c r="DL33" s="77"/>
      <c r="DM33" s="77"/>
      <c r="DN33" s="77"/>
      <c r="DO33" s="77"/>
    </row>
    <row r="34" spans="1:119" s="48" customFormat="1" ht="25" customHeight="1" x14ac:dyDescent="0.2">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c r="DF34" s="77"/>
      <c r="DG34" s="77"/>
      <c r="DH34" s="77"/>
      <c r="DI34" s="77"/>
      <c r="DJ34" s="77"/>
      <c r="DK34" s="77"/>
      <c r="DL34" s="77"/>
      <c r="DM34" s="77"/>
      <c r="DN34" s="77"/>
      <c r="DO34" s="77"/>
    </row>
    <row r="35" spans="1:119" s="48" customFormat="1" ht="25" customHeight="1" x14ac:dyDescent="0.2">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row>
    <row r="36" spans="1:119" ht="25" customHeight="1" x14ac:dyDescent="0.2">
      <c r="C36" s="77"/>
      <c r="D36" s="77"/>
      <c r="E36" s="77"/>
      <c r="F36" s="77"/>
      <c r="G36" s="77"/>
      <c r="H36" s="77"/>
    </row>
    <row r="37" spans="1:119" ht="25" customHeight="1" x14ac:dyDescent="0.2"/>
    <row r="38" spans="1:119" ht="25" customHeight="1" x14ac:dyDescent="0.2"/>
    <row r="39" spans="1:119" ht="25" customHeight="1" x14ac:dyDescent="0.2"/>
    <row r="40" spans="1:119" ht="25" customHeight="1" x14ac:dyDescent="0.2"/>
    <row r="41" spans="1:119" s="2" customFormat="1" ht="25" customHeight="1" x14ac:dyDescent="0.2">
      <c r="A41"/>
    </row>
    <row r="42" spans="1:119" s="2" customFormat="1" ht="25" customHeight="1" x14ac:dyDescent="0.2">
      <c r="A42"/>
      <c r="C42" s="79"/>
    </row>
    <row r="43" spans="1:119" s="2" customFormat="1" ht="25" customHeight="1" x14ac:dyDescent="0.2">
      <c r="A43"/>
    </row>
    <row r="44" spans="1:119" ht="25" customHeight="1" x14ac:dyDescent="0.2"/>
    <row r="45" spans="1:119" ht="25" customHeight="1" x14ac:dyDescent="0.2"/>
    <row r="46" spans="1:119" ht="25" customHeight="1" x14ac:dyDescent="0.2"/>
    <row r="47" spans="1:119" ht="25" customHeight="1" x14ac:dyDescent="0.2"/>
    <row r="48" spans="1:119" ht="25" customHeight="1" x14ac:dyDescent="0.2"/>
    <row r="49" spans="3:27" ht="25" customHeight="1" x14ac:dyDescent="0.2">
      <c r="C49" s="119" t="s">
        <v>167</v>
      </c>
      <c r="D49" s="121"/>
      <c r="E49" s="121"/>
      <c r="F49" s="121"/>
      <c r="G49" s="121"/>
      <c r="H49" s="121"/>
      <c r="I49" s="121"/>
      <c r="J49" s="121"/>
      <c r="K49" s="121"/>
      <c r="L49" s="121"/>
      <c r="M49" s="121"/>
      <c r="N49" s="121"/>
      <c r="O49" s="121"/>
      <c r="P49" s="121"/>
      <c r="Q49" s="121"/>
      <c r="R49" s="121"/>
      <c r="S49" s="121"/>
      <c r="T49" s="121"/>
      <c r="U49" s="121"/>
      <c r="V49" s="121"/>
      <c r="W49" s="120"/>
      <c r="X49" s="120"/>
      <c r="Y49" s="120"/>
      <c r="Z49" s="120"/>
      <c r="AA49" s="120"/>
    </row>
    <row r="50" spans="3:27" ht="25" customHeight="1" x14ac:dyDescent="0.2"/>
    <row r="51" spans="3:27" ht="25" customHeight="1" x14ac:dyDescent="0.2"/>
    <row r="52" spans="3:27" ht="25" customHeight="1" x14ac:dyDescent="0.2"/>
    <row r="53" spans="3:27" ht="25" customHeight="1" x14ac:dyDescent="0.2"/>
    <row r="54" spans="3:27" ht="25" customHeight="1" x14ac:dyDescent="0.2"/>
    <row r="55" spans="3:27" ht="25" customHeight="1" x14ac:dyDescent="0.2"/>
    <row r="56" spans="3:27" ht="25" customHeight="1" x14ac:dyDescent="0.2"/>
    <row r="57" spans="3:27" ht="25" customHeight="1" x14ac:dyDescent="0.2"/>
    <row r="58" spans="3:27" ht="25" customHeight="1" x14ac:dyDescent="0.2"/>
    <row r="59" spans="3:27" ht="25" customHeight="1" x14ac:dyDescent="0.2"/>
    <row r="60" spans="3:27" ht="25" customHeight="1" x14ac:dyDescent="0.2"/>
    <row r="61" spans="3:27" ht="25" customHeight="1" x14ac:dyDescent="0.2"/>
    <row r="62" spans="3:27" ht="25" customHeight="1" x14ac:dyDescent="0.2"/>
    <row r="63" spans="3:27" ht="25" customHeight="1" x14ac:dyDescent="0.2"/>
    <row r="64" spans="3:27" ht="25" customHeight="1" x14ac:dyDescent="0.2"/>
    <row r="65" ht="25" customHeight="1" x14ac:dyDescent="0.2"/>
    <row r="66" ht="25" customHeight="1" x14ac:dyDescent="0.2"/>
    <row r="67" ht="25" customHeight="1" x14ac:dyDescent="0.2"/>
    <row r="68" ht="25" customHeight="1" x14ac:dyDescent="0.2"/>
    <row r="69" ht="25" customHeight="1" x14ac:dyDescent="0.2"/>
    <row r="70" ht="25" customHeight="1" x14ac:dyDescent="0.2"/>
    <row r="71" ht="25" customHeight="1" x14ac:dyDescent="0.2"/>
    <row r="72" ht="25" customHeight="1" x14ac:dyDescent="0.2"/>
    <row r="73" ht="25" customHeight="1" x14ac:dyDescent="0.2"/>
    <row r="74" ht="25" customHeight="1" x14ac:dyDescent="0.2"/>
    <row r="75" ht="25" customHeight="1" x14ac:dyDescent="0.2"/>
    <row r="76" ht="25" customHeight="1" x14ac:dyDescent="0.2"/>
    <row r="77" ht="25" customHeight="1" x14ac:dyDescent="0.2"/>
    <row r="78" ht="25" customHeight="1" x14ac:dyDescent="0.2"/>
    <row r="79" ht="25" customHeight="1" x14ac:dyDescent="0.2"/>
    <row r="80" ht="25" customHeight="1" x14ac:dyDescent="0.2"/>
    <row r="81" ht="25" customHeight="1" x14ac:dyDescent="0.2"/>
    <row r="82" ht="25" customHeight="1" x14ac:dyDescent="0.2"/>
    <row r="83" ht="25" customHeight="1" x14ac:dyDescent="0.2"/>
    <row r="84" ht="25" customHeight="1" x14ac:dyDescent="0.2"/>
    <row r="85" ht="25" customHeight="1" x14ac:dyDescent="0.2"/>
    <row r="86" ht="25" customHeight="1" x14ac:dyDescent="0.2"/>
    <row r="87" ht="25" customHeight="1" x14ac:dyDescent="0.2"/>
    <row r="88" ht="25" customHeight="1" x14ac:dyDescent="0.2"/>
    <row r="89" ht="25" customHeight="1" x14ac:dyDescent="0.2"/>
    <row r="90" ht="25" customHeight="1" x14ac:dyDescent="0.2"/>
    <row r="91" ht="25" customHeight="1" x14ac:dyDescent="0.2"/>
    <row r="92" ht="25" customHeight="1" x14ac:dyDescent="0.2"/>
    <row r="93" ht="25" customHeight="1" x14ac:dyDescent="0.2"/>
    <row r="94" ht="25" customHeight="1" x14ac:dyDescent="0.2"/>
    <row r="95" ht="25" customHeight="1" x14ac:dyDescent="0.2"/>
    <row r="96" ht="25" customHeight="1" x14ac:dyDescent="0.2"/>
    <row r="97" ht="25" customHeight="1" x14ac:dyDescent="0.2"/>
    <row r="98" ht="25" customHeight="1" x14ac:dyDescent="0.2"/>
    <row r="99" ht="25" customHeight="1" x14ac:dyDescent="0.2"/>
    <row r="100" ht="25" customHeight="1" x14ac:dyDescent="0.2"/>
    <row r="101" ht="25" customHeight="1" x14ac:dyDescent="0.2"/>
    <row r="102" ht="25" customHeight="1" x14ac:dyDescent="0.2"/>
    <row r="103" ht="25" customHeight="1" x14ac:dyDescent="0.2"/>
    <row r="104" ht="25" customHeight="1" x14ac:dyDescent="0.2"/>
    <row r="105" ht="25" customHeight="1" x14ac:dyDescent="0.2"/>
    <row r="106" ht="25" customHeight="1" x14ac:dyDescent="0.2"/>
    <row r="107" ht="25" customHeight="1" x14ac:dyDescent="0.2"/>
    <row r="108" ht="25" customHeight="1" x14ac:dyDescent="0.2"/>
    <row r="109" ht="25" customHeight="1" x14ac:dyDescent="0.2"/>
    <row r="110" ht="25" customHeight="1" x14ac:dyDescent="0.2"/>
    <row r="111" ht="25" customHeight="1" x14ac:dyDescent="0.2"/>
    <row r="112" ht="25" customHeight="1" x14ac:dyDescent="0.2"/>
    <row r="113" ht="25" customHeight="1" x14ac:dyDescent="0.2"/>
  </sheetData>
  <mergeCells count="8">
    <mergeCell ref="B1:AJ1"/>
    <mergeCell ref="C30:P30"/>
    <mergeCell ref="AD24:AF24"/>
    <mergeCell ref="D3:G3"/>
    <mergeCell ref="I3:V3"/>
    <mergeCell ref="X3:AB3"/>
    <mergeCell ref="AB22:AE22"/>
    <mergeCell ref="X23:Z23"/>
  </mergeCells>
  <conditionalFormatting sqref="I28:V28">
    <cfRule type="cellIs" dxfId="0" priority="1" operator="greaterThan">
      <formula>$Y$22</formula>
    </cfRule>
  </conditionalFormatting>
  <pageMargins left="0.7" right="0.7" top="0.75" bottom="0.75" header="0.3" footer="0.3"/>
  <pageSetup scale="50" orientation="landscape"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84B4F-68DC-CC4A-8AC8-D87A81DC5C62}">
  <sheetPr>
    <tabColor rgb="FFC00000"/>
  </sheetPr>
  <dimension ref="A1:AW267"/>
  <sheetViews>
    <sheetView workbookViewId="0">
      <selection activeCell="C3" sqref="C3:E3"/>
    </sheetView>
  </sheetViews>
  <sheetFormatPr baseColWidth="10" defaultRowHeight="16" x14ac:dyDescent="0.2"/>
  <cols>
    <col min="1" max="1" width="21.33203125" style="2" customWidth="1"/>
    <col min="2" max="2" width="20.5" style="2" customWidth="1"/>
    <col min="3" max="49" width="10.83203125" style="2"/>
  </cols>
  <sheetData>
    <row r="1" spans="1:12" ht="26" x14ac:dyDescent="0.3">
      <c r="A1" s="232" t="s">
        <v>203</v>
      </c>
      <c r="B1" s="232"/>
      <c r="C1" s="232"/>
      <c r="D1" s="232"/>
      <c r="E1" s="232"/>
      <c r="F1" s="232"/>
      <c r="G1" s="232"/>
      <c r="H1" s="232"/>
      <c r="I1" s="232"/>
      <c r="J1" s="232"/>
      <c r="K1" s="232"/>
      <c r="L1" s="232"/>
    </row>
    <row r="2" spans="1:12" ht="12" customHeight="1" x14ac:dyDescent="0.3">
      <c r="A2" s="138"/>
      <c r="B2" s="138"/>
      <c r="C2" s="138"/>
      <c r="D2" s="138"/>
      <c r="E2" s="138"/>
      <c r="F2" s="138"/>
      <c r="G2" s="138"/>
      <c r="H2" s="138"/>
      <c r="I2" s="138"/>
      <c r="J2" s="138"/>
      <c r="K2" s="138"/>
      <c r="L2" s="138"/>
    </row>
    <row r="3" spans="1:12" ht="26" x14ac:dyDescent="0.3">
      <c r="A3" s="226" t="s">
        <v>212</v>
      </c>
      <c r="B3" s="226"/>
      <c r="C3" s="199" t="s">
        <v>211</v>
      </c>
      <c r="D3" s="199"/>
      <c r="E3" s="199"/>
      <c r="F3" s="138"/>
      <c r="G3" s="138"/>
      <c r="H3" s="138"/>
      <c r="I3" s="138"/>
      <c r="J3" s="138"/>
      <c r="K3" s="138"/>
      <c r="L3" s="138"/>
    </row>
    <row r="4" spans="1:12" s="2" customFormat="1" ht="13" customHeight="1" x14ac:dyDescent="0.3">
      <c r="A4" s="138"/>
      <c r="B4" s="138"/>
      <c r="C4" s="138"/>
      <c r="D4" s="138"/>
      <c r="E4" s="138"/>
      <c r="F4" s="138"/>
      <c r="G4" s="138"/>
      <c r="H4" s="138"/>
      <c r="I4" s="138"/>
      <c r="J4" s="138"/>
      <c r="K4" s="138"/>
      <c r="L4" s="138"/>
    </row>
    <row r="5" spans="1:12" ht="37" customHeight="1" x14ac:dyDescent="0.2">
      <c r="A5" s="60" t="s">
        <v>172</v>
      </c>
      <c r="B5" s="60" t="s">
        <v>173</v>
      </c>
      <c r="D5" s="233" t="s">
        <v>204</v>
      </c>
      <c r="E5" s="234"/>
      <c r="F5" s="234"/>
      <c r="G5" s="234"/>
      <c r="H5" s="234"/>
      <c r="I5" s="234"/>
      <c r="J5" s="234"/>
      <c r="K5" s="234"/>
      <c r="L5" s="234"/>
    </row>
    <row r="6" spans="1:12" ht="25" customHeight="1" x14ac:dyDescent="0.2">
      <c r="A6" s="77">
        <v>20</v>
      </c>
      <c r="B6" s="122">
        <f>3/A6</f>
        <v>0.15</v>
      </c>
      <c r="D6" s="234"/>
      <c r="E6" s="234"/>
      <c r="F6" s="234"/>
      <c r="G6" s="234"/>
      <c r="H6" s="234"/>
      <c r="I6" s="234"/>
      <c r="J6" s="234"/>
      <c r="K6" s="234"/>
      <c r="L6" s="234"/>
    </row>
    <row r="7" spans="1:12" ht="25" customHeight="1" x14ac:dyDescent="0.2">
      <c r="A7" s="77">
        <v>25</v>
      </c>
      <c r="B7" s="122">
        <f t="shared" ref="B7:B9" si="0">3/A7</f>
        <v>0.12</v>
      </c>
    </row>
    <row r="8" spans="1:12" ht="25" customHeight="1" x14ac:dyDescent="0.2">
      <c r="A8" s="77">
        <v>30</v>
      </c>
      <c r="B8" s="122">
        <f t="shared" si="0"/>
        <v>0.1</v>
      </c>
    </row>
    <row r="9" spans="1:12" ht="25" customHeight="1" x14ac:dyDescent="0.2">
      <c r="A9" s="77">
        <v>35</v>
      </c>
      <c r="B9" s="122">
        <f t="shared" si="0"/>
        <v>8.5714285714285715E-2</v>
      </c>
    </row>
    <row r="10" spans="1:12" ht="25" customHeight="1" x14ac:dyDescent="0.2">
      <c r="A10" s="77">
        <v>40</v>
      </c>
      <c r="B10" s="122">
        <f t="shared" ref="B10:B73" si="1">3/A10</f>
        <v>7.4999999999999997E-2</v>
      </c>
    </row>
    <row r="11" spans="1:12" ht="25" customHeight="1" x14ac:dyDescent="0.2">
      <c r="A11" s="77">
        <v>45</v>
      </c>
      <c r="B11" s="122">
        <f t="shared" si="1"/>
        <v>6.6666666666666666E-2</v>
      </c>
    </row>
    <row r="12" spans="1:12" ht="25" customHeight="1" x14ac:dyDescent="0.2">
      <c r="A12" s="77">
        <v>50</v>
      </c>
      <c r="B12" s="122">
        <f t="shared" si="1"/>
        <v>0.06</v>
      </c>
    </row>
    <row r="13" spans="1:12" ht="25" customHeight="1" x14ac:dyDescent="0.2">
      <c r="A13" s="77">
        <v>55</v>
      </c>
      <c r="B13" s="122">
        <f t="shared" si="1"/>
        <v>5.4545454545454543E-2</v>
      </c>
    </row>
    <row r="14" spans="1:12" ht="25" customHeight="1" x14ac:dyDescent="0.2">
      <c r="A14" s="77">
        <v>60</v>
      </c>
      <c r="B14" s="122">
        <f t="shared" si="1"/>
        <v>0.05</v>
      </c>
    </row>
    <row r="15" spans="1:12" ht="25" customHeight="1" x14ac:dyDescent="0.2">
      <c r="A15" s="77">
        <v>65</v>
      </c>
      <c r="B15" s="122">
        <f t="shared" si="1"/>
        <v>4.6153846153846156E-2</v>
      </c>
    </row>
    <row r="16" spans="1:12" ht="25" customHeight="1" x14ac:dyDescent="0.2">
      <c r="A16" s="77">
        <v>70</v>
      </c>
      <c r="B16" s="122">
        <f t="shared" si="1"/>
        <v>4.2857142857142858E-2</v>
      </c>
    </row>
    <row r="17" spans="1:13" ht="25" customHeight="1" x14ac:dyDescent="0.2">
      <c r="A17" s="77">
        <v>75</v>
      </c>
      <c r="B17" s="122">
        <f t="shared" si="1"/>
        <v>0.04</v>
      </c>
    </row>
    <row r="18" spans="1:13" ht="25" customHeight="1" x14ac:dyDescent="0.2">
      <c r="A18" s="77">
        <v>80</v>
      </c>
      <c r="B18" s="122">
        <f t="shared" si="1"/>
        <v>3.7499999999999999E-2</v>
      </c>
    </row>
    <row r="19" spans="1:13" ht="25" customHeight="1" x14ac:dyDescent="0.2">
      <c r="A19" s="77">
        <v>85</v>
      </c>
      <c r="B19" s="122">
        <f t="shared" si="1"/>
        <v>3.5294117647058823E-2</v>
      </c>
    </row>
    <row r="20" spans="1:13" ht="25" customHeight="1" x14ac:dyDescent="0.2">
      <c r="A20" s="77">
        <v>90</v>
      </c>
      <c r="B20" s="122">
        <f t="shared" si="1"/>
        <v>3.3333333333333333E-2</v>
      </c>
    </row>
    <row r="21" spans="1:13" ht="25" customHeight="1" x14ac:dyDescent="0.2">
      <c r="A21" s="77">
        <v>95</v>
      </c>
      <c r="B21" s="122">
        <f t="shared" si="1"/>
        <v>3.1578947368421054E-2</v>
      </c>
    </row>
    <row r="22" spans="1:13" ht="25" customHeight="1" x14ac:dyDescent="0.2">
      <c r="A22" s="77">
        <v>100</v>
      </c>
      <c r="B22" s="122">
        <f t="shared" si="1"/>
        <v>0.03</v>
      </c>
    </row>
    <row r="23" spans="1:13" ht="25" customHeight="1" x14ac:dyDescent="0.2">
      <c r="A23" s="77">
        <v>105</v>
      </c>
      <c r="B23" s="122">
        <f t="shared" si="1"/>
        <v>2.8571428571428571E-2</v>
      </c>
      <c r="D23" s="229" t="s">
        <v>205</v>
      </c>
      <c r="E23" s="229"/>
      <c r="F23" s="229"/>
      <c r="G23" s="229"/>
      <c r="H23" s="229"/>
      <c r="I23" s="229"/>
      <c r="J23" s="229"/>
      <c r="K23" s="229"/>
      <c r="L23" s="229"/>
      <c r="M23" s="229"/>
    </row>
    <row r="24" spans="1:13" ht="25" customHeight="1" x14ac:dyDescent="0.2">
      <c r="A24" s="77">
        <v>110</v>
      </c>
      <c r="B24" s="122">
        <f t="shared" si="1"/>
        <v>2.7272727272727271E-2</v>
      </c>
      <c r="D24" s="229"/>
      <c r="E24" s="229"/>
      <c r="F24" s="229"/>
      <c r="G24" s="229"/>
      <c r="H24" s="229"/>
      <c r="I24" s="229"/>
      <c r="J24" s="229"/>
      <c r="K24" s="229"/>
      <c r="L24" s="229"/>
      <c r="M24" s="229"/>
    </row>
    <row r="25" spans="1:13" ht="25" customHeight="1" x14ac:dyDescent="0.2">
      <c r="A25" s="77">
        <v>115</v>
      </c>
      <c r="B25" s="122">
        <f t="shared" si="1"/>
        <v>2.6086956521739129E-2</v>
      </c>
      <c r="D25" s="228" t="s">
        <v>206</v>
      </c>
      <c r="E25" s="228"/>
      <c r="F25" s="228"/>
      <c r="G25" s="228"/>
      <c r="H25" s="228"/>
      <c r="I25" s="228"/>
      <c r="J25" s="228"/>
      <c r="K25" s="228"/>
      <c r="L25" s="228"/>
      <c r="M25" s="228"/>
    </row>
    <row r="26" spans="1:13" ht="25" customHeight="1" x14ac:dyDescent="0.2">
      <c r="A26" s="77">
        <v>120</v>
      </c>
      <c r="B26" s="122">
        <f t="shared" si="1"/>
        <v>2.5000000000000001E-2</v>
      </c>
      <c r="D26" s="228"/>
      <c r="E26" s="228"/>
      <c r="F26" s="228"/>
      <c r="G26" s="228"/>
      <c r="H26" s="228"/>
      <c r="I26" s="228"/>
      <c r="J26" s="228"/>
      <c r="K26" s="228"/>
      <c r="L26" s="228"/>
      <c r="M26" s="228"/>
    </row>
    <row r="27" spans="1:13" ht="25" customHeight="1" x14ac:dyDescent="0.2">
      <c r="A27" s="77">
        <v>125</v>
      </c>
      <c r="B27" s="122">
        <f t="shared" si="1"/>
        <v>2.4E-2</v>
      </c>
      <c r="D27" s="228"/>
      <c r="E27" s="228"/>
      <c r="F27" s="228"/>
      <c r="G27" s="228"/>
      <c r="H27" s="228"/>
      <c r="I27" s="228"/>
      <c r="J27" s="228"/>
      <c r="K27" s="228"/>
      <c r="L27" s="228"/>
      <c r="M27" s="228"/>
    </row>
    <row r="28" spans="1:13" ht="25" customHeight="1" x14ac:dyDescent="0.2">
      <c r="A28" s="77">
        <v>130</v>
      </c>
      <c r="B28" s="122">
        <f t="shared" si="1"/>
        <v>2.3076923076923078E-2</v>
      </c>
      <c r="D28" s="140"/>
      <c r="E28" s="140"/>
      <c r="F28" s="140"/>
      <c r="G28" s="140"/>
      <c r="H28" s="140"/>
      <c r="I28" s="140"/>
      <c r="J28" s="140"/>
      <c r="K28" s="140"/>
      <c r="L28" s="140"/>
      <c r="M28" s="140"/>
    </row>
    <row r="29" spans="1:13" ht="25" customHeight="1" x14ac:dyDescent="0.2">
      <c r="A29" s="77">
        <v>135</v>
      </c>
      <c r="B29" s="122">
        <f t="shared" si="1"/>
        <v>2.2222222222222223E-2</v>
      </c>
      <c r="D29" s="229" t="s">
        <v>207</v>
      </c>
      <c r="E29" s="229"/>
      <c r="F29" s="229"/>
      <c r="G29" s="229"/>
      <c r="H29" s="229"/>
      <c r="I29" s="229"/>
      <c r="J29" s="229"/>
      <c r="K29" s="229"/>
      <c r="L29" s="229"/>
      <c r="M29" s="229"/>
    </row>
    <row r="30" spans="1:13" ht="25" customHeight="1" x14ac:dyDescent="0.2">
      <c r="A30" s="77">
        <v>140</v>
      </c>
      <c r="B30" s="122">
        <f t="shared" si="1"/>
        <v>2.1428571428571429E-2</v>
      </c>
      <c r="D30" s="229"/>
      <c r="E30" s="229"/>
      <c r="F30" s="229"/>
      <c r="G30" s="229"/>
      <c r="H30" s="229"/>
      <c r="I30" s="229"/>
      <c r="J30" s="229"/>
      <c r="K30" s="229"/>
      <c r="L30" s="229"/>
      <c r="M30" s="229"/>
    </row>
    <row r="31" spans="1:13" ht="25" customHeight="1" x14ac:dyDescent="0.2">
      <c r="A31" s="77">
        <v>145</v>
      </c>
      <c r="B31" s="122">
        <f t="shared" si="1"/>
        <v>2.0689655172413793E-2</v>
      </c>
      <c r="D31" s="229"/>
      <c r="E31" s="229"/>
      <c r="F31" s="229"/>
      <c r="G31" s="229"/>
      <c r="H31" s="229"/>
      <c r="I31" s="229"/>
      <c r="J31" s="229"/>
      <c r="K31" s="229"/>
      <c r="L31" s="229"/>
      <c r="M31" s="229"/>
    </row>
    <row r="32" spans="1:13" ht="25" customHeight="1" x14ac:dyDescent="0.2">
      <c r="A32" s="77">
        <v>150</v>
      </c>
      <c r="B32" s="122">
        <f t="shared" si="1"/>
        <v>0.02</v>
      </c>
      <c r="D32" s="228" t="s">
        <v>208</v>
      </c>
      <c r="E32" s="228"/>
      <c r="F32" s="228"/>
      <c r="G32" s="228"/>
      <c r="H32" s="228"/>
      <c r="I32" s="228"/>
      <c r="J32" s="228"/>
      <c r="K32" s="228"/>
      <c r="L32" s="228"/>
      <c r="M32" s="228"/>
    </row>
    <row r="33" spans="1:13" ht="25" customHeight="1" x14ac:dyDescent="0.2">
      <c r="A33" s="77">
        <v>155</v>
      </c>
      <c r="B33" s="122">
        <f t="shared" si="1"/>
        <v>1.935483870967742E-2</v>
      </c>
      <c r="D33" s="228"/>
      <c r="E33" s="228"/>
      <c r="F33" s="228"/>
      <c r="G33" s="228"/>
      <c r="H33" s="228"/>
      <c r="I33" s="228"/>
      <c r="J33" s="228"/>
      <c r="K33" s="228"/>
      <c r="L33" s="228"/>
      <c r="M33" s="228"/>
    </row>
    <row r="34" spans="1:13" ht="25" customHeight="1" x14ac:dyDescent="0.2">
      <c r="A34" s="77">
        <v>160</v>
      </c>
      <c r="B34" s="122">
        <f t="shared" si="1"/>
        <v>1.8749999999999999E-2</v>
      </c>
      <c r="D34" s="228"/>
      <c r="E34" s="228"/>
      <c r="F34" s="228"/>
      <c r="G34" s="228"/>
      <c r="H34" s="228"/>
      <c r="I34" s="228"/>
      <c r="J34" s="228"/>
      <c r="K34" s="228"/>
      <c r="L34" s="228"/>
      <c r="M34" s="228"/>
    </row>
    <row r="35" spans="1:13" ht="25" customHeight="1" x14ac:dyDescent="0.2">
      <c r="A35" s="77">
        <v>165</v>
      </c>
      <c r="B35" s="122">
        <f t="shared" si="1"/>
        <v>1.8181818181818181E-2</v>
      </c>
      <c r="D35" s="228"/>
      <c r="E35" s="228"/>
      <c r="F35" s="228"/>
      <c r="G35" s="228"/>
      <c r="H35" s="228"/>
      <c r="I35" s="228"/>
      <c r="J35" s="228"/>
      <c r="K35" s="228"/>
      <c r="L35" s="228"/>
      <c r="M35" s="228"/>
    </row>
    <row r="36" spans="1:13" ht="25" customHeight="1" x14ac:dyDescent="0.2">
      <c r="A36" s="77">
        <v>170</v>
      </c>
      <c r="B36" s="122">
        <f t="shared" si="1"/>
        <v>1.7647058823529412E-2</v>
      </c>
      <c r="D36" s="228"/>
      <c r="E36" s="228"/>
      <c r="F36" s="228"/>
      <c r="G36" s="228"/>
      <c r="H36" s="228"/>
      <c r="I36" s="228"/>
      <c r="J36" s="228"/>
      <c r="K36" s="228"/>
      <c r="L36" s="228"/>
      <c r="M36" s="228"/>
    </row>
    <row r="37" spans="1:13" ht="25" customHeight="1" x14ac:dyDescent="0.2">
      <c r="A37" s="77">
        <v>175</v>
      </c>
      <c r="B37" s="122">
        <f t="shared" si="1"/>
        <v>1.7142857142857144E-2</v>
      </c>
      <c r="D37" s="228"/>
      <c r="E37" s="228"/>
      <c r="F37" s="228"/>
      <c r="G37" s="228"/>
      <c r="H37" s="228"/>
      <c r="I37" s="228"/>
      <c r="J37" s="228"/>
      <c r="K37" s="228"/>
      <c r="L37" s="228"/>
      <c r="M37" s="228"/>
    </row>
    <row r="38" spans="1:13" ht="25" customHeight="1" x14ac:dyDescent="0.2">
      <c r="A38" s="77">
        <v>180</v>
      </c>
      <c r="B38" s="122">
        <f t="shared" si="1"/>
        <v>1.6666666666666666E-2</v>
      </c>
      <c r="D38" s="141"/>
      <c r="E38" s="141"/>
      <c r="F38" s="141"/>
      <c r="G38" s="141"/>
      <c r="H38" s="141"/>
      <c r="I38" s="141"/>
      <c r="J38" s="141"/>
      <c r="K38" s="141"/>
      <c r="L38" s="141"/>
      <c r="M38" s="141"/>
    </row>
    <row r="39" spans="1:13" ht="25" customHeight="1" x14ac:dyDescent="0.2">
      <c r="A39" s="77">
        <v>185</v>
      </c>
      <c r="B39" s="122">
        <f t="shared" si="1"/>
        <v>1.6216216216216217E-2</v>
      </c>
      <c r="D39" s="230" t="s">
        <v>209</v>
      </c>
      <c r="E39" s="230"/>
      <c r="F39" s="230"/>
      <c r="G39" s="230"/>
      <c r="H39" s="230"/>
      <c r="I39" s="230"/>
      <c r="J39" s="230"/>
      <c r="K39" s="230"/>
      <c r="L39" s="230"/>
      <c r="M39" s="230"/>
    </row>
    <row r="40" spans="1:13" ht="25" customHeight="1" x14ac:dyDescent="0.2">
      <c r="A40" s="77">
        <v>190</v>
      </c>
      <c r="B40" s="122">
        <f t="shared" si="1"/>
        <v>1.5789473684210527E-2</v>
      </c>
      <c r="D40" s="230"/>
      <c r="E40" s="230"/>
      <c r="F40" s="230"/>
      <c r="G40" s="230"/>
      <c r="H40" s="230"/>
      <c r="I40" s="230"/>
      <c r="J40" s="230"/>
      <c r="K40" s="230"/>
      <c r="L40" s="230"/>
      <c r="M40" s="230"/>
    </row>
    <row r="41" spans="1:13" ht="25" customHeight="1" x14ac:dyDescent="0.2">
      <c r="A41" s="77">
        <v>195</v>
      </c>
      <c r="B41" s="122">
        <f t="shared" si="1"/>
        <v>1.5384615384615385E-2</v>
      </c>
      <c r="D41" s="230"/>
      <c r="E41" s="230"/>
      <c r="F41" s="230"/>
      <c r="G41" s="230"/>
      <c r="H41" s="230"/>
      <c r="I41" s="230"/>
      <c r="J41" s="230"/>
      <c r="K41" s="230"/>
      <c r="L41" s="230"/>
      <c r="M41" s="230"/>
    </row>
    <row r="42" spans="1:13" ht="25" customHeight="1" x14ac:dyDescent="0.2">
      <c r="A42" s="77">
        <v>200</v>
      </c>
      <c r="B42" s="122">
        <f t="shared" si="1"/>
        <v>1.4999999999999999E-2</v>
      </c>
      <c r="D42" s="231" t="s">
        <v>210</v>
      </c>
      <c r="E42" s="231"/>
      <c r="F42" s="231"/>
      <c r="G42" s="231"/>
      <c r="H42" s="231"/>
      <c r="I42" s="231"/>
      <c r="J42" s="231"/>
      <c r="K42" s="231"/>
      <c r="L42" s="231"/>
      <c r="M42" s="231"/>
    </row>
    <row r="43" spans="1:13" ht="25" customHeight="1" x14ac:dyDescent="0.2">
      <c r="A43" s="77">
        <v>205</v>
      </c>
      <c r="B43" s="122">
        <f t="shared" si="1"/>
        <v>1.4634146341463415E-2</v>
      </c>
      <c r="D43" s="231"/>
      <c r="E43" s="231"/>
      <c r="F43" s="231"/>
      <c r="G43" s="231"/>
      <c r="H43" s="231"/>
      <c r="I43" s="231"/>
      <c r="J43" s="231"/>
      <c r="K43" s="231"/>
      <c r="L43" s="231"/>
      <c r="M43" s="231"/>
    </row>
    <row r="44" spans="1:13" ht="25" customHeight="1" x14ac:dyDescent="0.2">
      <c r="A44" s="77">
        <v>210</v>
      </c>
      <c r="B44" s="122">
        <f t="shared" si="1"/>
        <v>1.4285714285714285E-2</v>
      </c>
      <c r="D44" s="231"/>
      <c r="E44" s="231"/>
      <c r="F44" s="231"/>
      <c r="G44" s="231"/>
      <c r="H44" s="231"/>
      <c r="I44" s="231"/>
      <c r="J44" s="231"/>
      <c r="K44" s="231"/>
      <c r="L44" s="231"/>
      <c r="M44" s="231"/>
    </row>
    <row r="45" spans="1:13" ht="25" customHeight="1" x14ac:dyDescent="0.2">
      <c r="A45" s="77">
        <v>215</v>
      </c>
      <c r="B45" s="122">
        <f t="shared" si="1"/>
        <v>1.3953488372093023E-2</v>
      </c>
      <c r="D45" s="142"/>
      <c r="E45" s="142"/>
      <c r="F45" s="142"/>
      <c r="G45" s="142"/>
      <c r="H45" s="142"/>
      <c r="I45" s="142"/>
      <c r="J45" s="142"/>
      <c r="K45" s="142"/>
      <c r="L45" s="142"/>
      <c r="M45" s="142"/>
    </row>
    <row r="46" spans="1:13" ht="25" customHeight="1" x14ac:dyDescent="0.2">
      <c r="A46" s="77">
        <v>220</v>
      </c>
      <c r="B46" s="122">
        <f t="shared" si="1"/>
        <v>1.3636363636363636E-2</v>
      </c>
      <c r="D46" s="142"/>
      <c r="E46" s="142"/>
      <c r="F46" s="142"/>
      <c r="G46" s="142"/>
      <c r="H46" s="142"/>
      <c r="I46" s="142"/>
      <c r="J46" s="142"/>
      <c r="K46" s="142"/>
      <c r="L46" s="142"/>
      <c r="M46" s="142"/>
    </row>
    <row r="47" spans="1:13" ht="25" customHeight="1" x14ac:dyDescent="0.2">
      <c r="A47" s="77">
        <v>225</v>
      </c>
      <c r="B47" s="122">
        <f t="shared" si="1"/>
        <v>1.3333333333333334E-2</v>
      </c>
      <c r="D47" s="139"/>
      <c r="E47" s="139"/>
      <c r="F47" s="139"/>
      <c r="G47" s="139"/>
      <c r="H47" s="139"/>
      <c r="I47" s="139"/>
      <c r="J47" s="139"/>
      <c r="K47" s="139"/>
      <c r="L47" s="139"/>
      <c r="M47" s="139"/>
    </row>
    <row r="48" spans="1:13" ht="25" customHeight="1" x14ac:dyDescent="0.2">
      <c r="A48" s="77">
        <v>230</v>
      </c>
      <c r="B48" s="122">
        <f t="shared" si="1"/>
        <v>1.3043478260869565E-2</v>
      </c>
      <c r="D48" s="139"/>
      <c r="E48" s="139"/>
      <c r="F48" s="139"/>
      <c r="G48" s="139"/>
      <c r="H48" s="139"/>
      <c r="I48" s="139"/>
      <c r="J48" s="139"/>
      <c r="K48" s="139"/>
      <c r="L48" s="139"/>
      <c r="M48" s="139"/>
    </row>
    <row r="49" spans="1:13" ht="25" customHeight="1" x14ac:dyDescent="0.2">
      <c r="A49" s="77">
        <v>235</v>
      </c>
      <c r="B49" s="122">
        <f t="shared" si="1"/>
        <v>1.276595744680851E-2</v>
      </c>
      <c r="D49" s="139"/>
      <c r="E49" s="139"/>
      <c r="F49" s="139"/>
      <c r="G49" s="139"/>
      <c r="H49" s="139"/>
      <c r="I49" s="139"/>
      <c r="J49" s="139"/>
      <c r="K49" s="139"/>
      <c r="L49" s="139"/>
      <c r="M49" s="139"/>
    </row>
    <row r="50" spans="1:13" ht="25" customHeight="1" x14ac:dyDescent="0.2">
      <c r="A50" s="77">
        <v>240</v>
      </c>
      <c r="B50" s="122">
        <f t="shared" si="1"/>
        <v>1.2500000000000001E-2</v>
      </c>
      <c r="D50" s="139"/>
      <c r="E50" s="139"/>
      <c r="F50" s="139"/>
      <c r="G50" s="139"/>
      <c r="H50" s="139"/>
      <c r="I50" s="139"/>
      <c r="J50" s="139"/>
      <c r="K50" s="139"/>
      <c r="L50" s="139"/>
      <c r="M50" s="139"/>
    </row>
    <row r="51" spans="1:13" ht="25" customHeight="1" x14ac:dyDescent="0.2">
      <c r="A51" s="77">
        <v>245</v>
      </c>
      <c r="B51" s="122">
        <f t="shared" si="1"/>
        <v>1.2244897959183673E-2</v>
      </c>
      <c r="D51" s="139"/>
      <c r="E51" s="139"/>
      <c r="F51" s="139"/>
      <c r="G51" s="139"/>
      <c r="H51" s="139"/>
      <c r="I51" s="139"/>
      <c r="J51" s="139"/>
      <c r="K51" s="139"/>
      <c r="L51" s="139"/>
      <c r="M51" s="139"/>
    </row>
    <row r="52" spans="1:13" ht="25" customHeight="1" x14ac:dyDescent="0.2">
      <c r="A52" s="77">
        <v>250</v>
      </c>
      <c r="B52" s="122">
        <f t="shared" si="1"/>
        <v>1.2E-2</v>
      </c>
      <c r="D52" s="139"/>
      <c r="E52" s="139"/>
      <c r="F52" s="139"/>
      <c r="G52" s="139"/>
      <c r="H52" s="139"/>
      <c r="I52" s="139"/>
      <c r="J52" s="139"/>
      <c r="K52" s="139"/>
      <c r="L52" s="139"/>
      <c r="M52" s="139"/>
    </row>
    <row r="53" spans="1:13" ht="25" customHeight="1" x14ac:dyDescent="0.2">
      <c r="A53" s="77">
        <v>255</v>
      </c>
      <c r="B53" s="122">
        <f t="shared" si="1"/>
        <v>1.1764705882352941E-2</v>
      </c>
      <c r="D53" s="139"/>
      <c r="E53" s="139"/>
      <c r="F53" s="139"/>
      <c r="G53" s="139"/>
      <c r="H53" s="139"/>
      <c r="I53" s="139"/>
      <c r="J53" s="139"/>
      <c r="K53" s="139"/>
      <c r="L53" s="139"/>
      <c r="M53" s="139"/>
    </row>
    <row r="54" spans="1:13" ht="25" customHeight="1" x14ac:dyDescent="0.2">
      <c r="A54" s="77">
        <v>260</v>
      </c>
      <c r="B54" s="122">
        <f t="shared" si="1"/>
        <v>1.1538461538461539E-2</v>
      </c>
      <c r="D54" s="139"/>
      <c r="E54" s="139"/>
      <c r="F54" s="139"/>
      <c r="G54" s="139"/>
      <c r="H54" s="139"/>
      <c r="I54" s="139"/>
      <c r="J54" s="139"/>
      <c r="K54" s="139"/>
      <c r="L54" s="139"/>
      <c r="M54" s="139"/>
    </row>
    <row r="55" spans="1:13" ht="25" customHeight="1" x14ac:dyDescent="0.2">
      <c r="A55" s="77">
        <v>265</v>
      </c>
      <c r="B55" s="122">
        <f t="shared" si="1"/>
        <v>1.1320754716981131E-2</v>
      </c>
      <c r="D55" s="139"/>
      <c r="E55" s="139"/>
      <c r="F55" s="139"/>
      <c r="G55" s="139"/>
      <c r="H55" s="139"/>
      <c r="I55" s="139"/>
      <c r="J55" s="139"/>
      <c r="K55" s="139"/>
      <c r="L55" s="139"/>
      <c r="M55" s="139"/>
    </row>
    <row r="56" spans="1:13" ht="25" customHeight="1" x14ac:dyDescent="0.2">
      <c r="A56" s="77">
        <v>270</v>
      </c>
      <c r="B56" s="122">
        <f t="shared" si="1"/>
        <v>1.1111111111111112E-2</v>
      </c>
      <c r="D56" s="139"/>
      <c r="E56" s="139"/>
      <c r="F56" s="139"/>
      <c r="G56" s="139"/>
      <c r="H56" s="139"/>
      <c r="I56" s="139"/>
      <c r="J56" s="139"/>
      <c r="K56" s="139"/>
      <c r="L56" s="139"/>
      <c r="M56" s="139"/>
    </row>
    <row r="57" spans="1:13" ht="25" customHeight="1" x14ac:dyDescent="0.2">
      <c r="A57" s="77">
        <v>275</v>
      </c>
      <c r="B57" s="122">
        <f t="shared" si="1"/>
        <v>1.090909090909091E-2</v>
      </c>
      <c r="D57" s="139"/>
      <c r="E57" s="139"/>
      <c r="F57" s="139"/>
      <c r="G57" s="139"/>
      <c r="H57" s="139"/>
      <c r="I57" s="139"/>
      <c r="J57" s="139"/>
      <c r="K57" s="139"/>
      <c r="L57" s="139"/>
      <c r="M57" s="139"/>
    </row>
    <row r="58" spans="1:13" ht="25" customHeight="1" x14ac:dyDescent="0.2">
      <c r="A58" s="77">
        <v>280</v>
      </c>
      <c r="B58" s="122">
        <f t="shared" si="1"/>
        <v>1.0714285714285714E-2</v>
      </c>
    </row>
    <row r="59" spans="1:13" ht="25" customHeight="1" x14ac:dyDescent="0.2">
      <c r="A59" s="77">
        <v>285</v>
      </c>
      <c r="B59" s="122">
        <f t="shared" si="1"/>
        <v>1.0526315789473684E-2</v>
      </c>
    </row>
    <row r="60" spans="1:13" ht="25" customHeight="1" x14ac:dyDescent="0.2">
      <c r="A60" s="77">
        <v>290</v>
      </c>
      <c r="B60" s="122">
        <f t="shared" si="1"/>
        <v>1.0344827586206896E-2</v>
      </c>
    </row>
    <row r="61" spans="1:13" ht="25" customHeight="1" x14ac:dyDescent="0.2">
      <c r="A61" s="77">
        <v>295</v>
      </c>
      <c r="B61" s="122">
        <f t="shared" si="1"/>
        <v>1.0169491525423728E-2</v>
      </c>
    </row>
    <row r="62" spans="1:13" ht="25" customHeight="1" x14ac:dyDescent="0.2">
      <c r="A62" s="77">
        <v>300</v>
      </c>
      <c r="B62" s="122">
        <f t="shared" si="1"/>
        <v>0.01</v>
      </c>
    </row>
    <row r="63" spans="1:13" ht="25" customHeight="1" x14ac:dyDescent="0.2">
      <c r="A63" s="77">
        <v>305</v>
      </c>
      <c r="B63" s="122">
        <f t="shared" si="1"/>
        <v>9.8360655737704927E-3</v>
      </c>
    </row>
    <row r="64" spans="1:13" ht="25" customHeight="1" x14ac:dyDescent="0.2">
      <c r="A64" s="77">
        <v>310</v>
      </c>
      <c r="B64" s="122">
        <f t="shared" si="1"/>
        <v>9.6774193548387101E-3</v>
      </c>
    </row>
    <row r="65" spans="1:2" ht="25" customHeight="1" x14ac:dyDescent="0.2">
      <c r="A65" s="77">
        <v>315</v>
      </c>
      <c r="B65" s="122">
        <f t="shared" si="1"/>
        <v>9.5238095238095247E-3</v>
      </c>
    </row>
    <row r="66" spans="1:2" ht="25" customHeight="1" x14ac:dyDescent="0.2">
      <c r="A66" s="77">
        <v>320</v>
      </c>
      <c r="B66" s="122">
        <f t="shared" si="1"/>
        <v>9.3749999999999997E-3</v>
      </c>
    </row>
    <row r="67" spans="1:2" ht="25" customHeight="1" x14ac:dyDescent="0.2">
      <c r="A67" s="77">
        <v>325</v>
      </c>
      <c r="B67" s="122">
        <f t="shared" si="1"/>
        <v>9.2307692307692316E-3</v>
      </c>
    </row>
    <row r="68" spans="1:2" ht="25" customHeight="1" x14ac:dyDescent="0.2">
      <c r="A68" s="77">
        <v>330</v>
      </c>
      <c r="B68" s="122">
        <f t="shared" si="1"/>
        <v>9.0909090909090905E-3</v>
      </c>
    </row>
    <row r="69" spans="1:2" ht="25" customHeight="1" x14ac:dyDescent="0.2">
      <c r="A69" s="77">
        <v>335</v>
      </c>
      <c r="B69" s="122">
        <f t="shared" si="1"/>
        <v>8.9552238805970154E-3</v>
      </c>
    </row>
    <row r="70" spans="1:2" ht="25" customHeight="1" x14ac:dyDescent="0.2">
      <c r="A70" s="77">
        <v>340</v>
      </c>
      <c r="B70" s="122">
        <f t="shared" si="1"/>
        <v>8.8235294117647058E-3</v>
      </c>
    </row>
    <row r="71" spans="1:2" ht="25" customHeight="1" x14ac:dyDescent="0.2">
      <c r="A71" s="77">
        <v>345</v>
      </c>
      <c r="B71" s="122">
        <f t="shared" si="1"/>
        <v>8.6956521739130436E-3</v>
      </c>
    </row>
    <row r="72" spans="1:2" ht="25" customHeight="1" x14ac:dyDescent="0.2">
      <c r="A72" s="77">
        <v>350</v>
      </c>
      <c r="B72" s="122">
        <f t="shared" si="1"/>
        <v>8.5714285714285719E-3</v>
      </c>
    </row>
    <row r="73" spans="1:2" ht="25" customHeight="1" x14ac:dyDescent="0.2">
      <c r="A73" s="77">
        <v>355</v>
      </c>
      <c r="B73" s="122">
        <f t="shared" si="1"/>
        <v>8.4507042253521118E-3</v>
      </c>
    </row>
    <row r="74" spans="1:2" ht="25" customHeight="1" x14ac:dyDescent="0.2">
      <c r="A74" s="77">
        <v>360</v>
      </c>
      <c r="B74" s="122">
        <f t="shared" ref="B74:B122" si="2">3/A74</f>
        <v>8.3333333333333332E-3</v>
      </c>
    </row>
    <row r="75" spans="1:2" ht="25" customHeight="1" x14ac:dyDescent="0.2">
      <c r="A75" s="77">
        <v>365</v>
      </c>
      <c r="B75" s="122">
        <f t="shared" si="2"/>
        <v>8.21917808219178E-3</v>
      </c>
    </row>
    <row r="76" spans="1:2" ht="25" customHeight="1" x14ac:dyDescent="0.2">
      <c r="A76" s="77">
        <v>370</v>
      </c>
      <c r="B76" s="122">
        <f t="shared" si="2"/>
        <v>8.1081081081081086E-3</v>
      </c>
    </row>
    <row r="77" spans="1:2" ht="25" customHeight="1" x14ac:dyDescent="0.2">
      <c r="A77" s="77">
        <v>375</v>
      </c>
      <c r="B77" s="122">
        <f t="shared" si="2"/>
        <v>8.0000000000000002E-3</v>
      </c>
    </row>
    <row r="78" spans="1:2" ht="25" customHeight="1" x14ac:dyDescent="0.2">
      <c r="A78" s="77">
        <v>380</v>
      </c>
      <c r="B78" s="122">
        <f t="shared" si="2"/>
        <v>7.8947368421052634E-3</v>
      </c>
    </row>
    <row r="79" spans="1:2" ht="25" customHeight="1" x14ac:dyDescent="0.2">
      <c r="A79" s="77">
        <v>385</v>
      </c>
      <c r="B79" s="122">
        <f t="shared" si="2"/>
        <v>7.7922077922077922E-3</v>
      </c>
    </row>
    <row r="80" spans="1:2" ht="25" customHeight="1" x14ac:dyDescent="0.2">
      <c r="A80" s="77">
        <v>390</v>
      </c>
      <c r="B80" s="122">
        <f t="shared" si="2"/>
        <v>7.6923076923076927E-3</v>
      </c>
    </row>
    <row r="81" spans="1:2" ht="25" customHeight="1" x14ac:dyDescent="0.2">
      <c r="A81" s="77">
        <v>395</v>
      </c>
      <c r="B81" s="122">
        <f t="shared" si="2"/>
        <v>7.5949367088607592E-3</v>
      </c>
    </row>
    <row r="82" spans="1:2" ht="25" customHeight="1" x14ac:dyDescent="0.2">
      <c r="A82" s="77">
        <v>400</v>
      </c>
      <c r="B82" s="122">
        <f t="shared" si="2"/>
        <v>7.4999999999999997E-3</v>
      </c>
    </row>
    <row r="83" spans="1:2" ht="25" customHeight="1" x14ac:dyDescent="0.2">
      <c r="A83" s="77">
        <v>405</v>
      </c>
      <c r="B83" s="122">
        <f t="shared" si="2"/>
        <v>7.4074074074074077E-3</v>
      </c>
    </row>
    <row r="84" spans="1:2" ht="25" customHeight="1" x14ac:dyDescent="0.2">
      <c r="A84" s="77">
        <v>410</v>
      </c>
      <c r="B84" s="122">
        <f t="shared" si="2"/>
        <v>7.3170731707317077E-3</v>
      </c>
    </row>
    <row r="85" spans="1:2" ht="25" customHeight="1" x14ac:dyDescent="0.2">
      <c r="A85" s="77">
        <v>415</v>
      </c>
      <c r="B85" s="122">
        <f t="shared" si="2"/>
        <v>7.2289156626506026E-3</v>
      </c>
    </row>
    <row r="86" spans="1:2" ht="25" customHeight="1" x14ac:dyDescent="0.2">
      <c r="A86" s="77">
        <v>420</v>
      </c>
      <c r="B86" s="122">
        <f t="shared" si="2"/>
        <v>7.1428571428571426E-3</v>
      </c>
    </row>
    <row r="87" spans="1:2" ht="25" customHeight="1" x14ac:dyDescent="0.2">
      <c r="A87" s="77">
        <v>425</v>
      </c>
      <c r="B87" s="122">
        <f t="shared" si="2"/>
        <v>7.058823529411765E-3</v>
      </c>
    </row>
    <row r="88" spans="1:2" ht="25" customHeight="1" x14ac:dyDescent="0.2">
      <c r="A88" s="77">
        <v>430</v>
      </c>
      <c r="B88" s="122">
        <f t="shared" si="2"/>
        <v>6.9767441860465115E-3</v>
      </c>
    </row>
    <row r="89" spans="1:2" ht="25" customHeight="1" x14ac:dyDescent="0.2">
      <c r="A89" s="77">
        <v>435</v>
      </c>
      <c r="B89" s="122">
        <f t="shared" si="2"/>
        <v>6.8965517241379309E-3</v>
      </c>
    </row>
    <row r="90" spans="1:2" ht="25" customHeight="1" x14ac:dyDescent="0.2">
      <c r="A90" s="77">
        <v>440</v>
      </c>
      <c r="B90" s="122">
        <f t="shared" si="2"/>
        <v>6.8181818181818179E-3</v>
      </c>
    </row>
    <row r="91" spans="1:2" ht="25" customHeight="1" x14ac:dyDescent="0.2">
      <c r="A91" s="77">
        <v>445</v>
      </c>
      <c r="B91" s="122">
        <f t="shared" si="2"/>
        <v>6.7415730337078653E-3</v>
      </c>
    </row>
    <row r="92" spans="1:2" ht="25" customHeight="1" x14ac:dyDescent="0.2">
      <c r="A92" s="77">
        <v>450</v>
      </c>
      <c r="B92" s="122">
        <f t="shared" si="2"/>
        <v>6.6666666666666671E-3</v>
      </c>
    </row>
    <row r="93" spans="1:2" ht="25" customHeight="1" x14ac:dyDescent="0.2">
      <c r="A93" s="77">
        <v>455</v>
      </c>
      <c r="B93" s="122">
        <f t="shared" si="2"/>
        <v>6.5934065934065934E-3</v>
      </c>
    </row>
    <row r="94" spans="1:2" ht="25" customHeight="1" x14ac:dyDescent="0.2">
      <c r="A94" s="77">
        <v>460</v>
      </c>
      <c r="B94" s="122">
        <f t="shared" si="2"/>
        <v>6.5217391304347823E-3</v>
      </c>
    </row>
    <row r="95" spans="1:2" ht="25" customHeight="1" x14ac:dyDescent="0.2">
      <c r="A95" s="77">
        <v>465</v>
      </c>
      <c r="B95" s="122">
        <f t="shared" si="2"/>
        <v>6.4516129032258064E-3</v>
      </c>
    </row>
    <row r="96" spans="1:2" ht="25" customHeight="1" x14ac:dyDescent="0.2">
      <c r="A96" s="77">
        <v>470</v>
      </c>
      <c r="B96" s="122">
        <f t="shared" si="2"/>
        <v>6.382978723404255E-3</v>
      </c>
    </row>
    <row r="97" spans="1:2" ht="25" customHeight="1" x14ac:dyDescent="0.2">
      <c r="A97" s="77">
        <v>475</v>
      </c>
      <c r="B97" s="122">
        <f t="shared" si="2"/>
        <v>6.3157894736842104E-3</v>
      </c>
    </row>
    <row r="98" spans="1:2" ht="25" customHeight="1" x14ac:dyDescent="0.2">
      <c r="A98" s="77">
        <v>480</v>
      </c>
      <c r="B98" s="122">
        <f t="shared" si="2"/>
        <v>6.2500000000000003E-3</v>
      </c>
    </row>
    <row r="99" spans="1:2" ht="25" customHeight="1" x14ac:dyDescent="0.2">
      <c r="A99" s="77">
        <v>485</v>
      </c>
      <c r="B99" s="122">
        <f t="shared" si="2"/>
        <v>6.1855670103092781E-3</v>
      </c>
    </row>
    <row r="100" spans="1:2" ht="25" customHeight="1" x14ac:dyDescent="0.2">
      <c r="A100" s="77">
        <v>490</v>
      </c>
      <c r="B100" s="122">
        <f t="shared" si="2"/>
        <v>6.1224489795918364E-3</v>
      </c>
    </row>
    <row r="101" spans="1:2" ht="25" customHeight="1" x14ac:dyDescent="0.2">
      <c r="A101" s="77">
        <v>495</v>
      </c>
      <c r="B101" s="122">
        <f t="shared" si="2"/>
        <v>6.0606060606060606E-3</v>
      </c>
    </row>
    <row r="102" spans="1:2" ht="25" customHeight="1" x14ac:dyDescent="0.2">
      <c r="A102" s="77">
        <v>500</v>
      </c>
      <c r="B102" s="122">
        <f t="shared" si="2"/>
        <v>6.0000000000000001E-3</v>
      </c>
    </row>
    <row r="103" spans="1:2" ht="25" customHeight="1" x14ac:dyDescent="0.2">
      <c r="A103" s="77">
        <v>505</v>
      </c>
      <c r="B103" s="122">
        <f t="shared" si="2"/>
        <v>5.9405940594059407E-3</v>
      </c>
    </row>
    <row r="104" spans="1:2" ht="25" customHeight="1" x14ac:dyDescent="0.2">
      <c r="A104" s="77">
        <v>510</v>
      </c>
      <c r="B104" s="122">
        <f t="shared" si="2"/>
        <v>5.8823529411764705E-3</v>
      </c>
    </row>
    <row r="105" spans="1:2" ht="25" customHeight="1" x14ac:dyDescent="0.2">
      <c r="A105" s="77">
        <v>515</v>
      </c>
      <c r="B105" s="122">
        <f t="shared" si="2"/>
        <v>5.8252427184466021E-3</v>
      </c>
    </row>
    <row r="106" spans="1:2" ht="25" customHeight="1" x14ac:dyDescent="0.2">
      <c r="A106" s="77">
        <v>520</v>
      </c>
      <c r="B106" s="122">
        <f t="shared" si="2"/>
        <v>5.7692307692307696E-3</v>
      </c>
    </row>
    <row r="107" spans="1:2" ht="25" customHeight="1" x14ac:dyDescent="0.2">
      <c r="A107" s="77">
        <v>525</v>
      </c>
      <c r="B107" s="122">
        <f t="shared" si="2"/>
        <v>5.7142857142857143E-3</v>
      </c>
    </row>
    <row r="108" spans="1:2" ht="25" customHeight="1" x14ac:dyDescent="0.2">
      <c r="A108" s="77">
        <v>530</v>
      </c>
      <c r="B108" s="122">
        <f t="shared" si="2"/>
        <v>5.6603773584905656E-3</v>
      </c>
    </row>
    <row r="109" spans="1:2" ht="25" customHeight="1" x14ac:dyDescent="0.2">
      <c r="A109" s="77">
        <v>535</v>
      </c>
      <c r="B109" s="122">
        <f t="shared" si="2"/>
        <v>5.6074766355140183E-3</v>
      </c>
    </row>
    <row r="110" spans="1:2" ht="25" customHeight="1" x14ac:dyDescent="0.2">
      <c r="A110" s="77">
        <v>540</v>
      </c>
      <c r="B110" s="122">
        <f t="shared" si="2"/>
        <v>5.5555555555555558E-3</v>
      </c>
    </row>
    <row r="111" spans="1:2" ht="25" customHeight="1" x14ac:dyDescent="0.2">
      <c r="A111" s="77">
        <v>545</v>
      </c>
      <c r="B111" s="122">
        <f t="shared" si="2"/>
        <v>5.5045871559633031E-3</v>
      </c>
    </row>
    <row r="112" spans="1:2" ht="25" customHeight="1" x14ac:dyDescent="0.2">
      <c r="A112" s="77">
        <v>550</v>
      </c>
      <c r="B112" s="122">
        <f t="shared" si="2"/>
        <v>5.454545454545455E-3</v>
      </c>
    </row>
    <row r="113" spans="1:2" ht="25" customHeight="1" x14ac:dyDescent="0.2">
      <c r="A113" s="77">
        <v>555</v>
      </c>
      <c r="B113" s="122">
        <f t="shared" si="2"/>
        <v>5.4054054054054057E-3</v>
      </c>
    </row>
    <row r="114" spans="1:2" ht="25" customHeight="1" x14ac:dyDescent="0.2">
      <c r="A114" s="77">
        <v>560</v>
      </c>
      <c r="B114" s="122">
        <f t="shared" si="2"/>
        <v>5.3571428571428572E-3</v>
      </c>
    </row>
    <row r="115" spans="1:2" ht="25" customHeight="1" x14ac:dyDescent="0.2">
      <c r="A115" s="77">
        <v>565</v>
      </c>
      <c r="B115" s="122">
        <f t="shared" si="2"/>
        <v>5.3097345132743362E-3</v>
      </c>
    </row>
    <row r="116" spans="1:2" ht="25" customHeight="1" x14ac:dyDescent="0.2">
      <c r="A116" s="77">
        <v>570</v>
      </c>
      <c r="B116" s="122">
        <f t="shared" si="2"/>
        <v>5.263157894736842E-3</v>
      </c>
    </row>
    <row r="117" spans="1:2" ht="25" customHeight="1" x14ac:dyDescent="0.2">
      <c r="A117" s="77">
        <v>575</v>
      </c>
      <c r="B117" s="122">
        <f t="shared" si="2"/>
        <v>5.2173913043478265E-3</v>
      </c>
    </row>
    <row r="118" spans="1:2" ht="25" customHeight="1" x14ac:dyDescent="0.2">
      <c r="A118" s="77">
        <v>580</v>
      </c>
      <c r="B118" s="122">
        <f t="shared" si="2"/>
        <v>5.1724137931034482E-3</v>
      </c>
    </row>
    <row r="119" spans="1:2" ht="25" customHeight="1" x14ac:dyDescent="0.2">
      <c r="A119" s="77">
        <v>585</v>
      </c>
      <c r="B119" s="122">
        <f t="shared" si="2"/>
        <v>5.1282051282051282E-3</v>
      </c>
    </row>
    <row r="120" spans="1:2" ht="25" customHeight="1" x14ac:dyDescent="0.2">
      <c r="A120" s="77">
        <v>590</v>
      </c>
      <c r="B120" s="122">
        <f t="shared" si="2"/>
        <v>5.084745762711864E-3</v>
      </c>
    </row>
    <row r="121" spans="1:2" ht="25" customHeight="1" x14ac:dyDescent="0.2">
      <c r="A121" s="77">
        <v>595</v>
      </c>
      <c r="B121" s="122">
        <f t="shared" si="2"/>
        <v>5.0420168067226894E-3</v>
      </c>
    </row>
    <row r="122" spans="1:2" ht="25" customHeight="1" x14ac:dyDescent="0.2">
      <c r="A122" s="77">
        <v>600</v>
      </c>
      <c r="B122" s="122">
        <f t="shared" si="2"/>
        <v>5.0000000000000001E-3</v>
      </c>
    </row>
    <row r="123" spans="1:2" ht="25" customHeight="1" x14ac:dyDescent="0.2"/>
    <row r="124" spans="1:2" ht="25" customHeight="1" x14ac:dyDescent="0.2"/>
    <row r="125" spans="1:2" ht="25" customHeight="1" x14ac:dyDescent="0.2"/>
    <row r="126" spans="1:2" ht="25" customHeight="1" x14ac:dyDescent="0.2"/>
    <row r="127" spans="1:2" ht="25" customHeight="1" x14ac:dyDescent="0.2"/>
    <row r="128" spans="1:2" ht="25" customHeight="1" x14ac:dyDescent="0.2"/>
    <row r="129" ht="25" customHeight="1" x14ac:dyDescent="0.2"/>
    <row r="130" ht="25" customHeight="1" x14ac:dyDescent="0.2"/>
    <row r="131" ht="25" customHeight="1" x14ac:dyDescent="0.2"/>
    <row r="132" ht="25" customHeight="1" x14ac:dyDescent="0.2"/>
    <row r="133" ht="25" customHeight="1" x14ac:dyDescent="0.2"/>
    <row r="134" ht="25" customHeight="1" x14ac:dyDescent="0.2"/>
    <row r="135" ht="25" customHeight="1" x14ac:dyDescent="0.2"/>
    <row r="136" ht="25" customHeight="1" x14ac:dyDescent="0.2"/>
    <row r="137" ht="25" customHeight="1" x14ac:dyDescent="0.2"/>
    <row r="138" ht="25" customHeight="1" x14ac:dyDescent="0.2"/>
    <row r="139" ht="25" customHeight="1" x14ac:dyDescent="0.2"/>
    <row r="140" ht="25" customHeight="1" x14ac:dyDescent="0.2"/>
    <row r="141" ht="25" customHeight="1" x14ac:dyDescent="0.2"/>
    <row r="142" ht="25" customHeight="1" x14ac:dyDescent="0.2"/>
    <row r="143" ht="25" customHeight="1" x14ac:dyDescent="0.2"/>
    <row r="144" ht="25" customHeight="1" x14ac:dyDescent="0.2"/>
    <row r="145" ht="25" customHeight="1" x14ac:dyDescent="0.2"/>
    <row r="146" ht="25" customHeight="1" x14ac:dyDescent="0.2"/>
    <row r="147" ht="25" customHeight="1" x14ac:dyDescent="0.2"/>
    <row r="148" ht="25" customHeight="1" x14ac:dyDescent="0.2"/>
    <row r="149" ht="25" customHeight="1" x14ac:dyDescent="0.2"/>
    <row r="150" ht="25" customHeight="1" x14ac:dyDescent="0.2"/>
    <row r="151" ht="25" customHeight="1" x14ac:dyDescent="0.2"/>
    <row r="152" ht="25" customHeight="1" x14ac:dyDescent="0.2"/>
    <row r="153" ht="25" customHeight="1" x14ac:dyDescent="0.2"/>
    <row r="154" ht="25" customHeight="1" x14ac:dyDescent="0.2"/>
    <row r="155" ht="25" customHeight="1" x14ac:dyDescent="0.2"/>
    <row r="156" ht="25" customHeight="1" x14ac:dyDescent="0.2"/>
    <row r="157" ht="25" customHeight="1" x14ac:dyDescent="0.2"/>
    <row r="158" ht="25" customHeight="1" x14ac:dyDescent="0.2"/>
    <row r="159" ht="25" customHeight="1" x14ac:dyDescent="0.2"/>
    <row r="160" ht="25" customHeight="1" x14ac:dyDescent="0.2"/>
    <row r="161" ht="25" customHeight="1" x14ac:dyDescent="0.2"/>
    <row r="162" ht="25" customHeight="1" x14ac:dyDescent="0.2"/>
    <row r="163" ht="25" customHeight="1" x14ac:dyDescent="0.2"/>
    <row r="164" ht="25" customHeight="1" x14ac:dyDescent="0.2"/>
    <row r="165" ht="25" customHeight="1" x14ac:dyDescent="0.2"/>
    <row r="166" ht="25" customHeight="1" x14ac:dyDescent="0.2"/>
    <row r="167" ht="25" customHeight="1" x14ac:dyDescent="0.2"/>
    <row r="168" ht="25" customHeight="1" x14ac:dyDescent="0.2"/>
    <row r="169" ht="25" customHeight="1" x14ac:dyDescent="0.2"/>
    <row r="170" ht="25" customHeight="1" x14ac:dyDescent="0.2"/>
    <row r="171" ht="25" customHeight="1" x14ac:dyDescent="0.2"/>
    <row r="172" ht="25" customHeight="1" x14ac:dyDescent="0.2"/>
    <row r="173" ht="25" customHeight="1" x14ac:dyDescent="0.2"/>
    <row r="174" ht="25" customHeight="1" x14ac:dyDescent="0.2"/>
    <row r="175" ht="25" customHeight="1" x14ac:dyDescent="0.2"/>
    <row r="176" ht="25" customHeight="1" x14ac:dyDescent="0.2"/>
    <row r="177" ht="25" customHeight="1" x14ac:dyDescent="0.2"/>
    <row r="178" ht="25" customHeight="1" x14ac:dyDescent="0.2"/>
    <row r="179" ht="25" customHeight="1" x14ac:dyDescent="0.2"/>
    <row r="180" ht="25" customHeight="1" x14ac:dyDescent="0.2"/>
    <row r="181" ht="25" customHeight="1" x14ac:dyDescent="0.2"/>
    <row r="182" ht="25" customHeight="1" x14ac:dyDescent="0.2"/>
    <row r="183" ht="25" customHeight="1" x14ac:dyDescent="0.2"/>
    <row r="184" ht="25" customHeight="1" x14ac:dyDescent="0.2"/>
    <row r="185" ht="25" customHeight="1" x14ac:dyDescent="0.2"/>
    <row r="186" ht="25" customHeight="1" x14ac:dyDescent="0.2"/>
    <row r="187" ht="25" customHeight="1" x14ac:dyDescent="0.2"/>
    <row r="188" ht="25" customHeight="1" x14ac:dyDescent="0.2"/>
    <row r="189" ht="25" customHeight="1" x14ac:dyDescent="0.2"/>
    <row r="190" ht="25" customHeight="1" x14ac:dyDescent="0.2"/>
    <row r="191" ht="25" customHeight="1" x14ac:dyDescent="0.2"/>
    <row r="192" ht="25" customHeight="1" x14ac:dyDescent="0.2"/>
    <row r="193" ht="25" customHeight="1" x14ac:dyDescent="0.2"/>
    <row r="194" ht="25" customHeight="1" x14ac:dyDescent="0.2"/>
    <row r="195" ht="25" customHeight="1" x14ac:dyDescent="0.2"/>
    <row r="196" ht="25" customHeight="1" x14ac:dyDescent="0.2"/>
    <row r="197" ht="25" customHeight="1" x14ac:dyDescent="0.2"/>
    <row r="198" ht="25" customHeight="1" x14ac:dyDescent="0.2"/>
    <row r="199" ht="25" customHeight="1" x14ac:dyDescent="0.2"/>
    <row r="200" ht="25" customHeight="1" x14ac:dyDescent="0.2"/>
    <row r="201" ht="25" customHeight="1" x14ac:dyDescent="0.2"/>
    <row r="202" ht="25" customHeight="1" x14ac:dyDescent="0.2"/>
    <row r="203" ht="25" customHeight="1" x14ac:dyDescent="0.2"/>
    <row r="204" ht="25" customHeight="1" x14ac:dyDescent="0.2"/>
    <row r="205" ht="25" customHeight="1" x14ac:dyDescent="0.2"/>
    <row r="206" ht="25" customHeight="1" x14ac:dyDescent="0.2"/>
    <row r="207" ht="25" customHeight="1" x14ac:dyDescent="0.2"/>
    <row r="208" ht="25" customHeight="1" x14ac:dyDescent="0.2"/>
    <row r="209" ht="25" customHeight="1" x14ac:dyDescent="0.2"/>
    <row r="210" ht="25" customHeight="1" x14ac:dyDescent="0.2"/>
    <row r="211" ht="25" customHeight="1" x14ac:dyDescent="0.2"/>
    <row r="212" ht="25" customHeight="1" x14ac:dyDescent="0.2"/>
    <row r="213" ht="25" customHeight="1" x14ac:dyDescent="0.2"/>
    <row r="214" ht="25" customHeight="1" x14ac:dyDescent="0.2"/>
    <row r="215" ht="25" customHeight="1" x14ac:dyDescent="0.2"/>
    <row r="216" ht="25" customHeight="1" x14ac:dyDescent="0.2"/>
    <row r="217" ht="25" customHeight="1" x14ac:dyDescent="0.2"/>
    <row r="218" ht="25" customHeight="1" x14ac:dyDescent="0.2"/>
    <row r="219" ht="25" customHeight="1" x14ac:dyDescent="0.2"/>
    <row r="220" ht="25" customHeight="1" x14ac:dyDescent="0.2"/>
    <row r="221" ht="25" customHeight="1" x14ac:dyDescent="0.2"/>
    <row r="222" ht="25" customHeight="1" x14ac:dyDescent="0.2"/>
    <row r="223" ht="25" customHeight="1" x14ac:dyDescent="0.2"/>
    <row r="224" ht="25" customHeight="1" x14ac:dyDescent="0.2"/>
    <row r="225" ht="25" customHeight="1" x14ac:dyDescent="0.2"/>
    <row r="226" ht="25" customHeight="1" x14ac:dyDescent="0.2"/>
    <row r="227" ht="25" customHeight="1" x14ac:dyDescent="0.2"/>
    <row r="228" ht="25" customHeight="1" x14ac:dyDescent="0.2"/>
    <row r="229" ht="25" customHeight="1" x14ac:dyDescent="0.2"/>
    <row r="230" ht="25" customHeight="1" x14ac:dyDescent="0.2"/>
    <row r="231" ht="25" customHeight="1" x14ac:dyDescent="0.2"/>
    <row r="232" ht="25" customHeight="1" x14ac:dyDescent="0.2"/>
    <row r="233" ht="25" customHeight="1" x14ac:dyDescent="0.2"/>
    <row r="234" ht="25" customHeight="1" x14ac:dyDescent="0.2"/>
    <row r="235" ht="25" customHeight="1" x14ac:dyDescent="0.2"/>
    <row r="236" ht="25" customHeight="1" x14ac:dyDescent="0.2"/>
    <row r="237" ht="25" customHeight="1" x14ac:dyDescent="0.2"/>
    <row r="238" ht="25" customHeight="1" x14ac:dyDescent="0.2"/>
    <row r="239" ht="25" customHeight="1" x14ac:dyDescent="0.2"/>
    <row r="240" ht="25" customHeight="1" x14ac:dyDescent="0.2"/>
    <row r="241" ht="25" customHeight="1" x14ac:dyDescent="0.2"/>
    <row r="242" ht="25" customHeight="1" x14ac:dyDescent="0.2"/>
    <row r="243" ht="25" customHeight="1" x14ac:dyDescent="0.2"/>
    <row r="244" ht="25" customHeight="1" x14ac:dyDescent="0.2"/>
    <row r="245" ht="25" customHeight="1" x14ac:dyDescent="0.2"/>
    <row r="246" ht="25" customHeight="1" x14ac:dyDescent="0.2"/>
    <row r="247" ht="25" customHeight="1" x14ac:dyDescent="0.2"/>
    <row r="248" ht="25" customHeight="1" x14ac:dyDescent="0.2"/>
    <row r="249" ht="25" customHeight="1" x14ac:dyDescent="0.2"/>
    <row r="250" ht="25" customHeight="1" x14ac:dyDescent="0.2"/>
    <row r="251" ht="25" customHeight="1" x14ac:dyDescent="0.2"/>
    <row r="252" ht="25" customHeight="1" x14ac:dyDescent="0.2"/>
    <row r="253" ht="25" customHeight="1" x14ac:dyDescent="0.2"/>
    <row r="254" ht="25" customHeight="1" x14ac:dyDescent="0.2"/>
    <row r="255" ht="25" customHeight="1" x14ac:dyDescent="0.2"/>
    <row r="256" ht="25" customHeight="1" x14ac:dyDescent="0.2"/>
    <row r="257" ht="25" customHeight="1" x14ac:dyDescent="0.2"/>
    <row r="258" ht="25" customHeight="1" x14ac:dyDescent="0.2"/>
    <row r="259" ht="25" customHeight="1" x14ac:dyDescent="0.2"/>
    <row r="260" ht="25" customHeight="1" x14ac:dyDescent="0.2"/>
    <row r="261" ht="25" customHeight="1" x14ac:dyDescent="0.2"/>
    <row r="262" ht="25" customHeight="1" x14ac:dyDescent="0.2"/>
    <row r="263" ht="25" customHeight="1" x14ac:dyDescent="0.2"/>
    <row r="264" ht="25" customHeight="1" x14ac:dyDescent="0.2"/>
    <row r="265" ht="25" customHeight="1" x14ac:dyDescent="0.2"/>
    <row r="266" ht="25" customHeight="1" x14ac:dyDescent="0.2"/>
    <row r="267" ht="25" customHeight="1" x14ac:dyDescent="0.2"/>
  </sheetData>
  <mergeCells count="10">
    <mergeCell ref="A1:L1"/>
    <mergeCell ref="D5:L6"/>
    <mergeCell ref="D23:M24"/>
    <mergeCell ref="C3:E3"/>
    <mergeCell ref="A3:B3"/>
    <mergeCell ref="D25:M27"/>
    <mergeCell ref="D29:M31"/>
    <mergeCell ref="D39:M41"/>
    <mergeCell ref="D42:M44"/>
    <mergeCell ref="D32:M37"/>
  </mergeCells>
  <hyperlinks>
    <hyperlink ref="C3" r:id="rId1" xr:uid="{7AEF4337-6F0D-CA42-B533-6D04A251FA66}"/>
  </hyperlinks>
  <pageMargins left="0.7" right="0.7" top="0.75" bottom="0.75" header="0.3" footer="0.3"/>
  <pageSetup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T-test 2 Averages</vt:lpstr>
      <vt:lpstr>Multiple Averages</vt:lpstr>
      <vt:lpstr>2 Variance Test</vt:lpstr>
      <vt:lpstr>Experiment Planning Sheet</vt:lpstr>
      <vt:lpstr>Design Templates</vt:lpstr>
      <vt:lpstr>2 Factor DOE Analysis</vt:lpstr>
      <vt:lpstr>3 Factor DOE Analysis</vt:lpstr>
      <vt:lpstr>4 Factor DOE Analysis</vt:lpstr>
      <vt:lpstr>Zero Defects</vt:lpstr>
      <vt:lpstr>Correlation</vt:lpstr>
      <vt:lpstr>About</vt:lpstr>
      <vt:lpstr>1971 Steel Output</vt:lpstr>
      <vt:lpstr>Random Coin Toss</vt:lpstr>
      <vt:lpstr>'2 Factor DOE Analysis'!Print_Area</vt:lpstr>
      <vt:lpstr>'3 Factor DOE Analysis'!Print_Area</vt:lpstr>
      <vt:lpstr>'4 Factor DOE 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2022-01-13T00:18:38Z</dcterms:created>
  <dcterms:modified xsi:type="dcterms:W3CDTF">2022-03-16T21:39:17Z</dcterms:modified>
</cp:coreProperties>
</file>