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8.xml" ContentType="application/vnd.openxmlformats-officedocument.drawing+xml"/>
  <Override PartName="/xl/charts/chart4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5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5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5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6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gojanovic/Data/MolsonCoors/EDU001/"/>
    </mc:Choice>
  </mc:AlternateContent>
  <xr:revisionPtr revIDLastSave="0" documentId="13_ncr:1_{133C9007-F4CC-0747-9EC7-B0BD8A5D7E22}" xr6:coauthVersionLast="47" xr6:coauthVersionMax="47" xr10:uidLastSave="{00000000-0000-0000-0000-000000000000}"/>
  <bookViews>
    <workbookView xWindow="0" yWindow="500" windowWidth="25600" windowHeight="14380" firstSheet="1" activeTab="5" xr2:uid="{DD72AC6D-4767-834B-9119-45EB3DFED840}"/>
  </bookViews>
  <sheets>
    <sheet name="T-test 2 Averages" sheetId="2" r:id="rId1"/>
    <sheet name="Multiple Averages" sheetId="4" r:id="rId2"/>
    <sheet name="2 Variance Test" sheetId="7" r:id="rId3"/>
    <sheet name="Experiment Planning Sheet" sheetId="18" r:id="rId4"/>
    <sheet name="Design Templates" sheetId="13" r:id="rId5"/>
    <sheet name="2 Factor DOE Analysis" sheetId="14" r:id="rId6"/>
    <sheet name="3 Factor DOE Analysis" sheetId="12" r:id="rId7"/>
    <sheet name="4 Factor DOE Analysis" sheetId="16" r:id="rId8"/>
    <sheet name="Zero Defects" sheetId="17" r:id="rId9"/>
    <sheet name="Correlation" sheetId="6" r:id="rId10"/>
    <sheet name="About" sheetId="19" r:id="rId11"/>
    <sheet name="1971 Steel Output" sheetId="1" r:id="rId12"/>
    <sheet name="Random Coin Toss" sheetId="5" r:id="rId13"/>
  </sheets>
  <definedNames>
    <definedName name="_xlchart.v1.0" hidden="1">'T-test 2 Averages'!$E$12</definedName>
    <definedName name="_xlchart.v1.1" hidden="1">'T-test 2 Averages'!$E$13:$E$22</definedName>
    <definedName name="_xlchart.v1.10" hidden="1">'2 Variance Test'!$B$3</definedName>
    <definedName name="_xlchart.v1.11" hidden="1">'2 Variance Test'!$B$4:$B$13</definedName>
    <definedName name="_xlchart.v1.12" hidden="1">'2 Variance Test'!$C$3</definedName>
    <definedName name="_xlchart.v1.13" hidden="1">'2 Variance Test'!$C$4:$C$13</definedName>
    <definedName name="_xlchart.v1.14" hidden="1">'2 Factor DOE Analysis'!$G$18:$I$18</definedName>
    <definedName name="_xlchart.v1.15" hidden="1">'2 Factor DOE Analysis'!$G$8:$I$8</definedName>
    <definedName name="_xlchart.v1.16" hidden="1">'3 Factor DOE Analysis'!$H$20:$N$20</definedName>
    <definedName name="_xlchart.v1.17" hidden="1">'3 Factor DOE Analysis'!$H$6:$N$6</definedName>
    <definedName name="_xlchart.v1.18" hidden="1">'4 Factor DOE Analysis'!$I$28:$V$28</definedName>
    <definedName name="_xlchart.v1.19" hidden="1">'4 Factor DOE Analysis'!$I$6:$V$6</definedName>
    <definedName name="_xlchart.v1.2" hidden="1">'T-test 2 Averages'!$F$12</definedName>
    <definedName name="_xlchart.v1.3" hidden="1">'T-test 2 Averages'!$F$13:$F$22</definedName>
    <definedName name="_xlchart.v1.4" hidden="1">'Multiple Averages'!$E$10:$E$19</definedName>
    <definedName name="_xlchart.v1.5" hidden="1">'Multiple Averages'!$E$9</definedName>
    <definedName name="_xlchart.v1.6" hidden="1">'Multiple Averages'!$F$10:$F$19</definedName>
    <definedName name="_xlchart.v1.7" hidden="1">'Multiple Averages'!$F$9</definedName>
    <definedName name="_xlchart.v1.8" hidden="1">'Multiple Averages'!$G$10:$G$19</definedName>
    <definedName name="_xlchart.v1.9" hidden="1">'Multiple Averages'!$G$9</definedName>
    <definedName name="comments" localSheetId="2">'2 Variance Test'!#REF!</definedName>
    <definedName name="comments" localSheetId="9">Correlation!#REF!</definedName>
    <definedName name="_xlnm.Print_Area" localSheetId="5">'2 Factor DOE Analysis'!$C$1:$T$27</definedName>
    <definedName name="_xlnm.Print_Area" localSheetId="6">'3 Factor DOE Analysis'!$C$1:$Y$28</definedName>
    <definedName name="_xlnm.Print_Area" localSheetId="7">'4 Factor DOE Analysis'!$C$1:$AG$36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4" l="1"/>
  <c r="S14" i="14" s="1"/>
  <c r="G19" i="14"/>
  <c r="P152" i="16"/>
  <c r="O152" i="16"/>
  <c r="N152" i="16"/>
  <c r="M152" i="16"/>
  <c r="L152" i="16"/>
  <c r="K152" i="16"/>
  <c r="J152" i="16"/>
  <c r="I152" i="16"/>
  <c r="H152" i="16"/>
  <c r="G152" i="16"/>
  <c r="P151" i="16"/>
  <c r="O151" i="16"/>
  <c r="N151" i="16"/>
  <c r="M151" i="16"/>
  <c r="L151" i="16"/>
  <c r="K151" i="16"/>
  <c r="J151" i="16"/>
  <c r="I151" i="16"/>
  <c r="H151" i="16"/>
  <c r="G151" i="16"/>
  <c r="P150" i="16"/>
  <c r="O150" i="16"/>
  <c r="N150" i="16"/>
  <c r="M150" i="16"/>
  <c r="L150" i="16"/>
  <c r="K150" i="16"/>
  <c r="J150" i="16"/>
  <c r="I150" i="16"/>
  <c r="H150" i="16"/>
  <c r="G150" i="16"/>
  <c r="P149" i="16"/>
  <c r="O149" i="16"/>
  <c r="N149" i="16"/>
  <c r="M149" i="16"/>
  <c r="L149" i="16"/>
  <c r="K149" i="16"/>
  <c r="J149" i="16"/>
  <c r="I149" i="16"/>
  <c r="H149" i="16"/>
  <c r="G149" i="16"/>
  <c r="P148" i="16"/>
  <c r="O148" i="16"/>
  <c r="N148" i="16"/>
  <c r="M148" i="16"/>
  <c r="L148" i="16"/>
  <c r="K148" i="16"/>
  <c r="J148" i="16"/>
  <c r="I148" i="16"/>
  <c r="H148" i="16"/>
  <c r="G148" i="16"/>
  <c r="P147" i="16"/>
  <c r="O147" i="16"/>
  <c r="N147" i="16"/>
  <c r="M147" i="16"/>
  <c r="L147" i="16"/>
  <c r="K147" i="16"/>
  <c r="J147" i="16"/>
  <c r="I147" i="16"/>
  <c r="H147" i="16"/>
  <c r="G147" i="16"/>
  <c r="P146" i="16"/>
  <c r="O146" i="16"/>
  <c r="N146" i="16"/>
  <c r="M146" i="16"/>
  <c r="L146" i="16"/>
  <c r="K146" i="16"/>
  <c r="J146" i="16"/>
  <c r="I146" i="16"/>
  <c r="H146" i="16"/>
  <c r="G146" i="16"/>
  <c r="P145" i="16"/>
  <c r="O145" i="16"/>
  <c r="N145" i="16"/>
  <c r="M145" i="16"/>
  <c r="L145" i="16"/>
  <c r="K145" i="16"/>
  <c r="J145" i="16"/>
  <c r="I145" i="16"/>
  <c r="H145" i="16"/>
  <c r="G145" i="16"/>
  <c r="P144" i="16"/>
  <c r="O144" i="16"/>
  <c r="N144" i="16"/>
  <c r="M144" i="16"/>
  <c r="L144" i="16"/>
  <c r="K144" i="16"/>
  <c r="J144" i="16"/>
  <c r="I144" i="16"/>
  <c r="H144" i="16"/>
  <c r="G144" i="16"/>
  <c r="P143" i="16"/>
  <c r="O143" i="16"/>
  <c r="N143" i="16"/>
  <c r="M143" i="16"/>
  <c r="L143" i="16"/>
  <c r="K143" i="16"/>
  <c r="J143" i="16"/>
  <c r="I143" i="16"/>
  <c r="H143" i="16"/>
  <c r="G143" i="16"/>
  <c r="P142" i="16"/>
  <c r="O142" i="16"/>
  <c r="N142" i="16"/>
  <c r="M142" i="16"/>
  <c r="L142" i="16"/>
  <c r="K142" i="16"/>
  <c r="J142" i="16"/>
  <c r="I142" i="16"/>
  <c r="H142" i="16"/>
  <c r="G142" i="16"/>
  <c r="P141" i="16"/>
  <c r="O141" i="16"/>
  <c r="N141" i="16"/>
  <c r="M141" i="16"/>
  <c r="L141" i="16"/>
  <c r="K141" i="16"/>
  <c r="J141" i="16"/>
  <c r="I141" i="16"/>
  <c r="H141" i="16"/>
  <c r="G141" i="16"/>
  <c r="P140" i="16"/>
  <c r="O140" i="16"/>
  <c r="N140" i="16"/>
  <c r="M140" i="16"/>
  <c r="L140" i="16"/>
  <c r="K140" i="16"/>
  <c r="J140" i="16"/>
  <c r="I140" i="16"/>
  <c r="H140" i="16"/>
  <c r="G140" i="16"/>
  <c r="P139" i="16"/>
  <c r="O139" i="16"/>
  <c r="N139" i="16"/>
  <c r="M139" i="16"/>
  <c r="L139" i="16"/>
  <c r="K139" i="16"/>
  <c r="J139" i="16"/>
  <c r="I139" i="16"/>
  <c r="H139" i="16"/>
  <c r="G139" i="16"/>
  <c r="P138" i="16"/>
  <c r="O138" i="16"/>
  <c r="N138" i="16"/>
  <c r="M138" i="16"/>
  <c r="L138" i="16"/>
  <c r="K138" i="16"/>
  <c r="J138" i="16"/>
  <c r="I138" i="16"/>
  <c r="H138" i="16"/>
  <c r="G138" i="16"/>
  <c r="P137" i="16"/>
  <c r="O137" i="16"/>
  <c r="N137" i="16"/>
  <c r="M137" i="16"/>
  <c r="L137" i="16"/>
  <c r="K137" i="16"/>
  <c r="J137" i="16"/>
  <c r="I137" i="16"/>
  <c r="H137" i="16"/>
  <c r="G137" i="16"/>
  <c r="P136" i="16"/>
  <c r="O136" i="16"/>
  <c r="N136" i="16"/>
  <c r="M136" i="16"/>
  <c r="L136" i="16"/>
  <c r="K136" i="16"/>
  <c r="J136" i="16"/>
  <c r="I136" i="16"/>
  <c r="H136" i="16"/>
  <c r="G136" i="16"/>
  <c r="P135" i="16"/>
  <c r="O135" i="16"/>
  <c r="N135" i="16"/>
  <c r="M135" i="16"/>
  <c r="L135" i="16"/>
  <c r="K135" i="16"/>
  <c r="J135" i="16"/>
  <c r="I135" i="16"/>
  <c r="H135" i="16"/>
  <c r="G135" i="16"/>
  <c r="P134" i="16"/>
  <c r="O134" i="16"/>
  <c r="N134" i="16"/>
  <c r="M134" i="16"/>
  <c r="L134" i="16"/>
  <c r="K134" i="16"/>
  <c r="J134" i="16"/>
  <c r="I134" i="16"/>
  <c r="H134" i="16"/>
  <c r="G134" i="16"/>
  <c r="P133" i="16"/>
  <c r="O133" i="16"/>
  <c r="N133" i="16"/>
  <c r="M133" i="16"/>
  <c r="L133" i="16"/>
  <c r="K133" i="16"/>
  <c r="J133" i="16"/>
  <c r="I133" i="16"/>
  <c r="H133" i="16"/>
  <c r="G133" i="16"/>
  <c r="P132" i="16"/>
  <c r="O132" i="16"/>
  <c r="N132" i="16"/>
  <c r="M132" i="16"/>
  <c r="L132" i="16"/>
  <c r="K132" i="16"/>
  <c r="J132" i="16"/>
  <c r="I132" i="16"/>
  <c r="H132" i="16"/>
  <c r="G132" i="16"/>
  <c r="P131" i="16"/>
  <c r="O131" i="16"/>
  <c r="N131" i="16"/>
  <c r="M131" i="16"/>
  <c r="L131" i="16"/>
  <c r="K131" i="16"/>
  <c r="J131" i="16"/>
  <c r="I131" i="16"/>
  <c r="H131" i="16"/>
  <c r="G131" i="16"/>
  <c r="P130" i="16"/>
  <c r="O130" i="16"/>
  <c r="N130" i="16"/>
  <c r="M130" i="16"/>
  <c r="L130" i="16"/>
  <c r="K130" i="16"/>
  <c r="J130" i="16"/>
  <c r="I130" i="16"/>
  <c r="H130" i="16"/>
  <c r="G130" i="16"/>
  <c r="P129" i="16"/>
  <c r="O129" i="16"/>
  <c r="N129" i="16"/>
  <c r="M129" i="16"/>
  <c r="L129" i="16"/>
  <c r="K129" i="16"/>
  <c r="J129" i="16"/>
  <c r="I129" i="16"/>
  <c r="H129" i="16"/>
  <c r="G129" i="16"/>
  <c r="P128" i="16"/>
  <c r="O128" i="16"/>
  <c r="N128" i="16"/>
  <c r="M128" i="16"/>
  <c r="L128" i="16"/>
  <c r="K128" i="16"/>
  <c r="J128" i="16"/>
  <c r="I128" i="16"/>
  <c r="H128" i="16"/>
  <c r="G128" i="16"/>
  <c r="P127" i="16"/>
  <c r="O127" i="16"/>
  <c r="N127" i="16"/>
  <c r="M127" i="16"/>
  <c r="L127" i="16"/>
  <c r="K127" i="16"/>
  <c r="J127" i="16"/>
  <c r="I127" i="16"/>
  <c r="H127" i="16"/>
  <c r="G127" i="16"/>
  <c r="P126" i="16"/>
  <c r="O126" i="16"/>
  <c r="N126" i="16"/>
  <c r="M126" i="16"/>
  <c r="L126" i="16"/>
  <c r="K126" i="16"/>
  <c r="J126" i="16"/>
  <c r="I126" i="16"/>
  <c r="H126" i="16"/>
  <c r="G126" i="16"/>
  <c r="P125" i="16"/>
  <c r="O125" i="16"/>
  <c r="N125" i="16"/>
  <c r="M125" i="16"/>
  <c r="L125" i="16"/>
  <c r="K125" i="16"/>
  <c r="J125" i="16"/>
  <c r="I125" i="16"/>
  <c r="H125" i="16"/>
  <c r="G125" i="16"/>
  <c r="P124" i="16"/>
  <c r="O124" i="16"/>
  <c r="N124" i="16"/>
  <c r="M124" i="16"/>
  <c r="L124" i="16"/>
  <c r="K124" i="16"/>
  <c r="J124" i="16"/>
  <c r="I124" i="16"/>
  <c r="H124" i="16"/>
  <c r="G124" i="16"/>
  <c r="P123" i="16"/>
  <c r="O123" i="16"/>
  <c r="N123" i="16"/>
  <c r="M123" i="16"/>
  <c r="L123" i="16"/>
  <c r="K123" i="16"/>
  <c r="J123" i="16"/>
  <c r="I123" i="16"/>
  <c r="H123" i="16"/>
  <c r="G123" i="16"/>
  <c r="P122" i="16"/>
  <c r="O122" i="16"/>
  <c r="N122" i="16"/>
  <c r="M122" i="16"/>
  <c r="L122" i="16"/>
  <c r="K122" i="16"/>
  <c r="J122" i="16"/>
  <c r="I122" i="16"/>
  <c r="H122" i="16"/>
  <c r="G122" i="16"/>
  <c r="P121" i="16"/>
  <c r="O121" i="16"/>
  <c r="N121" i="16"/>
  <c r="M121" i="16"/>
  <c r="L121" i="16"/>
  <c r="K121" i="16"/>
  <c r="J121" i="16"/>
  <c r="I121" i="16"/>
  <c r="H121" i="16"/>
  <c r="G121" i="16"/>
  <c r="P120" i="16"/>
  <c r="O120" i="16"/>
  <c r="N120" i="16"/>
  <c r="M120" i="16"/>
  <c r="L120" i="16"/>
  <c r="K120" i="16"/>
  <c r="J120" i="16"/>
  <c r="I120" i="16"/>
  <c r="H120" i="16"/>
  <c r="G120" i="16"/>
  <c r="P119" i="16"/>
  <c r="O119" i="16"/>
  <c r="N119" i="16"/>
  <c r="M119" i="16"/>
  <c r="L119" i="16"/>
  <c r="K119" i="16"/>
  <c r="J119" i="16"/>
  <c r="I119" i="16"/>
  <c r="H119" i="16"/>
  <c r="G119" i="16"/>
  <c r="P118" i="16"/>
  <c r="O118" i="16"/>
  <c r="N118" i="16"/>
  <c r="M118" i="16"/>
  <c r="L118" i="16"/>
  <c r="K118" i="16"/>
  <c r="J118" i="16"/>
  <c r="I118" i="16"/>
  <c r="H118" i="16"/>
  <c r="G118" i="16"/>
  <c r="P117" i="16"/>
  <c r="O117" i="16"/>
  <c r="N117" i="16"/>
  <c r="M117" i="16"/>
  <c r="L117" i="16"/>
  <c r="K117" i="16"/>
  <c r="J117" i="16"/>
  <c r="I117" i="16"/>
  <c r="H117" i="16"/>
  <c r="G117" i="16"/>
  <c r="P116" i="16"/>
  <c r="O116" i="16"/>
  <c r="N116" i="16"/>
  <c r="M116" i="16"/>
  <c r="L116" i="16"/>
  <c r="K116" i="16"/>
  <c r="J116" i="16"/>
  <c r="I116" i="16"/>
  <c r="H116" i="16"/>
  <c r="G116" i="16"/>
  <c r="P115" i="16"/>
  <c r="O115" i="16"/>
  <c r="N115" i="16"/>
  <c r="M115" i="16"/>
  <c r="L115" i="16"/>
  <c r="K115" i="16"/>
  <c r="J115" i="16"/>
  <c r="I115" i="16"/>
  <c r="H115" i="16"/>
  <c r="G115" i="16"/>
  <c r="P114" i="16"/>
  <c r="O114" i="16"/>
  <c r="N114" i="16"/>
  <c r="M114" i="16"/>
  <c r="L114" i="16"/>
  <c r="K114" i="16"/>
  <c r="J114" i="16"/>
  <c r="I114" i="16"/>
  <c r="H114" i="16"/>
  <c r="G114" i="16"/>
  <c r="P113" i="16"/>
  <c r="O113" i="16"/>
  <c r="N113" i="16"/>
  <c r="M113" i="16"/>
  <c r="L113" i="16"/>
  <c r="K113" i="16"/>
  <c r="J113" i="16"/>
  <c r="I113" i="16"/>
  <c r="H113" i="16"/>
  <c r="G113" i="16"/>
  <c r="P112" i="16"/>
  <c r="O112" i="16"/>
  <c r="N112" i="16"/>
  <c r="M112" i="16"/>
  <c r="L112" i="16"/>
  <c r="K112" i="16"/>
  <c r="J112" i="16"/>
  <c r="I112" i="16"/>
  <c r="H112" i="16"/>
  <c r="G112" i="16"/>
  <c r="P111" i="16"/>
  <c r="O111" i="16"/>
  <c r="N111" i="16"/>
  <c r="M111" i="16"/>
  <c r="L111" i="16"/>
  <c r="K111" i="16"/>
  <c r="J111" i="16"/>
  <c r="I111" i="16"/>
  <c r="H111" i="16"/>
  <c r="G111" i="16"/>
  <c r="P110" i="16"/>
  <c r="O110" i="16"/>
  <c r="N110" i="16"/>
  <c r="M110" i="16"/>
  <c r="L110" i="16"/>
  <c r="K110" i="16"/>
  <c r="J110" i="16"/>
  <c r="I110" i="16"/>
  <c r="H110" i="16"/>
  <c r="G110" i="16"/>
  <c r="P109" i="16"/>
  <c r="O109" i="16"/>
  <c r="N109" i="16"/>
  <c r="M109" i="16"/>
  <c r="L109" i="16"/>
  <c r="K109" i="16"/>
  <c r="J109" i="16"/>
  <c r="I109" i="16"/>
  <c r="H109" i="16"/>
  <c r="G109" i="16"/>
  <c r="P108" i="16"/>
  <c r="O108" i="16"/>
  <c r="N108" i="16"/>
  <c r="M108" i="16"/>
  <c r="L108" i="16"/>
  <c r="K108" i="16"/>
  <c r="J108" i="16"/>
  <c r="I108" i="16"/>
  <c r="H108" i="16"/>
  <c r="G108" i="16"/>
  <c r="P107" i="16"/>
  <c r="O107" i="16"/>
  <c r="N107" i="16"/>
  <c r="M107" i="16"/>
  <c r="L107" i="16"/>
  <c r="K107" i="16"/>
  <c r="J107" i="16"/>
  <c r="I107" i="16"/>
  <c r="H107" i="16"/>
  <c r="G107" i="16"/>
  <c r="P106" i="16"/>
  <c r="O106" i="16"/>
  <c r="N106" i="16"/>
  <c r="M106" i="16"/>
  <c r="L106" i="16"/>
  <c r="K106" i="16"/>
  <c r="J106" i="16"/>
  <c r="I106" i="16"/>
  <c r="H106" i="16"/>
  <c r="G106" i="16"/>
  <c r="P105" i="16"/>
  <c r="O105" i="16"/>
  <c r="N105" i="16"/>
  <c r="M105" i="16"/>
  <c r="L105" i="16"/>
  <c r="K105" i="16"/>
  <c r="J105" i="16"/>
  <c r="I105" i="16"/>
  <c r="H105" i="16"/>
  <c r="G105" i="16"/>
  <c r="I102" i="12"/>
  <c r="H102" i="12"/>
  <c r="G102" i="12"/>
  <c r="F102" i="12"/>
  <c r="I101" i="12"/>
  <c r="H101" i="12"/>
  <c r="G101" i="12"/>
  <c r="F101" i="12"/>
  <c r="I100" i="12"/>
  <c r="H100" i="12"/>
  <c r="G100" i="12"/>
  <c r="F100" i="12"/>
  <c r="I99" i="12"/>
  <c r="H99" i="12"/>
  <c r="G99" i="12"/>
  <c r="F99" i="12"/>
  <c r="I98" i="12"/>
  <c r="H98" i="12"/>
  <c r="G98" i="12"/>
  <c r="F98" i="12"/>
  <c r="I97" i="12"/>
  <c r="H97" i="12"/>
  <c r="G97" i="12"/>
  <c r="F97" i="12"/>
  <c r="I96" i="12"/>
  <c r="H96" i="12"/>
  <c r="G96" i="12"/>
  <c r="F96" i="12"/>
  <c r="I95" i="12"/>
  <c r="H95" i="12"/>
  <c r="G95" i="12"/>
  <c r="F95" i="12"/>
  <c r="I94" i="12"/>
  <c r="H94" i="12"/>
  <c r="G94" i="12"/>
  <c r="F94" i="12"/>
  <c r="I93" i="12"/>
  <c r="H93" i="12"/>
  <c r="G93" i="12"/>
  <c r="F93" i="12"/>
  <c r="I92" i="12"/>
  <c r="H92" i="12"/>
  <c r="G92" i="12"/>
  <c r="F92" i="12"/>
  <c r="I91" i="12"/>
  <c r="H91" i="12"/>
  <c r="G91" i="12"/>
  <c r="F91" i="12"/>
  <c r="I90" i="12"/>
  <c r="H90" i="12"/>
  <c r="G90" i="12"/>
  <c r="F90" i="12"/>
  <c r="I89" i="12"/>
  <c r="H89" i="12"/>
  <c r="G89" i="12"/>
  <c r="F89" i="12"/>
  <c r="I88" i="12"/>
  <c r="H88" i="12"/>
  <c r="G88" i="12"/>
  <c r="F88" i="12"/>
  <c r="I87" i="12"/>
  <c r="H87" i="12"/>
  <c r="G87" i="12"/>
  <c r="F87" i="12"/>
  <c r="I86" i="12"/>
  <c r="H86" i="12"/>
  <c r="G86" i="12"/>
  <c r="F86" i="12"/>
  <c r="I85" i="12"/>
  <c r="H85" i="12"/>
  <c r="G85" i="12"/>
  <c r="F85" i="12"/>
  <c r="I84" i="12"/>
  <c r="H84" i="12"/>
  <c r="G84" i="12"/>
  <c r="F84" i="12"/>
  <c r="I83" i="12"/>
  <c r="H83" i="12"/>
  <c r="G83" i="12"/>
  <c r="F83" i="12"/>
  <c r="I82" i="12"/>
  <c r="H82" i="12"/>
  <c r="G82" i="12"/>
  <c r="F82" i="12"/>
  <c r="I81" i="12"/>
  <c r="H81" i="12"/>
  <c r="G81" i="12"/>
  <c r="F81" i="12"/>
  <c r="I80" i="12"/>
  <c r="H80" i="12"/>
  <c r="G80" i="12"/>
  <c r="F80" i="12"/>
  <c r="I79" i="12"/>
  <c r="H79" i="12"/>
  <c r="G79" i="12"/>
  <c r="F79" i="12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27" i="2"/>
  <c r="E25" i="2"/>
  <c r="E24" i="2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F27" i="2"/>
  <c r="F26" i="2"/>
  <c r="F25" i="2"/>
  <c r="F24" i="2"/>
  <c r="E26" i="2"/>
  <c r="B7" i="17"/>
  <c r="B8" i="17"/>
  <c r="B6" i="17"/>
  <c r="R25" i="16"/>
  <c r="R24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26" i="13"/>
  <c r="A15" i="13"/>
  <c r="A16" i="13"/>
  <c r="A17" i="13"/>
  <c r="A18" i="13"/>
  <c r="A19" i="13"/>
  <c r="A20" i="13"/>
  <c r="A21" i="13"/>
  <c r="A14" i="13"/>
  <c r="A7" i="13"/>
  <c r="A8" i="13"/>
  <c r="A9" i="13"/>
  <c r="A6" i="13"/>
  <c r="L14" i="14"/>
  <c r="Y24" i="16"/>
  <c r="O24" i="16"/>
  <c r="N24" i="16"/>
  <c r="M24" i="16"/>
  <c r="L24" i="16"/>
  <c r="K24" i="16"/>
  <c r="J24" i="16"/>
  <c r="I24" i="16"/>
  <c r="AD7" i="16"/>
  <c r="V25" i="16"/>
  <c r="V24" i="16"/>
  <c r="U25" i="16"/>
  <c r="U24" i="16"/>
  <c r="T25" i="16"/>
  <c r="T24" i="16"/>
  <c r="S25" i="16"/>
  <c r="S24" i="16"/>
  <c r="Q25" i="16"/>
  <c r="Q24" i="16"/>
  <c r="P25" i="16"/>
  <c r="P24" i="16"/>
  <c r="O25" i="16"/>
  <c r="N25" i="16"/>
  <c r="M25" i="16"/>
  <c r="L25" i="16"/>
  <c r="K25" i="16"/>
  <c r="J25" i="16"/>
  <c r="J26" i="16"/>
  <c r="J27" i="16" s="1"/>
  <c r="J28" i="16" s="1"/>
  <c r="I25" i="16"/>
  <c r="AE9" i="16"/>
  <c r="AF9" i="16" s="1"/>
  <c r="AE10" i="16"/>
  <c r="AF10" i="16" s="1"/>
  <c r="AE11" i="16"/>
  <c r="AF11" i="16" s="1"/>
  <c r="AE12" i="16"/>
  <c r="AF12" i="16" s="1"/>
  <c r="AE13" i="16"/>
  <c r="AF13" i="16" s="1"/>
  <c r="AE14" i="16"/>
  <c r="AF14" i="16" s="1"/>
  <c r="AE15" i="16"/>
  <c r="AF15" i="16" s="1"/>
  <c r="AE16" i="16"/>
  <c r="AF16" i="16" s="1"/>
  <c r="AE17" i="16"/>
  <c r="AF17" i="16" s="1"/>
  <c r="AE18" i="16"/>
  <c r="AF18" i="16" s="1"/>
  <c r="AE19" i="16"/>
  <c r="AF19" i="16" s="1"/>
  <c r="AE20" i="16"/>
  <c r="AF20" i="16" s="1"/>
  <c r="AE21" i="16"/>
  <c r="AF21" i="16" s="1"/>
  <c r="AE22" i="16"/>
  <c r="AF22" i="16" s="1"/>
  <c r="AE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7" i="16"/>
  <c r="S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7" i="16"/>
  <c r="Q21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2" i="16"/>
  <c r="Q7" i="16"/>
  <c r="P7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8" i="16"/>
  <c r="O21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2" i="16"/>
  <c r="O8" i="16"/>
  <c r="O7" i="16"/>
  <c r="M8" i="16"/>
  <c r="N15" i="16"/>
  <c r="N16" i="16"/>
  <c r="N17" i="16"/>
  <c r="N18" i="16"/>
  <c r="N19" i="16"/>
  <c r="N20" i="16"/>
  <c r="N21" i="16"/>
  <c r="N22" i="16"/>
  <c r="N7" i="16"/>
  <c r="M22" i="16"/>
  <c r="M21" i="16"/>
  <c r="M20" i="16"/>
  <c r="M19" i="16"/>
  <c r="M18" i="16"/>
  <c r="M17" i="16"/>
  <c r="M16" i="16"/>
  <c r="M15" i="16"/>
  <c r="A15" i="16"/>
  <c r="A16" i="16"/>
  <c r="A17" i="16"/>
  <c r="A18" i="16"/>
  <c r="A19" i="16"/>
  <c r="A20" i="16"/>
  <c r="A21" i="16"/>
  <c r="A22" i="16"/>
  <c r="AF34" i="16"/>
  <c r="AF33" i="16"/>
  <c r="AF32" i="16"/>
  <c r="AF31" i="16"/>
  <c r="AF30" i="16"/>
  <c r="AF29" i="16"/>
  <c r="AF28" i="16"/>
  <c r="N14" i="16"/>
  <c r="M14" i="16"/>
  <c r="A14" i="16"/>
  <c r="N13" i="16"/>
  <c r="M13" i="16"/>
  <c r="A13" i="16"/>
  <c r="N12" i="16"/>
  <c r="M12" i="16"/>
  <c r="A12" i="16"/>
  <c r="N11" i="16"/>
  <c r="M11" i="16"/>
  <c r="A11" i="16"/>
  <c r="N10" i="16"/>
  <c r="M10" i="16"/>
  <c r="A10" i="16"/>
  <c r="N9" i="16"/>
  <c r="M9" i="16"/>
  <c r="A9" i="16"/>
  <c r="AE8" i="16"/>
  <c r="AF8" i="16" s="1"/>
  <c r="N8" i="16"/>
  <c r="A8" i="16"/>
  <c r="M7" i="16"/>
  <c r="A7" i="16"/>
  <c r="X27" i="12"/>
  <c r="X26" i="12"/>
  <c r="X25" i="12"/>
  <c r="X24" i="12"/>
  <c r="X23" i="12"/>
  <c r="X22" i="12"/>
  <c r="X21" i="12"/>
  <c r="S21" i="14"/>
  <c r="S20" i="14"/>
  <c r="S19" i="14"/>
  <c r="A8" i="12"/>
  <c r="A9" i="12"/>
  <c r="A10" i="12"/>
  <c r="A11" i="12"/>
  <c r="A12" i="12"/>
  <c r="A13" i="12"/>
  <c r="A14" i="12"/>
  <c r="A7" i="12"/>
  <c r="A10" i="14"/>
  <c r="A11" i="14"/>
  <c r="A12" i="14"/>
  <c r="A9" i="14"/>
  <c r="Q16" i="12"/>
  <c r="I17" i="12"/>
  <c r="I15" i="14"/>
  <c r="I14" i="14"/>
  <c r="H15" i="14"/>
  <c r="H14" i="14"/>
  <c r="G15" i="14"/>
  <c r="G14" i="14"/>
  <c r="R12" i="14"/>
  <c r="S12" i="14" s="1"/>
  <c r="Q12" i="14"/>
  <c r="I12" i="14"/>
  <c r="R11" i="14"/>
  <c r="S11" i="14" s="1"/>
  <c r="Q11" i="14"/>
  <c r="I11" i="14"/>
  <c r="R10" i="14"/>
  <c r="S10" i="14" s="1"/>
  <c r="Q10" i="14"/>
  <c r="I10" i="14"/>
  <c r="R9" i="14"/>
  <c r="S9" i="14" s="1"/>
  <c r="Q9" i="14"/>
  <c r="I9" i="14"/>
  <c r="W8" i="12"/>
  <c r="X8" i="12" s="1"/>
  <c r="W9" i="12"/>
  <c r="X9" i="12" s="1"/>
  <c r="W10" i="12"/>
  <c r="X10" i="12" s="1"/>
  <c r="W11" i="12"/>
  <c r="X11" i="12" s="1"/>
  <c r="W12" i="12"/>
  <c r="X12" i="12" s="1"/>
  <c r="W13" i="12"/>
  <c r="X13" i="12" s="1"/>
  <c r="W14" i="12"/>
  <c r="X14" i="12" s="1"/>
  <c r="W7" i="12"/>
  <c r="X7" i="12" s="1"/>
  <c r="V7" i="12"/>
  <c r="N17" i="12"/>
  <c r="N16" i="12"/>
  <c r="M16" i="12"/>
  <c r="M17" i="12"/>
  <c r="L17" i="12"/>
  <c r="L16" i="12"/>
  <c r="K16" i="12"/>
  <c r="K17" i="12"/>
  <c r="J17" i="12"/>
  <c r="J16" i="12"/>
  <c r="I16" i="12"/>
  <c r="H16" i="12"/>
  <c r="H17" i="12"/>
  <c r="V8" i="12"/>
  <c r="V9" i="12"/>
  <c r="V10" i="12"/>
  <c r="V11" i="12"/>
  <c r="V12" i="12"/>
  <c r="V13" i="12"/>
  <c r="V14" i="12"/>
  <c r="N8" i="12"/>
  <c r="N9" i="12"/>
  <c r="N10" i="12"/>
  <c r="N11" i="12"/>
  <c r="N12" i="12"/>
  <c r="N13" i="12"/>
  <c r="N14" i="12"/>
  <c r="N7" i="12"/>
  <c r="M8" i="12"/>
  <c r="M9" i="12"/>
  <c r="M10" i="12"/>
  <c r="M11" i="12"/>
  <c r="M12" i="12"/>
  <c r="M13" i="12"/>
  <c r="M14" i="12"/>
  <c r="M7" i="12"/>
  <c r="L8" i="12"/>
  <c r="L9" i="12"/>
  <c r="L10" i="12"/>
  <c r="L11" i="12"/>
  <c r="L12" i="12"/>
  <c r="L13" i="12"/>
  <c r="L14" i="12"/>
  <c r="L7" i="12"/>
  <c r="K8" i="12"/>
  <c r="K9" i="12"/>
  <c r="K10" i="12"/>
  <c r="K11" i="12"/>
  <c r="K12" i="12"/>
  <c r="K13" i="12"/>
  <c r="K14" i="12"/>
  <c r="K7" i="12"/>
  <c r="C18" i="7"/>
  <c r="B18" i="7"/>
  <c r="C17" i="7"/>
  <c r="B17" i="7"/>
  <c r="C16" i="7"/>
  <c r="B16" i="7"/>
  <c r="C15" i="7"/>
  <c r="B15" i="7"/>
  <c r="G21" i="4"/>
  <c r="G22" i="4"/>
  <c r="G23" i="4"/>
  <c r="G24" i="4"/>
  <c r="F24" i="4"/>
  <c r="E24" i="4"/>
  <c r="F23" i="4"/>
  <c r="E23" i="4"/>
  <c r="F22" i="4"/>
  <c r="E22" i="4"/>
  <c r="F21" i="4"/>
  <c r="E21" i="4"/>
  <c r="T26" i="16" l="1"/>
  <c r="X28" i="16"/>
  <c r="I26" i="16"/>
  <c r="I29" i="16" s="1"/>
  <c r="J29" i="16"/>
  <c r="B38" i="13"/>
  <c r="B37" i="13"/>
  <c r="B33" i="13"/>
  <c r="B40" i="13"/>
  <c r="B36" i="13"/>
  <c r="B32" i="13"/>
  <c r="B28" i="13"/>
  <c r="B41" i="13"/>
  <c r="B29" i="13"/>
  <c r="B39" i="13"/>
  <c r="B35" i="13"/>
  <c r="B31" i="13"/>
  <c r="B27" i="13"/>
  <c r="B30" i="13"/>
  <c r="B26" i="13"/>
  <c r="B34" i="13"/>
  <c r="B21" i="13"/>
  <c r="B20" i="13"/>
  <c r="B19" i="13"/>
  <c r="B17" i="13"/>
  <c r="B16" i="13"/>
  <c r="B15" i="13"/>
  <c r="B18" i="13"/>
  <c r="B14" i="13"/>
  <c r="B9" i="13"/>
  <c r="B8" i="13"/>
  <c r="B7" i="13"/>
  <c r="B6" i="13"/>
  <c r="B11" i="14"/>
  <c r="B10" i="14"/>
  <c r="B9" i="14"/>
  <c r="B12" i="14"/>
  <c r="P26" i="16"/>
  <c r="P29" i="16" s="1"/>
  <c r="T29" i="16"/>
  <c r="T27" i="16"/>
  <c r="T28" i="16" s="1"/>
  <c r="R26" i="16"/>
  <c r="R29" i="16" s="1"/>
  <c r="V26" i="16"/>
  <c r="V27" i="16" s="1"/>
  <c r="V28" i="16" s="1"/>
  <c r="O26" i="16"/>
  <c r="O29" i="16" s="1"/>
  <c r="Q26" i="16"/>
  <c r="Q27" i="16" s="1"/>
  <c r="Q28" i="16" s="1"/>
  <c r="S26" i="16"/>
  <c r="S29" i="16" s="1"/>
  <c r="U26" i="16"/>
  <c r="U27" i="16" s="1"/>
  <c r="U28" i="16" s="1"/>
  <c r="O27" i="16"/>
  <c r="O28" i="16" s="1"/>
  <c r="S27" i="16"/>
  <c r="S28" i="16" s="1"/>
  <c r="K26" i="16"/>
  <c r="K29" i="16" s="1"/>
  <c r="L26" i="16"/>
  <c r="AD23" i="16"/>
  <c r="B9" i="16"/>
  <c r="B10" i="16"/>
  <c r="B13" i="16"/>
  <c r="B17" i="16"/>
  <c r="B11" i="16"/>
  <c r="B14" i="16"/>
  <c r="B16" i="16"/>
  <c r="B19" i="16"/>
  <c r="B15" i="16"/>
  <c r="B12" i="16"/>
  <c r="B22" i="16"/>
  <c r="B18" i="16"/>
  <c r="B20" i="16"/>
  <c r="B8" i="16"/>
  <c r="B21" i="16"/>
  <c r="B7" i="16"/>
  <c r="M26" i="16"/>
  <c r="AE23" i="16"/>
  <c r="N26" i="16"/>
  <c r="AF7" i="16"/>
  <c r="AF23" i="16" s="1"/>
  <c r="AF24" i="16" s="1"/>
  <c r="B11" i="12"/>
  <c r="B14" i="12"/>
  <c r="B13" i="12"/>
  <c r="B10" i="12"/>
  <c r="B9" i="12"/>
  <c r="B8" i="12"/>
  <c r="B12" i="12"/>
  <c r="B7" i="12"/>
  <c r="I16" i="14"/>
  <c r="I17" i="14" s="1"/>
  <c r="R21" i="14" s="1"/>
  <c r="G16" i="14"/>
  <c r="Q13" i="14"/>
  <c r="R18" i="14" s="1"/>
  <c r="H16" i="14"/>
  <c r="H19" i="14" s="1"/>
  <c r="R13" i="14"/>
  <c r="J18" i="12"/>
  <c r="J21" i="12" s="1"/>
  <c r="V15" i="12"/>
  <c r="W20" i="12" s="1"/>
  <c r="X15" i="12"/>
  <c r="X16" i="12" s="1"/>
  <c r="I18" i="12"/>
  <c r="I21" i="12" s="1"/>
  <c r="W15" i="12"/>
  <c r="K18" i="12"/>
  <c r="L18" i="12"/>
  <c r="N18" i="12"/>
  <c r="M18" i="12"/>
  <c r="H18" i="12"/>
  <c r="G24" i="2"/>
  <c r="P27" i="16" l="1"/>
  <c r="P28" i="16" s="1"/>
  <c r="P30" i="16"/>
  <c r="R27" i="16"/>
  <c r="R28" i="16" s="1"/>
  <c r="G20" i="14"/>
  <c r="I18" i="14"/>
  <c r="Q29" i="16"/>
  <c r="Q30" i="16" s="1"/>
  <c r="K27" i="16"/>
  <c r="K28" i="16" s="1"/>
  <c r="V29" i="16"/>
  <c r="V30" i="16" s="1"/>
  <c r="U29" i="16"/>
  <c r="U30" i="16" s="1"/>
  <c r="J30" i="16"/>
  <c r="O30" i="16"/>
  <c r="I30" i="16"/>
  <c r="N27" i="16"/>
  <c r="AE32" i="16" s="1"/>
  <c r="N29" i="16"/>
  <c r="N30" i="16" s="1"/>
  <c r="K30" i="16"/>
  <c r="R30" i="16"/>
  <c r="S30" i="16"/>
  <c r="M27" i="16"/>
  <c r="M28" i="16" s="1"/>
  <c r="M29" i="16"/>
  <c r="M30" i="16" s="1"/>
  <c r="L29" i="16"/>
  <c r="L30" i="16" s="1"/>
  <c r="T30" i="16"/>
  <c r="L27" i="16"/>
  <c r="L28" i="16" s="1"/>
  <c r="I27" i="16"/>
  <c r="AE28" i="16" s="1"/>
  <c r="AE29" i="16"/>
  <c r="AE34" i="16"/>
  <c r="AE33" i="16"/>
  <c r="AE31" i="16"/>
  <c r="I19" i="14"/>
  <c r="I20" i="14" s="1"/>
  <c r="H17" i="14"/>
  <c r="G17" i="14"/>
  <c r="R19" i="14" s="1"/>
  <c r="H20" i="14"/>
  <c r="J19" i="12"/>
  <c r="J22" i="12"/>
  <c r="I22" i="12"/>
  <c r="N19" i="12"/>
  <c r="N21" i="12"/>
  <c r="N22" i="12" s="1"/>
  <c r="M19" i="12"/>
  <c r="M21" i="12"/>
  <c r="M22" i="12" s="1"/>
  <c r="L19" i="12"/>
  <c r="L21" i="12"/>
  <c r="L22" i="12" s="1"/>
  <c r="H19" i="12"/>
  <c r="H21" i="12"/>
  <c r="H22" i="12" s="1"/>
  <c r="I19" i="12"/>
  <c r="K19" i="12"/>
  <c r="K21" i="12"/>
  <c r="K22" i="12" s="1"/>
  <c r="H18" i="14" l="1"/>
  <c r="R20" i="14"/>
  <c r="R27" i="14" s="1"/>
  <c r="H20" i="12"/>
  <c r="W21" i="12"/>
  <c r="M20" i="12"/>
  <c r="W26" i="12"/>
  <c r="K20" i="12"/>
  <c r="W24" i="12"/>
  <c r="J20" i="12"/>
  <c r="W23" i="12"/>
  <c r="I20" i="12"/>
  <c r="W22" i="12"/>
  <c r="L20" i="12"/>
  <c r="W25" i="12"/>
  <c r="N20" i="12"/>
  <c r="W27" i="12"/>
  <c r="G18" i="14"/>
  <c r="AE30" i="16"/>
  <c r="I28" i="16"/>
  <c r="N28" i="16"/>
  <c r="W34" i="12" l="1"/>
</calcChain>
</file>

<file path=xl/sharedStrings.xml><?xml version="1.0" encoding="utf-8"?>
<sst xmlns="http://schemas.openxmlformats.org/spreadsheetml/2006/main" count="570" uniqueCount="252">
  <si>
    <t>United States</t>
  </si>
  <si>
    <t>Soviet Union</t>
  </si>
  <si>
    <t>Country</t>
  </si>
  <si>
    <t>Millions of Tons</t>
  </si>
  <si>
    <t>Treatment 1</t>
  </si>
  <si>
    <t>Treatment 2</t>
  </si>
  <si>
    <t>average</t>
  </si>
  <si>
    <t>standard deviation</t>
  </si>
  <si>
    <t>minimum</t>
  </si>
  <si>
    <t>maximum</t>
  </si>
  <si>
    <t>Alternative: The two treatment means are different</t>
  </si>
  <si>
    <t>0. Develop a Hypothesis (the question to be answered)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</si>
  <si>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</si>
  <si>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</si>
  <si>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</si>
  <si>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</si>
  <si>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</si>
  <si>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</si>
  <si>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</si>
  <si>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</si>
  <si>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</si>
  <si>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</si>
  <si>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Null Hypothesis: The two treatment means are equivalent (hypothesized mean difference = 0)</t>
  </si>
  <si>
    <t>Critical Value = 0.05</t>
  </si>
  <si>
    <t>Two side test (since the means are hypothsized to be 0, they can vary above or below that value)</t>
  </si>
  <si>
    <t>t-Test: Two-Sample Assuming Equal Variances</t>
  </si>
  <si>
    <t>Pooled Variance</t>
  </si>
  <si>
    <t>5. Interpret Critical Value</t>
  </si>
  <si>
    <t>If p &lt; 0.05 reject the null hypothesis</t>
  </si>
  <si>
    <t>If p &gt; 0.05 fail to reject the null hypothesis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</si>
  <si>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</si>
  <si>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</si>
  <si>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</si>
  <si>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</si>
  <si>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</si>
  <si>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</si>
  <si>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</si>
  <si>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</si>
  <si>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</si>
  <si>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</si>
  <si>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</si>
  <si>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</si>
  <si>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</si>
  <si>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</si>
  <si>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</si>
  <si>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</si>
  <si>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4. Calculate Inferential Statistics (Data &gt; Data Analysis &gt; Anova: Single Factor)</t>
  </si>
  <si>
    <t>Trial</t>
  </si>
  <si>
    <t>Number of Heads</t>
  </si>
  <si>
    <t>Expected</t>
  </si>
  <si>
    <t>Lower Limit</t>
  </si>
  <si>
    <t>Upper Limit</t>
  </si>
  <si>
    <t>model</t>
  </si>
  <si>
    <t>mpg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</si>
  <si>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</si>
  <si>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</si>
  <si>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</si>
  <si>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</si>
  <si>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</si>
  <si>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</si>
  <si>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</si>
  <si>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</si>
  <si>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</si>
  <si>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</si>
  <si>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</si>
  <si>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</si>
  <si>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</si>
  <si>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</si>
  <si>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</si>
  <si>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</si>
  <si>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</si>
  <si>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</si>
  <si>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</si>
  <si>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</si>
  <si>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</si>
  <si>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</si>
  <si>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</si>
  <si>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</si>
  <si>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</si>
  <si>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</si>
  <si>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</si>
  <si>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</si>
  <si>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</si>
  <si>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</si>
  <si>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</si>
  <si>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</si>
  <si>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horsepower</t>
  </si>
  <si>
    <t>weight</t>
  </si>
  <si>
    <t>P(F&lt;=f) one-tail</t>
  </si>
  <si>
    <t>F Critical one-tail</t>
  </si>
  <si>
    <t>Difference</t>
  </si>
  <si>
    <t>std dev</t>
  </si>
  <si>
    <t>Two side test (since the means are hypothsized to be 0, the diff can be above or below)</t>
  </si>
  <si>
    <r>
      <t xml:space="preserve">3. Graph the Data
</t>
    </r>
    <r>
      <rPr>
        <sz val="12"/>
        <color theme="1"/>
        <rFont val="Calibri"/>
        <family val="2"/>
        <scheme val="minor"/>
      </rPr>
      <t xml:space="preserve">Does the variability look equal between treatments (box plot width)?
Any outliers?  
</t>
    </r>
  </si>
  <si>
    <t>Planning or threshold value = 0.05</t>
  </si>
  <si>
    <r>
      <rPr>
        <b/>
        <sz val="12"/>
        <color theme="1"/>
        <rFont val="Calibri (Body)"/>
      </rPr>
      <t xml:space="preserve">4. Calculate Inferential Statistics </t>
    </r>
    <r>
      <rPr>
        <sz val="12"/>
        <color theme="1"/>
        <rFont val="Calibri (Body)"/>
      </rPr>
      <t>(Data &gt; Data Analysis &gt; t test: Two Sample Assumming Equal Variances)</t>
    </r>
  </si>
  <si>
    <t>Null Hypothesis: All the treatment means the same.</t>
  </si>
  <si>
    <t>Alternative: At least one of the treatment means is different</t>
  </si>
  <si>
    <t>t-Test: Two Sample Assuming Equal Variance</t>
  </si>
  <si>
    <t>Control</t>
  </si>
  <si>
    <t>Treatment</t>
  </si>
  <si>
    <t>Factor A</t>
  </si>
  <si>
    <t>Factor B</t>
  </si>
  <si>
    <t>Run</t>
  </si>
  <si>
    <t>Average (-)</t>
  </si>
  <si>
    <t>Average (+)</t>
  </si>
  <si>
    <t>Factor C</t>
  </si>
  <si>
    <t>Replicated Response Variables</t>
  </si>
  <si>
    <t>AB</t>
  </si>
  <si>
    <t>AC</t>
  </si>
  <si>
    <t>BC</t>
  </si>
  <si>
    <t>ABC</t>
  </si>
  <si>
    <t>Change/2</t>
  </si>
  <si>
    <t>variance</t>
  </si>
  <si>
    <t>Signal to Noise (MSB/MSE)</t>
  </si>
  <si>
    <t>Change (delta)</t>
  </si>
  <si>
    <t>Absolute value</t>
  </si>
  <si>
    <t>Coded Factors (high and lows) and Interactions</t>
  </si>
  <si>
    <t>Uncoded Factors (highs and lows)</t>
  </si>
  <si>
    <t>Response</t>
  </si>
  <si>
    <t>Coded</t>
  </si>
  <si>
    <t>Actual</t>
  </si>
  <si>
    <t>Random Order</t>
  </si>
  <si>
    <t>Responses</t>
  </si>
  <si>
    <t>Factor D</t>
  </si>
  <si>
    <t>Franks</t>
  </si>
  <si>
    <t>Cholula</t>
  </si>
  <si>
    <t>Noise or Mean Square Error (MSE)</t>
  </si>
  <si>
    <t>Signal or Factor Effect Error (MSB)</t>
  </si>
  <si>
    <t>F Score</t>
  </si>
  <si>
    <t>Sauce (Factor A)</t>
  </si>
  <si>
    <t>Butter (Factor B)</t>
  </si>
  <si>
    <t>+</t>
  </si>
  <si>
    <t>y-hat</t>
  </si>
  <si>
    <t>Term</t>
  </si>
  <si>
    <t>Coefficient</t>
  </si>
  <si>
    <t>Intercept</t>
  </si>
  <si>
    <t>Full Model</t>
  </si>
  <si>
    <t>AD</t>
  </si>
  <si>
    <t>CD</t>
  </si>
  <si>
    <t>BCD</t>
  </si>
  <si>
    <t>ACD</t>
  </si>
  <si>
    <t>ABCD</t>
  </si>
  <si>
    <t>BD</t>
  </si>
  <si>
    <t>W</t>
  </si>
  <si>
    <t>Z</t>
  </si>
  <si>
    <t>A: Batch</t>
  </si>
  <si>
    <t>B: Wheel Grit</t>
  </si>
  <si>
    <t>C:Feed Rate</t>
  </si>
  <si>
    <t>D:Table Speed</t>
  </si>
  <si>
    <t>SLOW</t>
  </si>
  <si>
    <t>FAST</t>
  </si>
  <si>
    <t>A</t>
  </si>
  <si>
    <t>B</t>
  </si>
  <si>
    <t xml:space="preserve">Soil, irrigation, weeds, pests </t>
  </si>
  <si>
    <t>Things I Can Control and Keep Constant</t>
  </si>
  <si>
    <t>Rain, clouds, temperature, weather</t>
  </si>
  <si>
    <t>What I will measure</t>
  </si>
  <si>
    <t>Plant Height</t>
  </si>
  <si>
    <t>Things I can't control and are noise</t>
  </si>
  <si>
    <t>Experimental Planning Template</t>
  </si>
  <si>
    <t>Average(-1)</t>
  </si>
  <si>
    <t>Average(+1)</t>
  </si>
  <si>
    <t>Directional Relationships</t>
  </si>
  <si>
    <t>Magnitude of Effect Sizes</t>
  </si>
  <si>
    <t>Inputs</t>
  </si>
  <si>
    <t>What If Calculator</t>
  </si>
  <si>
    <t>Magnitude of Effects</t>
  </si>
  <si>
    <t>Inpsected Samples with Zero Defects Observed</t>
  </si>
  <si>
    <t>Worst Case Risk 
(could be as high as …)</t>
  </si>
  <si>
    <t>Optimize plant height</t>
  </si>
  <si>
    <t>Determine if soil or fertilizer have an impact on plant height and to what degree.</t>
  </si>
  <si>
    <t>Statement of the Problem:</t>
  </si>
  <si>
    <t>Objective of the Experiment:</t>
  </si>
  <si>
    <t>Date:</t>
  </si>
  <si>
    <t>Prepared by:</t>
  </si>
  <si>
    <t>Study Factors and levels</t>
  </si>
  <si>
    <t>C</t>
  </si>
  <si>
    <t>D</t>
  </si>
  <si>
    <t>Plant Growth</t>
  </si>
  <si>
    <t>Low (-1)</t>
  </si>
  <si>
    <t>High(+1)</t>
  </si>
  <si>
    <t>1 lb</t>
  </si>
  <si>
    <t>2 lb</t>
  </si>
  <si>
    <t>Fertilizer</t>
  </si>
  <si>
    <t>Experimental Levels</t>
  </si>
  <si>
    <t>Label</t>
  </si>
  <si>
    <t>Factor</t>
  </si>
  <si>
    <t>Type of Design:</t>
  </si>
  <si>
    <t>2 factor, 2 level</t>
  </si>
  <si>
    <r>
      <t>2-Factor Full Factorial</t>
    </r>
    <r>
      <rPr>
        <sz val="14"/>
        <color theme="1"/>
        <rFont val="Calibri (Body)"/>
      </rPr>
      <t xml:space="preserve"> (2 factors, 2 levels, 4 experimental runs)</t>
    </r>
  </si>
  <si>
    <r>
      <t xml:space="preserve">3-Factor Full Factorial </t>
    </r>
    <r>
      <rPr>
        <sz val="14"/>
        <color theme="1"/>
        <rFont val="Calibri (Body)"/>
      </rPr>
      <t>(3 factors, 2 levels, 8 experimental runs)</t>
    </r>
  </si>
  <si>
    <r>
      <t xml:space="preserve">4-Factor Full Factorial </t>
    </r>
    <r>
      <rPr>
        <sz val="14"/>
        <color theme="1"/>
        <rFont val="Calibri (Body)"/>
      </rPr>
      <t>(4 factors, 2 levels, 16 experimental runs)</t>
    </r>
  </si>
  <si>
    <t>Resources required:</t>
  </si>
  <si>
    <t>Test Matrices (full factorial designs up to 4 factors)</t>
  </si>
  <si>
    <t>"Zero" Defect Sampling</t>
  </si>
  <si>
    <t>“How bad can things really be given zero observed defects?” 
The 3/n rule</t>
  </si>
  <si>
    <r>
      <t xml:space="preserve">Question: </t>
    </r>
    <r>
      <rPr>
        <sz val="14"/>
        <color rgb="FF000000"/>
        <rFont val="Calibri"/>
        <family val="2"/>
        <scheme val="minor"/>
      </rPr>
      <t>What is the risk level (worst case) given that 600 beer bottles were randomly tested for a specific defect and zero defects were observed?</t>
    </r>
  </si>
  <si>
    <r>
      <rPr>
        <b/>
        <sz val="14"/>
        <color rgb="FF000000"/>
        <rFont val="Calibri"/>
        <family val="2"/>
        <scheme val="minor"/>
      </rPr>
      <t>Answer:</t>
    </r>
    <r>
      <rPr>
        <sz val="14"/>
        <color rgb="FF000000"/>
        <rFont val="Calibri"/>
        <family val="2"/>
        <scheme val="minor"/>
      </rPr>
      <t xml:space="preserve"> Using n=600, we have for an upper level risk p = 3/600 = 0.005. The actual failure level could be anywhere between 0 and 0.5% and still be consistent with “0” observed defects in a sample of 600 (given a 95% confidence limit).  </t>
    </r>
  </si>
  <si>
    <r>
      <t xml:space="preserve">Question: </t>
    </r>
    <r>
      <rPr>
        <sz val="14"/>
        <color rgb="FF000000"/>
        <rFont val="Calibri"/>
        <family val="2"/>
        <scheme val="minor"/>
      </rPr>
      <t>A bottle manufacturer informs you that their process was generating cosmetic defects and they think the defect proportion might be 1/5000 bottles (0.02%).  You have a large number of suspect product on hold and are confident the defect is randomly mixed in the pallets.  You need to find out if the hold has suspect non-conforming bottles in it. What sample size do you need to assure that you will find 1 or more defects with a 95% confidence level?</t>
    </r>
  </si>
  <si>
    <r>
      <rPr>
        <b/>
        <sz val="14"/>
        <color rgb="FF000000"/>
        <rFont val="Calibri"/>
        <family val="2"/>
        <scheme val="minor"/>
      </rPr>
      <t>Answer:</t>
    </r>
    <r>
      <rPr>
        <sz val="14"/>
        <color rgb="FF000000"/>
        <rFont val="Calibri"/>
        <family val="2"/>
        <scheme val="minor"/>
      </rPr>
      <t xml:space="preserve"> Working “backwards”, we know the following facts: 
		p	= 	0.0002 (the same as a 0.02%)
		n 	=	 don’t know this yet
		Rule 	p = 3/n or n = 3/p
	So, solving for n, we have n=3/p = 3/(0.0002) = 15,000 bottles.  We would need to randomly sample and inspect 15,000 bottles, or more, to have a 95% confidence of finding 1 or more defective bottles.</t>
    </r>
  </si>
  <si>
    <r>
      <rPr>
        <b/>
        <sz val="14"/>
        <color rgb="FF000000"/>
        <rFont val="Calibri (Body)"/>
      </rPr>
      <t xml:space="preserve">Question: </t>
    </r>
    <r>
      <rPr>
        <sz val="14"/>
        <color rgb="FF000000"/>
        <rFont val="Calibri (Body)"/>
      </rPr>
      <t>Following from the previous, you find out that the bottles in question are needed for a critical marketing promotion.  It will be impossible to sample 15,000 bottles and meet your deadline for time and cost.  You can only sample 500 bottles. What do you tell marketing?</t>
    </r>
  </si>
  <si>
    <r>
      <rPr>
        <b/>
        <sz val="14"/>
        <color rgb="FF000000"/>
        <rFont val="Calibri"/>
        <family val="2"/>
        <scheme val="minor"/>
      </rPr>
      <t>Answer:</t>
    </r>
    <r>
      <rPr>
        <sz val="14"/>
        <color rgb="FF000000"/>
        <rFont val="Calibri"/>
        <family val="2"/>
        <scheme val="minor"/>
      </rPr>
      <t xml:space="preserve"> You tell marketing that you can only randomly sample and inspect 500 bottles.  If 500 bottles are randomly sampled, and no defects are found, then the 95% confidence interval for risk for the batch could be anywhere between 0 and 0.6% (p=3/n or p = 3/500).  You ask them if that risk is acceptable given the type of defect found and await their decision. </t>
    </r>
  </si>
  <si>
    <t>https://youtu.be/AK03n1N52QA</t>
  </si>
  <si>
    <t>YouTube Tutorial</t>
  </si>
  <si>
    <t>About</t>
  </si>
  <si>
    <t>Created by:</t>
  </si>
  <si>
    <t>Tony Gojanovic</t>
  </si>
  <si>
    <t>Contact:</t>
  </si>
  <si>
    <t>tonygojanovic@gmail.com</t>
  </si>
  <si>
    <t>Collection of Excel based routines for analyzing simple factorial design, one factor anova and sampling strategeis.</t>
  </si>
  <si>
    <t>Potting soil, 4 containers, a sunny patio</t>
  </si>
  <si>
    <t>The p-value means that if the null hypothesis was true, that there is no difference in means, the chances of finding a difference as large as the one observed (here -7.2) would be 0.008.  Could this happen by chance alone?  Yes, but more likely it was attributed to the effect of the treatment.</t>
  </si>
  <si>
    <t>2. Calculate Summary Statistics</t>
  </si>
  <si>
    <t>Questions</t>
  </si>
  <si>
    <t>Do I have all the resources needed to perform this experiment?</t>
  </si>
  <si>
    <t>Have I communicated with everyone I need for this experiment and obtained their input?</t>
  </si>
  <si>
    <t>Is everything in good working order for the experiment?</t>
  </si>
  <si>
    <t>Have I formulated the proper research question?</t>
  </si>
  <si>
    <t>Have I chosen the correct design type? Do I know how to analyze the data?</t>
  </si>
  <si>
    <t>Are my test levels sufficiently far apart?</t>
  </si>
  <si>
    <r>
      <rPr>
        <b/>
        <sz val="12"/>
        <color theme="1"/>
        <rFont val="Calibri"/>
        <family val="2"/>
        <scheme val="minor"/>
      </rPr>
      <t>1. Collect and Inspect the data.</t>
    </r>
    <r>
      <rPr>
        <sz val="12"/>
        <color theme="1"/>
        <rFont val="Calibri"/>
        <family val="2"/>
        <scheme val="minor"/>
      </rPr>
      <t xml:space="preserve">  Anything unusual? Do you know how the data was generated?  Is it independent and normally distributed?</t>
    </r>
  </si>
  <si>
    <t>Calculate Inferential Statistics (Data &gt; Data Analysis &gt; F Test Two Sample for Variances)</t>
  </si>
  <si>
    <t>F Test for Equal Variance Testing</t>
  </si>
  <si>
    <t>Soil pH</t>
  </si>
  <si>
    <t>https://youtu.be/wC0m_HGKw0s</t>
  </si>
  <si>
    <t>low ph</t>
  </si>
  <si>
    <t>high ph</t>
  </si>
  <si>
    <t>https://youtu.be/l2dRUtoLzbg</t>
  </si>
  <si>
    <t>(tutorial covers t-test, multiple average and 2 variance test tabs)</t>
  </si>
  <si>
    <t>(tutorial covers experimental planning sheet and design templates)</t>
  </si>
  <si>
    <r>
      <t xml:space="preserve">2-Factor Full Factorial </t>
    </r>
    <r>
      <rPr>
        <sz val="14"/>
        <color theme="1"/>
        <rFont val="Calibri (Body)"/>
      </rPr>
      <t>(2 factors, 2 levels, 4 experimental runs)</t>
    </r>
  </si>
  <si>
    <t>Excel Analysis (Data &gt; Data Analysis &gt; Regression)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</si>
  <si>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</si>
  <si>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</si>
  <si>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</si>
  <si>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</si>
  <si>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</si>
  <si>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</si>
  <si>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</si>
  <si>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</si>
  <si>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Significance F</t>
  </si>
  <si>
    <t>Coefficients</t>
  </si>
  <si>
    <t>Lower 95%</t>
  </si>
  <si>
    <t>Upper 95%</t>
  </si>
  <si>
    <t>Lower 95.0%</t>
  </si>
  <si>
    <t>Upper 95.0%</t>
  </si>
  <si>
    <t>RESIDUAL OUTPUT</t>
  </si>
  <si>
    <t>Observation</t>
  </si>
  <si>
    <t>Predicted Response</t>
  </si>
  <si>
    <t>Residuals</t>
  </si>
  <si>
    <t>Heuristic Based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</si>
</sst>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0"/>
    <numFmt numFmtId="167" formatCode="0.0000"/>
  </numFmts>
  <fonts count="4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 (Body)"/>
    </font>
    <font>
      <sz val="12"/>
      <color rgb="FF24292F"/>
      <name val="Helvetica"/>
      <family val="2"/>
    </font>
    <font>
      <sz val="12"/>
      <color rgb="FF24292F"/>
      <name val="Menlo"/>
      <family val="2"/>
    </font>
    <font>
      <sz val="12"/>
      <color rgb="FF24292F"/>
      <name val="Helvetica"/>
      <family val="2"/>
    </font>
    <font>
      <b/>
      <sz val="12"/>
      <color rgb="FF24292F"/>
      <name val="Helvetica"/>
      <family val="2"/>
    </font>
    <font>
      <sz val="12"/>
      <color theme="1"/>
      <name val="Helvetica"/>
      <family val="2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  <font>
      <i/>
      <sz val="11"/>
      <color theme="1"/>
      <name val="Calibri"/>
      <family val="2"/>
      <scheme val="minor"/>
    </font>
    <font>
      <sz val="10.199999999999999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C1C1C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 (Body)"/>
    </font>
    <font>
      <sz val="20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14"/>
      <color rgb="FF000000"/>
      <name val="Calibri (Body)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4DAC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8C6C3"/>
        <bgColor indexed="64"/>
      </patternFill>
    </fill>
    <fill>
      <patternFill patternType="solid">
        <fgColor rgb="FFF5B96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6796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5B967"/>
        <bgColor rgb="FF000000"/>
      </patternFill>
    </fill>
    <fill>
      <patternFill patternType="solid">
        <fgColor rgb="FFDDEBF7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6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 vertical="center"/>
    </xf>
    <xf numFmtId="0" fontId="0" fillId="2" borderId="0" xfId="0" applyFont="1" applyFill="1"/>
    <xf numFmtId="0" fontId="0" fillId="0" borderId="4" xfId="0" applyFill="1" applyBorder="1" applyAlignment="1"/>
    <xf numFmtId="0" fontId="1" fillId="0" borderId="5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1" fillId="0" borderId="0" xfId="0" applyFont="1"/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wrapText="1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5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quotePrefix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 readingOrder="1"/>
    </xf>
    <xf numFmtId="164" fontId="0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2" fillId="2" borderId="0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4" xfId="0" quotePrefix="1" applyFill="1" applyBorder="1" applyAlignment="1">
      <alignment horizontal="right" vertical="center"/>
    </xf>
    <xf numFmtId="0" fontId="0" fillId="2" borderId="16" xfId="0" quotePrefix="1" applyFill="1" applyBorder="1" applyAlignment="1">
      <alignment horizontal="right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3" fillId="2" borderId="0" xfId="0" applyFont="1" applyFill="1" applyBorder="1" applyAlignment="1">
      <alignment horizontal="center" vertical="center" textRotation="255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164" fontId="0" fillId="2" borderId="0" xfId="0" applyNumberFormat="1" applyFill="1"/>
    <xf numFmtId="0" fontId="3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0" fillId="2" borderId="0" xfId="1" applyNumberFormat="1" applyFont="1" applyFill="1" applyAlignment="1">
      <alignment horizontal="center" vertical="center"/>
    </xf>
    <xf numFmtId="0" fontId="19" fillId="2" borderId="0" xfId="0" applyFont="1" applyFill="1"/>
    <xf numFmtId="0" fontId="0" fillId="0" borderId="0" xfId="0" applyFont="1"/>
    <xf numFmtId="0" fontId="19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right" vertical="center"/>
    </xf>
    <xf numFmtId="0" fontId="19" fillId="11" borderId="0" xfId="0" applyFont="1" applyFill="1" applyAlignment="1">
      <alignment horizontal="right" vertical="center"/>
    </xf>
    <xf numFmtId="0" fontId="19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4" borderId="0" xfId="0" applyFill="1" applyBorder="1" applyAlignment="1"/>
    <xf numFmtId="0" fontId="28" fillId="2" borderId="0" xfId="0" applyFont="1" applyFill="1" applyAlignment="1">
      <alignment horizontal="center"/>
    </xf>
    <xf numFmtId="0" fontId="31" fillId="2" borderId="0" xfId="0" applyFont="1" applyFill="1" applyBorder="1" applyAlignment="1">
      <alignment vertical="top" wrapText="1" readingOrder="1"/>
    </xf>
    <xf numFmtId="0" fontId="29" fillId="2" borderId="0" xfId="0" applyFont="1" applyFill="1" applyBorder="1" applyAlignment="1">
      <alignment horizontal="left" vertical="top" wrapText="1" readingOrder="1"/>
    </xf>
    <xf numFmtId="0" fontId="29" fillId="2" borderId="0" xfId="0" applyFont="1" applyFill="1" applyBorder="1" applyAlignment="1">
      <alignment vertical="top" wrapText="1" readingOrder="1"/>
    </xf>
    <xf numFmtId="0" fontId="29" fillId="2" borderId="0" xfId="0" applyFont="1" applyFill="1" applyAlignment="1">
      <alignment vertical="top" wrapText="1"/>
    </xf>
    <xf numFmtId="0" fontId="36" fillId="2" borderId="0" xfId="0" applyFont="1" applyFill="1" applyAlignment="1">
      <alignment vertical="top"/>
    </xf>
    <xf numFmtId="15" fontId="37" fillId="2" borderId="0" xfId="0" applyNumberFormat="1" applyFont="1" applyFill="1" applyAlignment="1">
      <alignment horizontal="left" vertical="top"/>
    </xf>
    <xf numFmtId="14" fontId="19" fillId="2" borderId="0" xfId="0" applyNumberFormat="1" applyFont="1" applyFill="1" applyAlignment="1">
      <alignment horizontal="left" vertical="center"/>
    </xf>
    <xf numFmtId="0" fontId="39" fillId="2" borderId="0" xfId="2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0" fillId="2" borderId="0" xfId="0" applyFill="1" applyBorder="1" applyAlignment="1">
      <alignment vertical="top" wrapText="1"/>
    </xf>
    <xf numFmtId="0" fontId="35" fillId="13" borderId="0" xfId="2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32" fillId="13" borderId="0" xfId="0" applyFont="1" applyFill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0" fillId="14" borderId="12" xfId="0" applyFont="1" applyFill="1" applyBorder="1" applyAlignment="1">
      <alignment vertical="center"/>
    </xf>
    <xf numFmtId="0" fontId="0" fillId="14" borderId="13" xfId="0" applyFont="1" applyFill="1" applyBorder="1" applyAlignment="1">
      <alignment vertical="center"/>
    </xf>
    <xf numFmtId="0" fontId="0" fillId="14" borderId="14" xfId="0" applyFont="1" applyFill="1" applyBorder="1" applyAlignment="1">
      <alignment vertical="center"/>
    </xf>
    <xf numFmtId="0" fontId="0" fillId="14" borderId="0" xfId="0" applyFont="1" applyFill="1" applyBorder="1" applyAlignment="1">
      <alignment vertical="center"/>
    </xf>
    <xf numFmtId="0" fontId="0" fillId="14" borderId="15" xfId="0" applyFont="1" applyFill="1" applyBorder="1" applyAlignment="1">
      <alignment vertical="center"/>
    </xf>
    <xf numFmtId="0" fontId="0" fillId="14" borderId="14" xfId="0" applyFill="1" applyBorder="1" applyAlignment="1">
      <alignment vertical="center"/>
    </xf>
    <xf numFmtId="0" fontId="0" fillId="14" borderId="16" xfId="0" applyFont="1" applyFill="1" applyBorder="1" applyAlignment="1">
      <alignment vertical="center"/>
    </xf>
    <xf numFmtId="0" fontId="0" fillId="14" borderId="17" xfId="0" applyFont="1" applyFill="1" applyBorder="1" applyAlignment="1">
      <alignment vertical="center"/>
    </xf>
    <xf numFmtId="0" fontId="0" fillId="14" borderId="18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/>
    </xf>
    <xf numFmtId="0" fontId="7" fillId="2" borderId="0" xfId="0" applyFont="1" applyFill="1"/>
    <xf numFmtId="0" fontId="9" fillId="2" borderId="0" xfId="0" applyFont="1" applyFill="1" applyBorder="1"/>
    <xf numFmtId="0" fontId="8" fillId="2" borderId="0" xfId="0" applyFont="1" applyFill="1"/>
    <xf numFmtId="0" fontId="9" fillId="2" borderId="0" xfId="0" applyFont="1" applyFill="1"/>
    <xf numFmtId="0" fontId="1" fillId="2" borderId="5" xfId="0" applyFont="1" applyFill="1" applyBorder="1" applyAlignment="1">
      <alignment horizontal="center"/>
    </xf>
    <xf numFmtId="0" fontId="0" fillId="2" borderId="4" xfId="0" applyFill="1" applyBorder="1" applyAlignment="1"/>
    <xf numFmtId="0" fontId="9" fillId="2" borderId="0" xfId="0" applyFont="1" applyFill="1" applyBorder="1" applyAlignment="1">
      <alignment horizontal="left"/>
    </xf>
    <xf numFmtId="0" fontId="11" fillId="2" borderId="0" xfId="0" applyFont="1" applyFill="1" applyBorder="1"/>
    <xf numFmtId="0" fontId="6" fillId="2" borderId="0" xfId="0" applyFont="1" applyFill="1" applyBorder="1" applyAlignment="1"/>
    <xf numFmtId="0" fontId="4" fillId="15" borderId="0" xfId="0" applyFont="1" applyFill="1" applyBorder="1" applyAlignment="1">
      <alignment horizontal="left"/>
    </xf>
    <xf numFmtId="0" fontId="0" fillId="15" borderId="0" xfId="0" applyFill="1" applyBorder="1"/>
    <xf numFmtId="0" fontId="6" fillId="15" borderId="0" xfId="0" applyFont="1" applyFill="1" applyBorder="1" applyAlignment="1">
      <alignment horizontal="left" vertical="center"/>
    </xf>
    <xf numFmtId="0" fontId="2" fillId="15" borderId="11" xfId="0" applyFont="1" applyFill="1" applyBorder="1" applyAlignment="1">
      <alignment horizontal="left"/>
    </xf>
    <xf numFmtId="0" fontId="4" fillId="15" borderId="12" xfId="0" applyFont="1" applyFill="1" applyBorder="1" applyAlignment="1">
      <alignment horizontal="left"/>
    </xf>
    <xf numFmtId="0" fontId="4" fillId="15" borderId="13" xfId="0" applyFont="1" applyFill="1" applyBorder="1" applyAlignment="1">
      <alignment horizontal="left"/>
    </xf>
    <xf numFmtId="0" fontId="0" fillId="15" borderId="14" xfId="0" applyFont="1" applyFill="1" applyBorder="1"/>
    <xf numFmtId="0" fontId="4" fillId="15" borderId="15" xfId="0" applyFont="1" applyFill="1" applyBorder="1" applyAlignment="1">
      <alignment horizontal="left"/>
    </xf>
    <xf numFmtId="0" fontId="0" fillId="15" borderId="14" xfId="0" applyFont="1" applyFill="1" applyBorder="1" applyAlignment="1">
      <alignment horizontal="left"/>
    </xf>
    <xf numFmtId="0" fontId="0" fillId="15" borderId="16" xfId="0" applyFont="1" applyFill="1" applyBorder="1" applyAlignment="1">
      <alignment horizontal="left"/>
    </xf>
    <xf numFmtId="0" fontId="4" fillId="15" borderId="17" xfId="0" applyFont="1" applyFill="1" applyBorder="1" applyAlignment="1">
      <alignment horizontal="left"/>
    </xf>
    <xf numFmtId="0" fontId="4" fillId="15" borderId="18" xfId="0" applyFont="1" applyFill="1" applyBorder="1" applyAlignment="1">
      <alignment horizontal="left"/>
    </xf>
    <xf numFmtId="0" fontId="12" fillId="15" borderId="20" xfId="0" applyFont="1" applyFill="1" applyBorder="1" applyAlignment="1">
      <alignment vertical="center"/>
    </xf>
    <xf numFmtId="0" fontId="12" fillId="15" borderId="21" xfId="0" applyFont="1" applyFill="1" applyBorder="1" applyAlignment="1"/>
    <xf numFmtId="0" fontId="12" fillId="15" borderId="22" xfId="0" applyFont="1" applyFill="1" applyBorder="1" applyAlignment="1"/>
    <xf numFmtId="0" fontId="2" fillId="15" borderId="11" xfId="0" applyFont="1" applyFill="1" applyBorder="1"/>
    <xf numFmtId="0" fontId="0" fillId="15" borderId="12" xfId="0" applyFont="1" applyFill="1" applyBorder="1"/>
    <xf numFmtId="0" fontId="0" fillId="15" borderId="13" xfId="0" applyFont="1" applyFill="1" applyBorder="1"/>
    <xf numFmtId="0" fontId="0" fillId="15" borderId="0" xfId="0" applyFont="1" applyFill="1" applyBorder="1"/>
    <xf numFmtId="0" fontId="0" fillId="15" borderId="15" xfId="0" applyFont="1" applyFill="1" applyBorder="1"/>
    <xf numFmtId="0" fontId="0" fillId="15" borderId="16" xfId="0" applyFont="1" applyFill="1" applyBorder="1"/>
    <xf numFmtId="0" fontId="0" fillId="15" borderId="17" xfId="0" applyFill="1" applyBorder="1"/>
    <xf numFmtId="0" fontId="0" fillId="15" borderId="17" xfId="0" applyFont="1" applyFill="1" applyBorder="1"/>
    <xf numFmtId="0" fontId="0" fillId="15" borderId="18" xfId="0" applyFont="1" applyFill="1" applyBorder="1"/>
    <xf numFmtId="0" fontId="0" fillId="15" borderId="12" xfId="0" applyFill="1" applyBorder="1"/>
    <xf numFmtId="0" fontId="0" fillId="15" borderId="13" xfId="0" applyFill="1" applyBorder="1"/>
    <xf numFmtId="0" fontId="0" fillId="15" borderId="15" xfId="0" applyFill="1" applyBorder="1"/>
    <xf numFmtId="0" fontId="0" fillId="15" borderId="18" xfId="0" applyFill="1" applyBorder="1"/>
    <xf numFmtId="0" fontId="0" fillId="15" borderId="21" xfId="0" applyFill="1" applyBorder="1"/>
    <xf numFmtId="0" fontId="0" fillId="15" borderId="22" xfId="0" applyFill="1" applyBorder="1"/>
    <xf numFmtId="0" fontId="6" fillId="15" borderId="20" xfId="0" applyFont="1" applyFill="1" applyBorder="1" applyAlignment="1">
      <alignment vertical="center"/>
    </xf>
    <xf numFmtId="0" fontId="6" fillId="15" borderId="21" xfId="0" applyFont="1" applyFill="1" applyBorder="1" applyAlignment="1">
      <alignment vertical="center"/>
    </xf>
    <xf numFmtId="0" fontId="6" fillId="15" borderId="22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Alignment="1">
      <alignment horizontal="left" vertical="center"/>
    </xf>
    <xf numFmtId="0" fontId="35" fillId="2" borderId="0" xfId="2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5" xfId="0" applyFont="1" applyFill="1" applyBorder="1" applyAlignment="1">
      <alignment horizontal="centerContinuous"/>
    </xf>
    <xf numFmtId="2" fontId="0" fillId="2" borderId="0" xfId="0" applyNumberFormat="1" applyFill="1" applyBorder="1" applyAlignment="1"/>
    <xf numFmtId="2" fontId="0" fillId="2" borderId="4" xfId="0" applyNumberFormat="1" applyFill="1" applyBorder="1" applyAlignment="1"/>
    <xf numFmtId="167" fontId="0" fillId="2" borderId="0" xfId="0" applyNumberFormat="1" applyFill="1" applyBorder="1" applyAlignment="1"/>
    <xf numFmtId="164" fontId="0" fillId="2" borderId="0" xfId="0" applyNumberFormat="1" applyFill="1" applyBorder="1" applyAlignment="1"/>
    <xf numFmtId="164" fontId="0" fillId="2" borderId="4" xfId="0" applyNumberFormat="1" applyFill="1" applyBorder="1" applyAlignment="1"/>
    <xf numFmtId="0" fontId="4" fillId="2" borderId="0" xfId="0" applyFont="1" applyFill="1" applyBorder="1" applyAlignment="1">
      <alignment horizontal="left" vertical="center"/>
    </xf>
    <xf numFmtId="165" fontId="0" fillId="2" borderId="0" xfId="0" applyNumberFormat="1" applyFill="1" applyBorder="1" applyAlignment="1"/>
    <xf numFmtId="2" fontId="0" fillId="6" borderId="0" xfId="0" applyNumberFormat="1" applyFill="1" applyBorder="1" applyAlignment="1"/>
    <xf numFmtId="2" fontId="0" fillId="6" borderId="4" xfId="0" applyNumberFormat="1" applyFill="1" applyBorder="1" applyAlignment="1"/>
    <xf numFmtId="0" fontId="1" fillId="6" borderId="5" xfId="0" applyFont="1" applyFill="1" applyBorder="1" applyAlignment="1">
      <alignment horizontal="center"/>
    </xf>
    <xf numFmtId="164" fontId="0" fillId="6" borderId="0" xfId="0" applyNumberFormat="1" applyFill="1" applyBorder="1" applyAlignment="1"/>
    <xf numFmtId="164" fontId="0" fillId="6" borderId="4" xfId="0" applyNumberFormat="1" applyFill="1" applyBorder="1" applyAlignment="1"/>
    <xf numFmtId="0" fontId="2" fillId="15" borderId="1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 vertical="top" wrapText="1"/>
    </xf>
    <xf numFmtId="0" fontId="41" fillId="2" borderId="0" xfId="2" applyFont="1" applyFill="1" applyAlignment="1">
      <alignment horizontal="left" vertical="center"/>
    </xf>
    <xf numFmtId="0" fontId="6" fillId="15" borderId="20" xfId="0" applyFont="1" applyFill="1" applyBorder="1" applyAlignment="1">
      <alignment horizontal="left"/>
    </xf>
    <xf numFmtId="0" fontId="6" fillId="15" borderId="21" xfId="0" applyFont="1" applyFill="1" applyBorder="1" applyAlignment="1">
      <alignment horizontal="left"/>
    </xf>
    <xf numFmtId="0" fontId="6" fillId="15" borderId="22" xfId="0" applyFont="1" applyFill="1" applyBorder="1" applyAlignment="1">
      <alignment horizontal="left"/>
    </xf>
    <xf numFmtId="0" fontId="12" fillId="15" borderId="20" xfId="0" applyFont="1" applyFill="1" applyBorder="1" applyAlignment="1">
      <alignment horizontal="center" vertical="center" wrapText="1"/>
    </xf>
    <xf numFmtId="0" fontId="12" fillId="15" borderId="21" xfId="0" applyFont="1" applyFill="1" applyBorder="1" applyAlignment="1">
      <alignment horizontal="center" vertical="center" wrapText="1"/>
    </xf>
    <xf numFmtId="0" fontId="12" fillId="15" borderId="22" xfId="0" applyFont="1" applyFill="1" applyBorder="1" applyAlignment="1">
      <alignment horizontal="center" vertical="center" wrapText="1"/>
    </xf>
    <xf numFmtId="0" fontId="25" fillId="9" borderId="0" xfId="0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15" fontId="19" fillId="11" borderId="0" xfId="0" applyNumberFormat="1" applyFont="1" applyFill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0" fontId="35" fillId="2" borderId="0" xfId="2" applyFill="1" applyAlignment="1">
      <alignment horizontal="center" vertical="center"/>
    </xf>
    <xf numFmtId="0" fontId="40" fillId="2" borderId="0" xfId="2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3" fillId="5" borderId="3" xfId="0" applyFont="1" applyFill="1" applyBorder="1" applyAlignment="1">
      <alignment horizontal="center" vertical="center" textRotation="90" wrapText="1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 vertical="center"/>
    </xf>
    <xf numFmtId="0" fontId="24" fillId="8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5" fillId="9" borderId="20" xfId="0" applyFont="1" applyFill="1" applyBorder="1" applyAlignment="1">
      <alignment horizontal="center" vertical="center"/>
    </xf>
    <xf numFmtId="0" fontId="25" fillId="9" borderId="21" xfId="0" applyFont="1" applyFill="1" applyBorder="1" applyAlignment="1">
      <alignment horizontal="center" vertical="center"/>
    </xf>
    <xf numFmtId="0" fontId="25" fillId="9" borderId="2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3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3" fillId="7" borderId="0" xfId="0" applyFont="1" applyFill="1" applyAlignment="1">
      <alignment horizontal="center" vertical="center"/>
    </xf>
    <xf numFmtId="0" fontId="35" fillId="7" borderId="0" xfId="2" applyFill="1" applyAlignment="1">
      <alignment horizontal="center" vertical="center"/>
    </xf>
    <xf numFmtId="0" fontId="32" fillId="17" borderId="14" xfId="0" applyFont="1" applyFill="1" applyBorder="1" applyAlignment="1">
      <alignment horizontal="left" vertical="center"/>
    </xf>
    <xf numFmtId="0" fontId="32" fillId="17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left" vertical="center"/>
    </xf>
    <xf numFmtId="0" fontId="3" fillId="15" borderId="20" xfId="0" applyFont="1" applyFill="1" applyBorder="1" applyAlignment="1">
      <alignment horizontal="left" vertical="center"/>
    </xf>
    <xf numFmtId="0" fontId="3" fillId="15" borderId="21" xfId="0" applyFont="1" applyFill="1" applyBorder="1" applyAlignment="1">
      <alignment horizontal="left" vertical="center"/>
    </xf>
    <xf numFmtId="0" fontId="3" fillId="15" borderId="22" xfId="0" applyFont="1" applyFill="1" applyBorder="1" applyAlignment="1">
      <alignment horizontal="left" vertical="center"/>
    </xf>
    <xf numFmtId="0" fontId="29" fillId="11" borderId="0" xfId="0" applyFont="1" applyFill="1" applyBorder="1" applyAlignment="1">
      <alignment horizontal="left" vertical="top" wrapText="1" readingOrder="1"/>
    </xf>
    <xf numFmtId="0" fontId="32" fillId="11" borderId="0" xfId="0" applyFont="1" applyFill="1" applyBorder="1" applyAlignment="1">
      <alignment horizontal="left" vertical="center" wrapText="1" readingOrder="1"/>
    </xf>
    <xf numFmtId="0" fontId="34" fillId="11" borderId="0" xfId="0" applyFont="1" applyFill="1" applyAlignment="1">
      <alignment horizontal="left" vertical="center" wrapText="1" readingOrder="1"/>
    </xf>
    <xf numFmtId="0" fontId="29" fillId="11" borderId="0" xfId="0" applyFont="1" applyFill="1" applyAlignment="1">
      <alignment horizontal="left" vertical="top" wrapText="1"/>
    </xf>
    <xf numFmtId="0" fontId="28" fillId="10" borderId="0" xfId="0" applyFont="1" applyFill="1" applyAlignment="1">
      <alignment horizontal="center"/>
    </xf>
    <xf numFmtId="0" fontId="30" fillId="0" borderId="0" xfId="0" applyFont="1" applyAlignment="1">
      <alignment horizontal="center" vertical="center" wrapText="1" readingOrder="1"/>
    </xf>
    <xf numFmtId="0" fontId="30" fillId="0" borderId="0" xfId="0" applyFont="1" applyAlignment="1">
      <alignment horizontal="center" vertical="center" readingOrder="1"/>
    </xf>
    <xf numFmtId="15" fontId="38" fillId="9" borderId="0" xfId="0" applyNumberFormat="1" applyFont="1" applyFill="1" applyAlignment="1">
      <alignment horizontal="left" vertical="top"/>
    </xf>
    <xf numFmtId="15" fontId="19" fillId="2" borderId="0" xfId="0" applyNumberFormat="1" applyFont="1" applyFill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5B967"/>
      <color rgb="FFB4DAC2"/>
      <color rgb="FF78C6C3"/>
      <color rgb="FFE679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Factor DOE Analysis'!$D$8</c:f>
              <c:strCache>
                <c:ptCount val="1"/>
                <c:pt idx="0">
                  <c:v>Sauce (Factor A)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 Factor DOE Analysis'!$F$14:$F$15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'2 Factor DOE Analysis'!$G$14:$G$15</c:f>
              <c:numCache>
                <c:formatCode>0.00</c:formatCode>
                <c:ptCount val="2"/>
                <c:pt idx="0">
                  <c:v>7.9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0-EE49-97A3-130B3654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187600"/>
        <c:axId val="729157040"/>
      </c:lineChart>
      <c:catAx>
        <c:axId val="7291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40"/>
        <c:crosses val="autoZero"/>
        <c:auto val="1"/>
        <c:lblAlgn val="ctr"/>
        <c:lblOffset val="100"/>
        <c:noMultiLvlLbl val="0"/>
      </c:catAx>
      <c:valAx>
        <c:axId val="7291570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Analysis'!$K$6</c:f>
              <c:strCache>
                <c:ptCount val="1"/>
                <c:pt idx="0">
                  <c:v>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'3 Factor DOE Analysis'!$G$16:$G$17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Analysis'!$K$16:$K$17</c:f>
              <c:numCache>
                <c:formatCode>0.00</c:formatCode>
                <c:ptCount val="2"/>
                <c:pt idx="0">
                  <c:v>1.9450000000000001</c:v>
                </c:pt>
                <c:pt idx="1">
                  <c:v>1.9541666666666668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2-7141-BC41-EBD0C712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Analysis'!$L$6</c:f>
              <c:strCache>
                <c:ptCount val="1"/>
                <c:pt idx="0">
                  <c:v>AC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Analysis'!$G$16:$G$17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Analysis'!$L$16:$L$17</c:f>
              <c:numCache>
                <c:formatCode>0.00</c:formatCode>
                <c:ptCount val="2"/>
                <c:pt idx="0">
                  <c:v>1.5216666666666667</c:v>
                </c:pt>
                <c:pt idx="1">
                  <c:v>2.3775000000000004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7-EC49-8168-815D6AFD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Analysis'!$M$6</c:f>
              <c:strCache>
                <c:ptCount val="1"/>
                <c:pt idx="0">
                  <c:v>BC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Analysis'!$G$16:$G$17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Analysis'!$M$16:$M$17</c:f>
              <c:numCache>
                <c:formatCode>0.00</c:formatCode>
                <c:ptCount val="2"/>
                <c:pt idx="0">
                  <c:v>1.9750000000000003</c:v>
                </c:pt>
                <c:pt idx="1">
                  <c:v>1.924166666666667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2-D44E-B255-8FE5ADE1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Analysis'!$N$6</c:f>
              <c:strCache>
                <c:ptCount val="1"/>
                <c:pt idx="0">
                  <c:v>ABC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Analysis'!$G$16:$G$17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Analysis'!$N$16:$N$17</c:f>
              <c:numCache>
                <c:formatCode>0.00</c:formatCode>
                <c:ptCount val="2"/>
                <c:pt idx="0">
                  <c:v>1.9133333333333333</c:v>
                </c:pt>
                <c:pt idx="1">
                  <c:v>1.9858333333333336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8-AA4D-AFDF-ADF5B0D8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'3 Factor DOE Analysis'!$C$79:$C$102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'3 Factor DOE Analysis'!$J$79:$J$102</c:f>
              <c:numCache>
                <c:formatCode>0.00</c:formatCode>
                <c:ptCount val="24"/>
                <c:pt idx="0">
                  <c:v>2.2200000000000002</c:v>
                </c:pt>
                <c:pt idx="1">
                  <c:v>1.42</c:v>
                </c:pt>
                <c:pt idx="2">
                  <c:v>2.25</c:v>
                </c:pt>
                <c:pt idx="3">
                  <c:v>1</c:v>
                </c:pt>
                <c:pt idx="4">
                  <c:v>1.73</c:v>
                </c:pt>
                <c:pt idx="5">
                  <c:v>2.71</c:v>
                </c:pt>
                <c:pt idx="6">
                  <c:v>1.84</c:v>
                </c:pt>
                <c:pt idx="7">
                  <c:v>2.27</c:v>
                </c:pt>
                <c:pt idx="8">
                  <c:v>2.11</c:v>
                </c:pt>
                <c:pt idx="9">
                  <c:v>1.54</c:v>
                </c:pt>
                <c:pt idx="10">
                  <c:v>2.31</c:v>
                </c:pt>
                <c:pt idx="11">
                  <c:v>1.38</c:v>
                </c:pt>
                <c:pt idx="12">
                  <c:v>1.86</c:v>
                </c:pt>
                <c:pt idx="13">
                  <c:v>2.4500000000000002</c:v>
                </c:pt>
                <c:pt idx="14">
                  <c:v>1.76</c:v>
                </c:pt>
                <c:pt idx="15">
                  <c:v>2.69</c:v>
                </c:pt>
                <c:pt idx="16">
                  <c:v>2.14</c:v>
                </c:pt>
                <c:pt idx="17">
                  <c:v>1.05</c:v>
                </c:pt>
                <c:pt idx="18">
                  <c:v>2.21</c:v>
                </c:pt>
                <c:pt idx="19">
                  <c:v>1.19</c:v>
                </c:pt>
                <c:pt idx="20">
                  <c:v>1.79</c:v>
                </c:pt>
                <c:pt idx="21">
                  <c:v>2.46</c:v>
                </c:pt>
                <c:pt idx="22">
                  <c:v>1.7</c:v>
                </c:pt>
                <c:pt idx="23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5-C045-9635-52A320FD305F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'3 Factor DOE Analysis'!$C$79:$C$102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'3 Factor DOE Analysis'!$M$108:$M$131</c:f>
              <c:numCache>
                <c:formatCode>0.00</c:formatCode>
                <c:ptCount val="24"/>
                <c:pt idx="0">
                  <c:v>2.1566666666666667</c:v>
                </c:pt>
                <c:pt idx="1">
                  <c:v>1.3366666666666667</c:v>
                </c:pt>
                <c:pt idx="2">
                  <c:v>2.2566666666666664</c:v>
                </c:pt>
                <c:pt idx="3">
                  <c:v>1.1899999999999997</c:v>
                </c:pt>
                <c:pt idx="4">
                  <c:v>1.7933333333333337</c:v>
                </c:pt>
                <c:pt idx="5">
                  <c:v>2.5400000000000005</c:v>
                </c:pt>
                <c:pt idx="6">
                  <c:v>1.7666666666666659</c:v>
                </c:pt>
                <c:pt idx="7">
                  <c:v>2.5566666666666662</c:v>
                </c:pt>
                <c:pt idx="8">
                  <c:v>2.1566666666666667</c:v>
                </c:pt>
                <c:pt idx="9">
                  <c:v>1.3366666666666667</c:v>
                </c:pt>
                <c:pt idx="10">
                  <c:v>2.2566666666666664</c:v>
                </c:pt>
                <c:pt idx="11">
                  <c:v>1.1899999999999997</c:v>
                </c:pt>
                <c:pt idx="12">
                  <c:v>1.7933333333333337</c:v>
                </c:pt>
                <c:pt idx="13">
                  <c:v>2.5400000000000005</c:v>
                </c:pt>
                <c:pt idx="14">
                  <c:v>1.7666666666666659</c:v>
                </c:pt>
                <c:pt idx="15">
                  <c:v>2.5566666666666662</c:v>
                </c:pt>
                <c:pt idx="16">
                  <c:v>2.1566666666666667</c:v>
                </c:pt>
                <c:pt idx="17">
                  <c:v>1.3366666666666667</c:v>
                </c:pt>
                <c:pt idx="18">
                  <c:v>2.2566666666666664</c:v>
                </c:pt>
                <c:pt idx="19">
                  <c:v>1.1899999999999997</c:v>
                </c:pt>
                <c:pt idx="20">
                  <c:v>1.7933333333333337</c:v>
                </c:pt>
                <c:pt idx="21">
                  <c:v>2.5400000000000005</c:v>
                </c:pt>
                <c:pt idx="22">
                  <c:v>1.7666666666666659</c:v>
                </c:pt>
                <c:pt idx="23">
                  <c:v>2.5566666666666662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5-C045-9635-52A320FD3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29183"/>
        <c:axId val="1452165967"/>
      </c:scatterChart>
      <c:valAx>
        <c:axId val="136672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165967"/>
        <c:crosses val="autoZero"/>
        <c:crossBetween val="midCat"/>
      </c:valAx>
      <c:valAx>
        <c:axId val="145216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6729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'3 Factor DOE Analysis'!$D$79:$D$102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'3 Factor DOE Analysis'!$J$79:$J$102</c:f>
              <c:numCache>
                <c:formatCode>0.00</c:formatCode>
                <c:ptCount val="24"/>
                <c:pt idx="0">
                  <c:v>2.2200000000000002</c:v>
                </c:pt>
                <c:pt idx="1">
                  <c:v>1.42</c:v>
                </c:pt>
                <c:pt idx="2">
                  <c:v>2.25</c:v>
                </c:pt>
                <c:pt idx="3">
                  <c:v>1</c:v>
                </c:pt>
                <c:pt idx="4">
                  <c:v>1.73</c:v>
                </c:pt>
                <c:pt idx="5">
                  <c:v>2.71</c:v>
                </c:pt>
                <c:pt idx="6">
                  <c:v>1.84</c:v>
                </c:pt>
                <c:pt idx="7">
                  <c:v>2.27</c:v>
                </c:pt>
                <c:pt idx="8">
                  <c:v>2.11</c:v>
                </c:pt>
                <c:pt idx="9">
                  <c:v>1.54</c:v>
                </c:pt>
                <c:pt idx="10">
                  <c:v>2.31</c:v>
                </c:pt>
                <c:pt idx="11">
                  <c:v>1.38</c:v>
                </c:pt>
                <c:pt idx="12">
                  <c:v>1.86</c:v>
                </c:pt>
                <c:pt idx="13">
                  <c:v>2.4500000000000002</c:v>
                </c:pt>
                <c:pt idx="14">
                  <c:v>1.76</c:v>
                </c:pt>
                <c:pt idx="15">
                  <c:v>2.69</c:v>
                </c:pt>
                <c:pt idx="16">
                  <c:v>2.14</c:v>
                </c:pt>
                <c:pt idx="17">
                  <c:v>1.05</c:v>
                </c:pt>
                <c:pt idx="18">
                  <c:v>2.21</c:v>
                </c:pt>
                <c:pt idx="19">
                  <c:v>1.19</c:v>
                </c:pt>
                <c:pt idx="20">
                  <c:v>1.79</c:v>
                </c:pt>
                <c:pt idx="21">
                  <c:v>2.46</c:v>
                </c:pt>
                <c:pt idx="22">
                  <c:v>1.7</c:v>
                </c:pt>
                <c:pt idx="23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6-6649-820A-DE2172F2F7DE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'3 Factor DOE Analysis'!$D$79:$D$102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'3 Factor DOE Analysis'!$M$108:$M$131</c:f>
              <c:numCache>
                <c:formatCode>0.00</c:formatCode>
                <c:ptCount val="24"/>
                <c:pt idx="0">
                  <c:v>2.1566666666666667</c:v>
                </c:pt>
                <c:pt idx="1">
                  <c:v>1.3366666666666667</c:v>
                </c:pt>
                <c:pt idx="2">
                  <c:v>2.2566666666666664</c:v>
                </c:pt>
                <c:pt idx="3">
                  <c:v>1.1899999999999997</c:v>
                </c:pt>
                <c:pt idx="4">
                  <c:v>1.7933333333333337</c:v>
                </c:pt>
                <c:pt idx="5">
                  <c:v>2.5400000000000005</c:v>
                </c:pt>
                <c:pt idx="6">
                  <c:v>1.7666666666666659</c:v>
                </c:pt>
                <c:pt idx="7">
                  <c:v>2.5566666666666662</c:v>
                </c:pt>
                <c:pt idx="8">
                  <c:v>2.1566666666666667</c:v>
                </c:pt>
                <c:pt idx="9">
                  <c:v>1.3366666666666667</c:v>
                </c:pt>
                <c:pt idx="10">
                  <c:v>2.2566666666666664</c:v>
                </c:pt>
                <c:pt idx="11">
                  <c:v>1.1899999999999997</c:v>
                </c:pt>
                <c:pt idx="12">
                  <c:v>1.7933333333333337</c:v>
                </c:pt>
                <c:pt idx="13">
                  <c:v>2.5400000000000005</c:v>
                </c:pt>
                <c:pt idx="14">
                  <c:v>1.7666666666666659</c:v>
                </c:pt>
                <c:pt idx="15">
                  <c:v>2.5566666666666662</c:v>
                </c:pt>
                <c:pt idx="16">
                  <c:v>2.1566666666666667</c:v>
                </c:pt>
                <c:pt idx="17">
                  <c:v>1.3366666666666667</c:v>
                </c:pt>
                <c:pt idx="18">
                  <c:v>2.2566666666666664</c:v>
                </c:pt>
                <c:pt idx="19">
                  <c:v>1.1899999999999997</c:v>
                </c:pt>
                <c:pt idx="20">
                  <c:v>1.7933333333333337</c:v>
                </c:pt>
                <c:pt idx="21">
                  <c:v>2.5400000000000005</c:v>
                </c:pt>
                <c:pt idx="22">
                  <c:v>1.7666666666666659</c:v>
                </c:pt>
                <c:pt idx="23">
                  <c:v>2.5566666666666662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6-6649-820A-DE2172F2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32879"/>
        <c:axId val="1519211967"/>
      </c:scatterChart>
      <c:valAx>
        <c:axId val="145813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211967"/>
        <c:crosses val="autoZero"/>
        <c:crossBetween val="midCat"/>
      </c:valAx>
      <c:valAx>
        <c:axId val="1519211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8132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'3 Factor DOE Analysis'!$E$79:$E$102</c:f>
              <c:numCache>
                <c:formatCode>General</c:formatCode>
                <c:ptCount val="2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'3 Factor DOE Analysis'!$J$79:$J$102</c:f>
              <c:numCache>
                <c:formatCode>0.00</c:formatCode>
                <c:ptCount val="24"/>
                <c:pt idx="0">
                  <c:v>2.2200000000000002</c:v>
                </c:pt>
                <c:pt idx="1">
                  <c:v>1.42</c:v>
                </c:pt>
                <c:pt idx="2">
                  <c:v>2.25</c:v>
                </c:pt>
                <c:pt idx="3">
                  <c:v>1</c:v>
                </c:pt>
                <c:pt idx="4">
                  <c:v>1.73</c:v>
                </c:pt>
                <c:pt idx="5">
                  <c:v>2.71</c:v>
                </c:pt>
                <c:pt idx="6">
                  <c:v>1.84</c:v>
                </c:pt>
                <c:pt idx="7">
                  <c:v>2.27</c:v>
                </c:pt>
                <c:pt idx="8">
                  <c:v>2.11</c:v>
                </c:pt>
                <c:pt idx="9">
                  <c:v>1.54</c:v>
                </c:pt>
                <c:pt idx="10">
                  <c:v>2.31</c:v>
                </c:pt>
                <c:pt idx="11">
                  <c:v>1.38</c:v>
                </c:pt>
                <c:pt idx="12">
                  <c:v>1.86</c:v>
                </c:pt>
                <c:pt idx="13">
                  <c:v>2.4500000000000002</c:v>
                </c:pt>
                <c:pt idx="14">
                  <c:v>1.76</c:v>
                </c:pt>
                <c:pt idx="15">
                  <c:v>2.69</c:v>
                </c:pt>
                <c:pt idx="16">
                  <c:v>2.14</c:v>
                </c:pt>
                <c:pt idx="17">
                  <c:v>1.05</c:v>
                </c:pt>
                <c:pt idx="18">
                  <c:v>2.21</c:v>
                </c:pt>
                <c:pt idx="19">
                  <c:v>1.19</c:v>
                </c:pt>
                <c:pt idx="20">
                  <c:v>1.79</c:v>
                </c:pt>
                <c:pt idx="21">
                  <c:v>2.46</c:v>
                </c:pt>
                <c:pt idx="22">
                  <c:v>1.7</c:v>
                </c:pt>
                <c:pt idx="23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7-5144-9154-C13D3FEF12B2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'3 Factor DOE Analysis'!$E$79:$E$102</c:f>
              <c:numCache>
                <c:formatCode>General</c:formatCode>
                <c:ptCount val="2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'3 Factor DOE Analysis'!$M$108:$M$131</c:f>
              <c:numCache>
                <c:formatCode>0.00</c:formatCode>
                <c:ptCount val="24"/>
                <c:pt idx="0">
                  <c:v>2.1566666666666667</c:v>
                </c:pt>
                <c:pt idx="1">
                  <c:v>1.3366666666666667</c:v>
                </c:pt>
                <c:pt idx="2">
                  <c:v>2.2566666666666664</c:v>
                </c:pt>
                <c:pt idx="3">
                  <c:v>1.1899999999999997</c:v>
                </c:pt>
                <c:pt idx="4">
                  <c:v>1.7933333333333337</c:v>
                </c:pt>
                <c:pt idx="5">
                  <c:v>2.5400000000000005</c:v>
                </c:pt>
                <c:pt idx="6">
                  <c:v>1.7666666666666659</c:v>
                </c:pt>
                <c:pt idx="7">
                  <c:v>2.5566666666666662</c:v>
                </c:pt>
                <c:pt idx="8">
                  <c:v>2.1566666666666667</c:v>
                </c:pt>
                <c:pt idx="9">
                  <c:v>1.3366666666666667</c:v>
                </c:pt>
                <c:pt idx="10">
                  <c:v>2.2566666666666664</c:v>
                </c:pt>
                <c:pt idx="11">
                  <c:v>1.1899999999999997</c:v>
                </c:pt>
                <c:pt idx="12">
                  <c:v>1.7933333333333337</c:v>
                </c:pt>
                <c:pt idx="13">
                  <c:v>2.5400000000000005</c:v>
                </c:pt>
                <c:pt idx="14">
                  <c:v>1.7666666666666659</c:v>
                </c:pt>
                <c:pt idx="15">
                  <c:v>2.5566666666666662</c:v>
                </c:pt>
                <c:pt idx="16">
                  <c:v>2.1566666666666667</c:v>
                </c:pt>
                <c:pt idx="17">
                  <c:v>1.3366666666666667</c:v>
                </c:pt>
                <c:pt idx="18">
                  <c:v>2.2566666666666664</c:v>
                </c:pt>
                <c:pt idx="19">
                  <c:v>1.1899999999999997</c:v>
                </c:pt>
                <c:pt idx="20">
                  <c:v>1.7933333333333337</c:v>
                </c:pt>
                <c:pt idx="21">
                  <c:v>2.5400000000000005</c:v>
                </c:pt>
                <c:pt idx="22">
                  <c:v>1.7666666666666659</c:v>
                </c:pt>
                <c:pt idx="23">
                  <c:v>2.5566666666666662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7-5144-9154-C13D3FEF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69311"/>
        <c:axId val="1519270991"/>
      </c:scatterChart>
      <c:valAx>
        <c:axId val="151926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270991"/>
        <c:crosses val="autoZero"/>
        <c:crossBetween val="midCat"/>
      </c:valAx>
      <c:valAx>
        <c:axId val="1519270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9269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'3 Factor DOE Analysis'!$F$79:$F$102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'3 Factor DOE Analysis'!$J$79:$J$102</c:f>
              <c:numCache>
                <c:formatCode>0.00</c:formatCode>
                <c:ptCount val="24"/>
                <c:pt idx="0">
                  <c:v>2.2200000000000002</c:v>
                </c:pt>
                <c:pt idx="1">
                  <c:v>1.42</c:v>
                </c:pt>
                <c:pt idx="2">
                  <c:v>2.25</c:v>
                </c:pt>
                <c:pt idx="3">
                  <c:v>1</c:v>
                </c:pt>
                <c:pt idx="4">
                  <c:v>1.73</c:v>
                </c:pt>
                <c:pt idx="5">
                  <c:v>2.71</c:v>
                </c:pt>
                <c:pt idx="6">
                  <c:v>1.84</c:v>
                </c:pt>
                <c:pt idx="7">
                  <c:v>2.27</c:v>
                </c:pt>
                <c:pt idx="8">
                  <c:v>2.11</c:v>
                </c:pt>
                <c:pt idx="9">
                  <c:v>1.54</c:v>
                </c:pt>
                <c:pt idx="10">
                  <c:v>2.31</c:v>
                </c:pt>
                <c:pt idx="11">
                  <c:v>1.38</c:v>
                </c:pt>
                <c:pt idx="12">
                  <c:v>1.86</c:v>
                </c:pt>
                <c:pt idx="13">
                  <c:v>2.4500000000000002</c:v>
                </c:pt>
                <c:pt idx="14">
                  <c:v>1.76</c:v>
                </c:pt>
                <c:pt idx="15">
                  <c:v>2.69</c:v>
                </c:pt>
                <c:pt idx="16">
                  <c:v>2.14</c:v>
                </c:pt>
                <c:pt idx="17">
                  <c:v>1.05</c:v>
                </c:pt>
                <c:pt idx="18">
                  <c:v>2.21</c:v>
                </c:pt>
                <c:pt idx="19">
                  <c:v>1.19</c:v>
                </c:pt>
                <c:pt idx="20">
                  <c:v>1.79</c:v>
                </c:pt>
                <c:pt idx="21">
                  <c:v>2.46</c:v>
                </c:pt>
                <c:pt idx="22">
                  <c:v>1.7</c:v>
                </c:pt>
                <c:pt idx="23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8-0B44-82F8-57CD64B89D7E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'3 Factor DOE Analysis'!$F$79:$F$102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'3 Factor DOE Analysis'!$M$108:$M$131</c:f>
              <c:numCache>
                <c:formatCode>0.00</c:formatCode>
                <c:ptCount val="24"/>
                <c:pt idx="0">
                  <c:v>2.1566666666666667</c:v>
                </c:pt>
                <c:pt idx="1">
                  <c:v>1.3366666666666667</c:v>
                </c:pt>
                <c:pt idx="2">
                  <c:v>2.2566666666666664</c:v>
                </c:pt>
                <c:pt idx="3">
                  <c:v>1.1899999999999997</c:v>
                </c:pt>
                <c:pt idx="4">
                  <c:v>1.7933333333333337</c:v>
                </c:pt>
                <c:pt idx="5">
                  <c:v>2.5400000000000005</c:v>
                </c:pt>
                <c:pt idx="6">
                  <c:v>1.7666666666666659</c:v>
                </c:pt>
                <c:pt idx="7">
                  <c:v>2.5566666666666662</c:v>
                </c:pt>
                <c:pt idx="8">
                  <c:v>2.1566666666666667</c:v>
                </c:pt>
                <c:pt idx="9">
                  <c:v>1.3366666666666667</c:v>
                </c:pt>
                <c:pt idx="10">
                  <c:v>2.2566666666666664</c:v>
                </c:pt>
                <c:pt idx="11">
                  <c:v>1.1899999999999997</c:v>
                </c:pt>
                <c:pt idx="12">
                  <c:v>1.7933333333333337</c:v>
                </c:pt>
                <c:pt idx="13">
                  <c:v>2.5400000000000005</c:v>
                </c:pt>
                <c:pt idx="14">
                  <c:v>1.7666666666666659</c:v>
                </c:pt>
                <c:pt idx="15">
                  <c:v>2.5566666666666662</c:v>
                </c:pt>
                <c:pt idx="16">
                  <c:v>2.1566666666666667</c:v>
                </c:pt>
                <c:pt idx="17">
                  <c:v>1.3366666666666667</c:v>
                </c:pt>
                <c:pt idx="18">
                  <c:v>2.2566666666666664</c:v>
                </c:pt>
                <c:pt idx="19">
                  <c:v>1.1899999999999997</c:v>
                </c:pt>
                <c:pt idx="20">
                  <c:v>1.7933333333333337</c:v>
                </c:pt>
                <c:pt idx="21">
                  <c:v>2.5400000000000005</c:v>
                </c:pt>
                <c:pt idx="22">
                  <c:v>1.7666666666666659</c:v>
                </c:pt>
                <c:pt idx="23">
                  <c:v>2.5566666666666662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8-0B44-82F8-57CD64B8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016495"/>
        <c:axId val="1509998815"/>
      </c:scatterChart>
      <c:valAx>
        <c:axId val="151001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9998815"/>
        <c:crosses val="autoZero"/>
        <c:crossBetween val="midCat"/>
      </c:valAx>
      <c:valAx>
        <c:axId val="1509998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0016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'3 Factor DOE Analysis'!$G$79:$G$102</c:f>
              <c:numCache>
                <c:formatCode>General</c:formatCode>
                <c:ptCount val="2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'3 Factor DOE Analysis'!$J$79:$J$102</c:f>
              <c:numCache>
                <c:formatCode>0.00</c:formatCode>
                <c:ptCount val="24"/>
                <c:pt idx="0">
                  <c:v>2.2200000000000002</c:v>
                </c:pt>
                <c:pt idx="1">
                  <c:v>1.42</c:v>
                </c:pt>
                <c:pt idx="2">
                  <c:v>2.25</c:v>
                </c:pt>
                <c:pt idx="3">
                  <c:v>1</c:v>
                </c:pt>
                <c:pt idx="4">
                  <c:v>1.73</c:v>
                </c:pt>
                <c:pt idx="5">
                  <c:v>2.71</c:v>
                </c:pt>
                <c:pt idx="6">
                  <c:v>1.84</c:v>
                </c:pt>
                <c:pt idx="7">
                  <c:v>2.27</c:v>
                </c:pt>
                <c:pt idx="8">
                  <c:v>2.11</c:v>
                </c:pt>
                <c:pt idx="9">
                  <c:v>1.54</c:v>
                </c:pt>
                <c:pt idx="10">
                  <c:v>2.31</c:v>
                </c:pt>
                <c:pt idx="11">
                  <c:v>1.38</c:v>
                </c:pt>
                <c:pt idx="12">
                  <c:v>1.86</c:v>
                </c:pt>
                <c:pt idx="13">
                  <c:v>2.4500000000000002</c:v>
                </c:pt>
                <c:pt idx="14">
                  <c:v>1.76</c:v>
                </c:pt>
                <c:pt idx="15">
                  <c:v>2.69</c:v>
                </c:pt>
                <c:pt idx="16">
                  <c:v>2.14</c:v>
                </c:pt>
                <c:pt idx="17">
                  <c:v>1.05</c:v>
                </c:pt>
                <c:pt idx="18">
                  <c:v>2.21</c:v>
                </c:pt>
                <c:pt idx="19">
                  <c:v>1.19</c:v>
                </c:pt>
                <c:pt idx="20">
                  <c:v>1.79</c:v>
                </c:pt>
                <c:pt idx="21">
                  <c:v>2.46</c:v>
                </c:pt>
                <c:pt idx="22">
                  <c:v>1.7</c:v>
                </c:pt>
                <c:pt idx="23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8-D143-B0BD-0AA2B005E7E3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'3 Factor DOE Analysis'!$G$79:$G$102</c:f>
              <c:numCache>
                <c:formatCode>General</c:formatCode>
                <c:ptCount val="2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'3 Factor DOE Analysis'!$M$108:$M$131</c:f>
              <c:numCache>
                <c:formatCode>0.00</c:formatCode>
                <c:ptCount val="24"/>
                <c:pt idx="0">
                  <c:v>2.1566666666666667</c:v>
                </c:pt>
                <c:pt idx="1">
                  <c:v>1.3366666666666667</c:v>
                </c:pt>
                <c:pt idx="2">
                  <c:v>2.2566666666666664</c:v>
                </c:pt>
                <c:pt idx="3">
                  <c:v>1.1899999999999997</c:v>
                </c:pt>
                <c:pt idx="4">
                  <c:v>1.7933333333333337</c:v>
                </c:pt>
                <c:pt idx="5">
                  <c:v>2.5400000000000005</c:v>
                </c:pt>
                <c:pt idx="6">
                  <c:v>1.7666666666666659</c:v>
                </c:pt>
                <c:pt idx="7">
                  <c:v>2.5566666666666662</c:v>
                </c:pt>
                <c:pt idx="8">
                  <c:v>2.1566666666666667</c:v>
                </c:pt>
                <c:pt idx="9">
                  <c:v>1.3366666666666667</c:v>
                </c:pt>
                <c:pt idx="10">
                  <c:v>2.2566666666666664</c:v>
                </c:pt>
                <c:pt idx="11">
                  <c:v>1.1899999999999997</c:v>
                </c:pt>
                <c:pt idx="12">
                  <c:v>1.7933333333333337</c:v>
                </c:pt>
                <c:pt idx="13">
                  <c:v>2.5400000000000005</c:v>
                </c:pt>
                <c:pt idx="14">
                  <c:v>1.7666666666666659</c:v>
                </c:pt>
                <c:pt idx="15">
                  <c:v>2.5566666666666662</c:v>
                </c:pt>
                <c:pt idx="16">
                  <c:v>2.1566666666666667</c:v>
                </c:pt>
                <c:pt idx="17">
                  <c:v>1.3366666666666667</c:v>
                </c:pt>
                <c:pt idx="18">
                  <c:v>2.2566666666666664</c:v>
                </c:pt>
                <c:pt idx="19">
                  <c:v>1.1899999999999997</c:v>
                </c:pt>
                <c:pt idx="20">
                  <c:v>1.7933333333333337</c:v>
                </c:pt>
                <c:pt idx="21">
                  <c:v>2.5400000000000005</c:v>
                </c:pt>
                <c:pt idx="22">
                  <c:v>1.7666666666666659</c:v>
                </c:pt>
                <c:pt idx="23">
                  <c:v>2.5566666666666662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8-D143-B0BD-0AA2B005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54127"/>
        <c:axId val="1519238799"/>
      </c:scatterChart>
      <c:valAx>
        <c:axId val="151925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238799"/>
        <c:crosses val="autoZero"/>
        <c:crossBetween val="midCat"/>
      </c:valAx>
      <c:valAx>
        <c:axId val="1519238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9254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'3 Factor DOE Analysis'!$H$79:$H$102</c:f>
              <c:numCache>
                <c:formatCode>General</c:formatCode>
                <c:ptCount val="24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'3 Factor DOE Analysis'!$J$79:$J$102</c:f>
              <c:numCache>
                <c:formatCode>0.00</c:formatCode>
                <c:ptCount val="24"/>
                <c:pt idx="0">
                  <c:v>2.2200000000000002</c:v>
                </c:pt>
                <c:pt idx="1">
                  <c:v>1.42</c:v>
                </c:pt>
                <c:pt idx="2">
                  <c:v>2.25</c:v>
                </c:pt>
                <c:pt idx="3">
                  <c:v>1</c:v>
                </c:pt>
                <c:pt idx="4">
                  <c:v>1.73</c:v>
                </c:pt>
                <c:pt idx="5">
                  <c:v>2.71</c:v>
                </c:pt>
                <c:pt idx="6">
                  <c:v>1.84</c:v>
                </c:pt>
                <c:pt idx="7">
                  <c:v>2.27</c:v>
                </c:pt>
                <c:pt idx="8">
                  <c:v>2.11</c:v>
                </c:pt>
                <c:pt idx="9">
                  <c:v>1.54</c:v>
                </c:pt>
                <c:pt idx="10">
                  <c:v>2.31</c:v>
                </c:pt>
                <c:pt idx="11">
                  <c:v>1.38</c:v>
                </c:pt>
                <c:pt idx="12">
                  <c:v>1.86</c:v>
                </c:pt>
                <c:pt idx="13">
                  <c:v>2.4500000000000002</c:v>
                </c:pt>
                <c:pt idx="14">
                  <c:v>1.76</c:v>
                </c:pt>
                <c:pt idx="15">
                  <c:v>2.69</c:v>
                </c:pt>
                <c:pt idx="16">
                  <c:v>2.14</c:v>
                </c:pt>
                <c:pt idx="17">
                  <c:v>1.05</c:v>
                </c:pt>
                <c:pt idx="18">
                  <c:v>2.21</c:v>
                </c:pt>
                <c:pt idx="19">
                  <c:v>1.19</c:v>
                </c:pt>
                <c:pt idx="20">
                  <c:v>1.79</c:v>
                </c:pt>
                <c:pt idx="21">
                  <c:v>2.46</c:v>
                </c:pt>
                <c:pt idx="22">
                  <c:v>1.7</c:v>
                </c:pt>
                <c:pt idx="23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0-2C41-BE03-B767D8EB4A49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'3 Factor DOE Analysis'!$H$79:$H$102</c:f>
              <c:numCache>
                <c:formatCode>General</c:formatCode>
                <c:ptCount val="24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'3 Factor DOE Analysis'!$M$108:$M$131</c:f>
              <c:numCache>
                <c:formatCode>0.00</c:formatCode>
                <c:ptCount val="24"/>
                <c:pt idx="0">
                  <c:v>2.1566666666666667</c:v>
                </c:pt>
                <c:pt idx="1">
                  <c:v>1.3366666666666667</c:v>
                </c:pt>
                <c:pt idx="2">
                  <c:v>2.2566666666666664</c:v>
                </c:pt>
                <c:pt idx="3">
                  <c:v>1.1899999999999997</c:v>
                </c:pt>
                <c:pt idx="4">
                  <c:v>1.7933333333333337</c:v>
                </c:pt>
                <c:pt idx="5">
                  <c:v>2.5400000000000005</c:v>
                </c:pt>
                <c:pt idx="6">
                  <c:v>1.7666666666666659</c:v>
                </c:pt>
                <c:pt idx="7">
                  <c:v>2.5566666666666662</c:v>
                </c:pt>
                <c:pt idx="8">
                  <c:v>2.1566666666666667</c:v>
                </c:pt>
                <c:pt idx="9">
                  <c:v>1.3366666666666667</c:v>
                </c:pt>
                <c:pt idx="10">
                  <c:v>2.2566666666666664</c:v>
                </c:pt>
                <c:pt idx="11">
                  <c:v>1.1899999999999997</c:v>
                </c:pt>
                <c:pt idx="12">
                  <c:v>1.7933333333333337</c:v>
                </c:pt>
                <c:pt idx="13">
                  <c:v>2.5400000000000005</c:v>
                </c:pt>
                <c:pt idx="14">
                  <c:v>1.7666666666666659</c:v>
                </c:pt>
                <c:pt idx="15">
                  <c:v>2.5566666666666662</c:v>
                </c:pt>
                <c:pt idx="16">
                  <c:v>2.1566666666666667</c:v>
                </c:pt>
                <c:pt idx="17">
                  <c:v>1.3366666666666667</c:v>
                </c:pt>
                <c:pt idx="18">
                  <c:v>2.2566666666666664</c:v>
                </c:pt>
                <c:pt idx="19">
                  <c:v>1.1899999999999997</c:v>
                </c:pt>
                <c:pt idx="20">
                  <c:v>1.7933333333333337</c:v>
                </c:pt>
                <c:pt idx="21">
                  <c:v>2.5400000000000005</c:v>
                </c:pt>
                <c:pt idx="22">
                  <c:v>1.7666666666666659</c:v>
                </c:pt>
                <c:pt idx="23">
                  <c:v>2.5566666666666662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0-2C41-BE03-B767D8EB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306351"/>
        <c:axId val="1519308063"/>
      </c:scatterChart>
      <c:valAx>
        <c:axId val="151930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308063"/>
        <c:crosses val="autoZero"/>
        <c:crossBetween val="midCat"/>
      </c:valAx>
      <c:valAx>
        <c:axId val="1519308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9306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Factor DOE Analysis'!$E$8</c:f>
              <c:strCache>
                <c:ptCount val="1"/>
                <c:pt idx="0">
                  <c:v>Butter (Factor B)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 Factor DOE Analysis'!$F$14:$F$15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'2 Factor DOE Analysis'!$H$14:$H$15</c:f>
              <c:numCache>
                <c:formatCode>0.00</c:formatCode>
                <c:ptCount val="2"/>
                <c:pt idx="0">
                  <c:v>6.2</c:v>
                </c:pt>
                <c:pt idx="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9-E94E-84A1-E2916B23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187600"/>
        <c:axId val="729157040"/>
      </c:lineChart>
      <c:catAx>
        <c:axId val="7291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40"/>
        <c:crosses val="autoZero"/>
        <c:auto val="1"/>
        <c:lblAlgn val="ctr"/>
        <c:lblOffset val="100"/>
        <c:noMultiLvlLbl val="0"/>
      </c:catAx>
      <c:valAx>
        <c:axId val="7291570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'3 Factor DOE Analysis'!$I$79:$I$102</c:f>
              <c:numCache>
                <c:formatCode>General</c:formatCode>
                <c:ptCount val="24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'3 Factor DOE Analysis'!$J$79:$J$102</c:f>
              <c:numCache>
                <c:formatCode>0.00</c:formatCode>
                <c:ptCount val="24"/>
                <c:pt idx="0">
                  <c:v>2.2200000000000002</c:v>
                </c:pt>
                <c:pt idx="1">
                  <c:v>1.42</c:v>
                </c:pt>
                <c:pt idx="2">
                  <c:v>2.25</c:v>
                </c:pt>
                <c:pt idx="3">
                  <c:v>1</c:v>
                </c:pt>
                <c:pt idx="4">
                  <c:v>1.73</c:v>
                </c:pt>
                <c:pt idx="5">
                  <c:v>2.71</c:v>
                </c:pt>
                <c:pt idx="6">
                  <c:v>1.84</c:v>
                </c:pt>
                <c:pt idx="7">
                  <c:v>2.27</c:v>
                </c:pt>
                <c:pt idx="8">
                  <c:v>2.11</c:v>
                </c:pt>
                <c:pt idx="9">
                  <c:v>1.54</c:v>
                </c:pt>
                <c:pt idx="10">
                  <c:v>2.31</c:v>
                </c:pt>
                <c:pt idx="11">
                  <c:v>1.38</c:v>
                </c:pt>
                <c:pt idx="12">
                  <c:v>1.86</c:v>
                </c:pt>
                <c:pt idx="13">
                  <c:v>2.4500000000000002</c:v>
                </c:pt>
                <c:pt idx="14">
                  <c:v>1.76</c:v>
                </c:pt>
                <c:pt idx="15">
                  <c:v>2.69</c:v>
                </c:pt>
                <c:pt idx="16">
                  <c:v>2.14</c:v>
                </c:pt>
                <c:pt idx="17">
                  <c:v>1.05</c:v>
                </c:pt>
                <c:pt idx="18">
                  <c:v>2.21</c:v>
                </c:pt>
                <c:pt idx="19">
                  <c:v>1.19</c:v>
                </c:pt>
                <c:pt idx="20">
                  <c:v>1.79</c:v>
                </c:pt>
                <c:pt idx="21">
                  <c:v>2.46</c:v>
                </c:pt>
                <c:pt idx="22">
                  <c:v>1.7</c:v>
                </c:pt>
                <c:pt idx="23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D-7847-8845-32171C4D5977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'3 Factor DOE Analysis'!$I$79:$I$102</c:f>
              <c:numCache>
                <c:formatCode>General</c:formatCode>
                <c:ptCount val="24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'3 Factor DOE Analysis'!$M$108:$M$131</c:f>
              <c:numCache>
                <c:formatCode>0.00</c:formatCode>
                <c:ptCount val="24"/>
                <c:pt idx="0">
                  <c:v>2.1566666666666667</c:v>
                </c:pt>
                <c:pt idx="1">
                  <c:v>1.3366666666666667</c:v>
                </c:pt>
                <c:pt idx="2">
                  <c:v>2.2566666666666664</c:v>
                </c:pt>
                <c:pt idx="3">
                  <c:v>1.1899999999999997</c:v>
                </c:pt>
                <c:pt idx="4">
                  <c:v>1.7933333333333337</c:v>
                </c:pt>
                <c:pt idx="5">
                  <c:v>2.5400000000000005</c:v>
                </c:pt>
                <c:pt idx="6">
                  <c:v>1.7666666666666659</c:v>
                </c:pt>
                <c:pt idx="7">
                  <c:v>2.5566666666666662</c:v>
                </c:pt>
                <c:pt idx="8">
                  <c:v>2.1566666666666667</c:v>
                </c:pt>
                <c:pt idx="9">
                  <c:v>1.3366666666666667</c:v>
                </c:pt>
                <c:pt idx="10">
                  <c:v>2.2566666666666664</c:v>
                </c:pt>
                <c:pt idx="11">
                  <c:v>1.1899999999999997</c:v>
                </c:pt>
                <c:pt idx="12">
                  <c:v>1.7933333333333337</c:v>
                </c:pt>
                <c:pt idx="13">
                  <c:v>2.5400000000000005</c:v>
                </c:pt>
                <c:pt idx="14">
                  <c:v>1.7666666666666659</c:v>
                </c:pt>
                <c:pt idx="15">
                  <c:v>2.5566666666666662</c:v>
                </c:pt>
                <c:pt idx="16">
                  <c:v>2.1566666666666667</c:v>
                </c:pt>
                <c:pt idx="17">
                  <c:v>1.3366666666666667</c:v>
                </c:pt>
                <c:pt idx="18">
                  <c:v>2.2566666666666664</c:v>
                </c:pt>
                <c:pt idx="19">
                  <c:v>1.1899999999999997</c:v>
                </c:pt>
                <c:pt idx="20">
                  <c:v>1.7933333333333337</c:v>
                </c:pt>
                <c:pt idx="21">
                  <c:v>2.5400000000000005</c:v>
                </c:pt>
                <c:pt idx="22">
                  <c:v>1.7666666666666659</c:v>
                </c:pt>
                <c:pt idx="23">
                  <c:v>2.5566666666666662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D-7847-8845-32171C4D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340063"/>
        <c:axId val="1519341743"/>
      </c:scatterChart>
      <c:valAx>
        <c:axId val="1519340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341743"/>
        <c:crosses val="autoZero"/>
        <c:crossBetween val="midCat"/>
      </c:valAx>
      <c:valAx>
        <c:axId val="1519341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93400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Analysis'!$I$6</c:f>
              <c:strCache>
                <c:ptCount val="1"/>
                <c:pt idx="0">
                  <c:v>Factor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7C4-A04B-9E57-F6C66A640430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C4-A04B-9E57-F6C66A640430}"/>
              </c:ext>
            </c:extLst>
          </c:dPt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Analysis'!$I$24:$I$25</c:f>
              <c:numCache>
                <c:formatCode>0.00</c:formatCode>
                <c:ptCount val="2"/>
                <c:pt idx="0">
                  <c:v>684.08958333333328</c:v>
                </c:pt>
                <c:pt idx="1">
                  <c:v>608.17541666666671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4-A04B-9E57-F6C66A640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Analysis'!$J$6</c:f>
              <c:strCache>
                <c:ptCount val="1"/>
                <c:pt idx="0">
                  <c:v>Factor 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979-774A-AA0C-7D9688AB4B7D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979-774A-AA0C-7D9688AB4B7D}"/>
              </c:ext>
            </c:extLst>
          </c:dPt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Analysis'!$J$24:$J$25</c:f>
              <c:numCache>
                <c:formatCode>0.00</c:formatCode>
                <c:ptCount val="2"/>
                <c:pt idx="0">
                  <c:v>656.29958333333332</c:v>
                </c:pt>
                <c:pt idx="1">
                  <c:v>635.96541666666667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9-774A-AA0C-7D9688AB4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Analysis'!$K$6</c:f>
              <c:strCache>
                <c:ptCount val="1"/>
                <c:pt idx="0">
                  <c:v>Factor 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6A8-4E41-A75D-C51EC25BA610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6A8-4E41-A75D-C51EC25BA610}"/>
              </c:ext>
            </c:extLst>
          </c:dPt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Analysis'!$K$24:$K$25</c:f>
              <c:numCache>
                <c:formatCode>0.00</c:formatCode>
                <c:ptCount val="2"/>
                <c:pt idx="0">
                  <c:v>643.86333333333334</c:v>
                </c:pt>
                <c:pt idx="1">
                  <c:v>648.40166666666664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8-4E41-A75D-C51EC25B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Analysis'!$L$6</c:f>
              <c:strCache>
                <c:ptCount val="1"/>
                <c:pt idx="0">
                  <c:v>Factor 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Analysis'!$L$24:$L$25</c:f>
              <c:numCache>
                <c:formatCode>0.00</c:formatCode>
                <c:ptCount val="2"/>
                <c:pt idx="0">
                  <c:v>647.83208333333334</c:v>
                </c:pt>
                <c:pt idx="1">
                  <c:v>644.43291666666664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0-D346-9CB6-BE3D49AA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Analysis'!$M$6</c:f>
              <c:strCache>
                <c:ptCount val="1"/>
                <c:pt idx="0">
                  <c:v>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Analysis'!$M$24:$M$25</c:f>
              <c:numCache>
                <c:formatCode>0.00</c:formatCode>
                <c:ptCount val="2"/>
                <c:pt idx="0">
                  <c:v>647.47249999999985</c:v>
                </c:pt>
                <c:pt idx="1">
                  <c:v>644.79250000000013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5-EC4C-A878-D8E28F41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Analysis'!$N$6</c:f>
              <c:strCache>
                <c:ptCount val="1"/>
                <c:pt idx="0">
                  <c:v>AC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Analysis'!$N$24:$N$25</c:f>
              <c:numCache>
                <c:formatCode>0.00</c:formatCode>
                <c:ptCount val="2"/>
                <c:pt idx="0">
                  <c:v>641.35125000000005</c:v>
                </c:pt>
                <c:pt idx="1">
                  <c:v>650.91375000000005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A-E149-92DB-E37695D2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Analysis'!$O$6</c:f>
              <c:strCache>
                <c:ptCount val="1"/>
                <c:pt idx="0">
                  <c:v>AD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Analysis'!$O$24:$O$25</c:f>
              <c:numCache>
                <c:formatCode>0.00</c:formatCode>
                <c:ptCount val="2"/>
                <c:pt idx="0">
                  <c:v>637.61166666666668</c:v>
                </c:pt>
                <c:pt idx="1">
                  <c:v>654.65333333333319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D-2F4C-B7EC-91BF6C9C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Analysis'!$P$6</c:f>
              <c:strCache>
                <c:ptCount val="1"/>
                <c:pt idx="0">
                  <c:v>BC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Analysis'!$P$24:$P$25</c:f>
              <c:numCache>
                <c:formatCode>0.00</c:formatCode>
                <c:ptCount val="2"/>
                <c:pt idx="0">
                  <c:v>641.31208333333336</c:v>
                </c:pt>
                <c:pt idx="1">
                  <c:v>650.95291666666651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8-1C4D-951B-0C0FE9D2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Analysis'!$Q$6</c:f>
              <c:strCache>
                <c:ptCount val="1"/>
                <c:pt idx="0">
                  <c:v>BD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Analysis'!$Q$24:$Q$25</c:f>
              <c:numCache>
                <c:formatCode>0.00</c:formatCode>
                <c:ptCount val="2"/>
                <c:pt idx="0">
                  <c:v>653.67833333333328</c:v>
                </c:pt>
                <c:pt idx="1">
                  <c:v>638.58666666666659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A-024F-9927-02F5FA5F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Factor DOE Analysis'!$I$8</c:f>
              <c:strCache>
                <c:ptCount val="1"/>
                <c:pt idx="0">
                  <c:v>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 Factor DOE Analysis'!$F$14:$F$15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'2 Factor DOE Analysis'!$I$14:$I$15</c:f>
              <c:numCache>
                <c:formatCode>0.00</c:formatCode>
                <c:ptCount val="2"/>
                <c:pt idx="0">
                  <c:v>6.7</c:v>
                </c:pt>
                <c:pt idx="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7-9B4C-B7C1-54411A22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187600"/>
        <c:axId val="729157040"/>
      </c:lineChart>
      <c:catAx>
        <c:axId val="7291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40"/>
        <c:crosses val="autoZero"/>
        <c:auto val="1"/>
        <c:lblAlgn val="ctr"/>
        <c:lblOffset val="100"/>
        <c:noMultiLvlLbl val="0"/>
      </c:catAx>
      <c:valAx>
        <c:axId val="729157040"/>
        <c:scaling>
          <c:orientation val="minMax"/>
          <c:max val="9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Factor DOE Analysis'!$R$6</c:f>
              <c:strCache>
                <c:ptCount val="1"/>
                <c:pt idx="0">
                  <c:v>CD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Analysis'!$R$24:$R$25</c:f>
              <c:numCache>
                <c:formatCode>0.00</c:formatCode>
                <c:ptCount val="2"/>
                <c:pt idx="0">
                  <c:v>647.78291666666644</c:v>
                </c:pt>
                <c:pt idx="1">
                  <c:v>644.48208333333343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E-7041-AA59-DE9B8CC3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8987237258249"/>
          <c:y val="0.18509215324094044"/>
          <c:w val="0.85861012762741751"/>
          <c:h val="0.71500259924124276"/>
        </c:manualLayout>
      </c:layout>
      <c:lineChart>
        <c:grouping val="standard"/>
        <c:varyColors val="0"/>
        <c:ser>
          <c:idx val="0"/>
          <c:order val="0"/>
          <c:tx>
            <c:strRef>
              <c:f>'4 Factor DOE Analysis'!$S$6</c:f>
              <c:strCache>
                <c:ptCount val="1"/>
                <c:pt idx="0">
                  <c:v>ABC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Analysis'!$S$24:$S$25</c:f>
              <c:numCache>
                <c:formatCode>0.00</c:formatCode>
                <c:ptCount val="2"/>
                <c:pt idx="0">
                  <c:v>648.51499999999999</c:v>
                </c:pt>
                <c:pt idx="1">
                  <c:v>643.74999999999989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8-FC44-852D-600E80CC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8987237258249"/>
          <c:y val="0.18509215324094044"/>
          <c:w val="0.85861012762741751"/>
          <c:h val="0.71500259924124276"/>
        </c:manualLayout>
      </c:layout>
      <c:lineChart>
        <c:grouping val="standard"/>
        <c:varyColors val="0"/>
        <c:ser>
          <c:idx val="0"/>
          <c:order val="0"/>
          <c:tx>
            <c:strRef>
              <c:f>'4 Factor DOE Analysis'!$T$6</c:f>
              <c:strCache>
                <c:ptCount val="1"/>
                <c:pt idx="0">
                  <c:v>ACD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Analysis'!$T$24:$T$25</c:f>
              <c:numCache>
                <c:formatCode>0.00</c:formatCode>
                <c:ptCount val="2"/>
                <c:pt idx="0">
                  <c:v>642.68749999999989</c:v>
                </c:pt>
                <c:pt idx="1">
                  <c:v>649.57749999999999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E-5641-8449-72ECC305D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8987237258249"/>
          <c:y val="0.18509215324094044"/>
          <c:w val="0.85861012762741751"/>
          <c:h val="0.71500259924124276"/>
        </c:manualLayout>
      </c:layout>
      <c:lineChart>
        <c:grouping val="standard"/>
        <c:varyColors val="0"/>
        <c:ser>
          <c:idx val="0"/>
          <c:order val="0"/>
          <c:tx>
            <c:strRef>
              <c:f>'4 Factor DOE Analysis'!$U$6</c:f>
              <c:strCache>
                <c:ptCount val="1"/>
                <c:pt idx="0">
                  <c:v>BCD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Analysis'!$U$24:$U$25</c:f>
              <c:numCache>
                <c:formatCode>0.00</c:formatCode>
                <c:ptCount val="2"/>
                <c:pt idx="0">
                  <c:v>639.34000000000015</c:v>
                </c:pt>
                <c:pt idx="1">
                  <c:v>652.92499999999984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5-D54D-9696-A7610D3D1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8987237258249"/>
          <c:y val="0.18509215324094044"/>
          <c:w val="0.85861012762741751"/>
          <c:h val="0.71500259924124276"/>
        </c:manualLayout>
      </c:layout>
      <c:lineChart>
        <c:grouping val="standard"/>
        <c:varyColors val="0"/>
        <c:ser>
          <c:idx val="0"/>
          <c:order val="0"/>
          <c:tx>
            <c:strRef>
              <c:f>'4 Factor DOE Analysis'!$V$6</c:f>
              <c:strCache>
                <c:ptCount val="1"/>
                <c:pt idx="0">
                  <c:v>ABCD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cat>
            <c:numRef>
              <c:f>'4 Factor DOE Analysis'!$H$24:$H$25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'4 Factor DOE Analysis'!$V$24:$V$25</c:f>
              <c:numCache>
                <c:formatCode>0.00</c:formatCode>
                <c:ptCount val="2"/>
                <c:pt idx="0">
                  <c:v>653.80458333333343</c:v>
                </c:pt>
                <c:pt idx="1">
                  <c:v>638.46041666666645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B-BF42-A8C0-1EF17B44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3279"/>
        <c:axId val="2099631775"/>
      </c:lineChart>
      <c:catAx>
        <c:axId val="21002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775"/>
        <c:crosses val="autoZero"/>
        <c:auto val="1"/>
        <c:lblAlgn val="ctr"/>
        <c:lblOffset val="100"/>
        <c:noMultiLvlLbl val="0"/>
      </c:catAx>
      <c:valAx>
        <c:axId val="2099631775"/>
        <c:scaling>
          <c:orientation val="minMax"/>
          <c:min val="6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Analysis'!$C$105:$C$152</c:f>
              <c:numCache>
                <c:formatCode>General</c:formatCode>
                <c:ptCount val="4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E-DB49-AD36-8F9BC1FCB32B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Analysis'!$C$105:$C$152</c:f>
              <c:numCache>
                <c:formatCode>General</c:formatCode>
                <c:ptCount val="4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E-DB49-AD36-8F9BC1FC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8623"/>
        <c:axId val="1519206367"/>
      </c:scatterChart>
      <c:valAx>
        <c:axId val="147573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206367"/>
        <c:crosses val="autoZero"/>
        <c:crossBetween val="midCat"/>
      </c:valAx>
      <c:valAx>
        <c:axId val="1519206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738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Analysis'!$D$105:$D$152</c:f>
              <c:numCache>
                <c:formatCode>General</c:formatCode>
                <c:ptCount val="4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F-AE4B-B093-5D22BA3CABEA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Analysis'!$D$105:$D$152</c:f>
              <c:numCache>
                <c:formatCode>General</c:formatCode>
                <c:ptCount val="4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F-AE4B-B093-5D22BA3C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58111"/>
        <c:axId val="1442676655"/>
      </c:scatterChart>
      <c:valAx>
        <c:axId val="151395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2676655"/>
        <c:crosses val="autoZero"/>
        <c:crossBetween val="midCat"/>
      </c:valAx>
      <c:valAx>
        <c:axId val="1442676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958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Analysis'!$E$105:$E$152</c:f>
              <c:numCache>
                <c:formatCode>General</c:formatCode>
                <c:ptCount val="48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1</c:v>
                </c:pt>
                <c:pt idx="35">
                  <c:v>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9-CB42-8011-C28D28D9B924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Analysis'!$E$105:$E$152</c:f>
              <c:numCache>
                <c:formatCode>General</c:formatCode>
                <c:ptCount val="48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1</c:v>
                </c:pt>
                <c:pt idx="35">
                  <c:v>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9-CB42-8011-C28D28D9B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331839"/>
        <c:axId val="1519333487"/>
      </c:scatterChart>
      <c:valAx>
        <c:axId val="151933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333487"/>
        <c:crosses val="autoZero"/>
        <c:crossBetween val="midCat"/>
      </c:valAx>
      <c:valAx>
        <c:axId val="1519333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331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Analysis'!$F$105:$F$152</c:f>
              <c:numCache>
                <c:formatCode>General</c:formatCode>
                <c:ptCount val="48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-1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E-044F-93D9-93B7B92C3E7C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Analysis'!$F$105:$F$152</c:f>
              <c:numCache>
                <c:formatCode>General</c:formatCode>
                <c:ptCount val="48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-1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E-044F-93D9-93B7B92C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03231"/>
        <c:axId val="1515627855"/>
      </c:scatterChart>
      <c:valAx>
        <c:axId val="151600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627855"/>
        <c:crosses val="autoZero"/>
        <c:crossBetween val="midCat"/>
      </c:valAx>
      <c:valAx>
        <c:axId val="151562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003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Analysis'!$G$105:$G$152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D-D344-946A-C87223699C7C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Analysis'!$G$105:$G$152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D-D344-946A-C8722369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78527"/>
        <c:axId val="1519337791"/>
      </c:scatterChart>
      <c:valAx>
        <c:axId val="151927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337791"/>
        <c:crosses val="autoZero"/>
        <c:crossBetween val="midCat"/>
      </c:valAx>
      <c:valAx>
        <c:axId val="1519337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2785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'2 Factor DOE Analysis'!$C$55:$C$74</c:f>
              <c:numCache>
                <c:formatCode>General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'2 Factor DOE Analysis'!$G$55:$G$74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4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B-A347-8FCD-24CC49EDDE38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'2 Factor DOE Analysis'!$C$55:$C$74</c:f>
              <c:numCache>
                <c:formatCode>General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'2 Factor DOE Analysis'!$J$81:$J$100</c:f>
              <c:numCache>
                <c:formatCode>General</c:formatCode>
                <c:ptCount val="20"/>
                <c:pt idx="0">
                  <c:v>7.3999999999999995</c:v>
                </c:pt>
                <c:pt idx="1">
                  <c:v>8.3999999999999986</c:v>
                </c:pt>
                <c:pt idx="2">
                  <c:v>5.0000000000000009</c:v>
                </c:pt>
                <c:pt idx="3">
                  <c:v>7.0000000000000009</c:v>
                </c:pt>
                <c:pt idx="4">
                  <c:v>7.3999999999999995</c:v>
                </c:pt>
                <c:pt idx="5">
                  <c:v>8.3999999999999986</c:v>
                </c:pt>
                <c:pt idx="6">
                  <c:v>5.0000000000000009</c:v>
                </c:pt>
                <c:pt idx="7">
                  <c:v>7.0000000000000009</c:v>
                </c:pt>
                <c:pt idx="8">
                  <c:v>7.3999999999999995</c:v>
                </c:pt>
                <c:pt idx="9">
                  <c:v>8.3999999999999986</c:v>
                </c:pt>
                <c:pt idx="10">
                  <c:v>5.0000000000000009</c:v>
                </c:pt>
                <c:pt idx="11">
                  <c:v>7.0000000000000009</c:v>
                </c:pt>
                <c:pt idx="12">
                  <c:v>7.3999999999999995</c:v>
                </c:pt>
                <c:pt idx="13">
                  <c:v>8.3999999999999986</c:v>
                </c:pt>
                <c:pt idx="14">
                  <c:v>5.0000000000000009</c:v>
                </c:pt>
                <c:pt idx="15">
                  <c:v>7.0000000000000009</c:v>
                </c:pt>
                <c:pt idx="16">
                  <c:v>7.3999999999999995</c:v>
                </c:pt>
                <c:pt idx="17">
                  <c:v>8.3999999999999986</c:v>
                </c:pt>
                <c:pt idx="18">
                  <c:v>5.0000000000000009</c:v>
                </c:pt>
                <c:pt idx="19">
                  <c:v>7.0000000000000009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B-A347-8FCD-24CC49ED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89344"/>
        <c:axId val="1424390992"/>
      </c:scatterChart>
      <c:valAx>
        <c:axId val="14243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390992"/>
        <c:crosses val="autoZero"/>
        <c:crossBetween val="midCat"/>
      </c:valAx>
      <c:valAx>
        <c:axId val="142439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389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Analysis'!$H$105:$H$152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5-F742-967B-7F3B324BB7D3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Analysis'!$H$105:$H$152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5-F742-967B-7F3B324B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20783"/>
        <c:axId val="1519307183"/>
      </c:scatterChart>
      <c:valAx>
        <c:axId val="151922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307183"/>
        <c:crosses val="autoZero"/>
        <c:crossBetween val="midCat"/>
      </c:valAx>
      <c:valAx>
        <c:axId val="1519307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220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Analysis'!$I$105:$I$152</c:f>
              <c:numCache>
                <c:formatCode>General</c:formatCode>
                <c:ptCount val="4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-1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9-6445-9052-3CC41FEDFE8C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Analysis'!$I$105:$I$152</c:f>
              <c:numCache>
                <c:formatCode>General</c:formatCode>
                <c:ptCount val="4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-1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9-6445-9052-3CC41FED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61999"/>
        <c:axId val="1519263647"/>
      </c:scatterChart>
      <c:valAx>
        <c:axId val="151926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263647"/>
        <c:crosses val="autoZero"/>
        <c:crossBetween val="midCat"/>
      </c:valAx>
      <c:valAx>
        <c:axId val="1519263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2619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Analysis'!$J$105:$J$152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F-E643-BFCF-82873807157B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Analysis'!$J$105:$J$152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F-E643-BFCF-82873807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52015"/>
        <c:axId val="1476053663"/>
      </c:scatterChart>
      <c:valAx>
        <c:axId val="147605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053663"/>
        <c:crosses val="autoZero"/>
        <c:crossBetween val="midCat"/>
      </c:valAx>
      <c:valAx>
        <c:axId val="1476053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052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Analysis'!$K$105:$K$152</c:f>
              <c:numCache>
                <c:formatCode>General</c:formatCode>
                <c:ptCount val="4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-1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E-454B-A09B-4047712928F9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Analysis'!$K$105:$K$152</c:f>
              <c:numCache>
                <c:formatCode>General</c:formatCode>
                <c:ptCount val="4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-1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E-454B-A09B-40477129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29823"/>
        <c:axId val="1519252303"/>
      </c:scatterChart>
      <c:valAx>
        <c:axId val="151922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252303"/>
        <c:crosses val="autoZero"/>
        <c:crossBetween val="midCat"/>
      </c:valAx>
      <c:valAx>
        <c:axId val="1519252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229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Analysis'!$L$105:$L$152</c:f>
              <c:numCache>
                <c:formatCode>General</c:formatCode>
                <c:ptCount val="48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-1</c:v>
                </c:pt>
                <c:pt idx="26">
                  <c:v>-1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5-AC46-8AB7-627182026254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Analysis'!$L$105:$L$152</c:f>
              <c:numCache>
                <c:formatCode>General</c:formatCode>
                <c:ptCount val="48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-1</c:v>
                </c:pt>
                <c:pt idx="26">
                  <c:v>-1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5-AC46-8AB7-627182026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30511"/>
        <c:axId val="1515932159"/>
      </c:scatterChart>
      <c:valAx>
        <c:axId val="151593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932159"/>
        <c:crosses val="autoZero"/>
        <c:crossBetween val="midCat"/>
      </c:valAx>
      <c:valAx>
        <c:axId val="1515932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930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Analysis'!$M$105:$M$152</c:f>
              <c:numCache>
                <c:formatCode>General</c:formatCode>
                <c:ptCount val="48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C-0842-A7E7-D6DA2E7F1D4C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Analysis'!$M$105:$M$152</c:f>
              <c:numCache>
                <c:formatCode>General</c:formatCode>
                <c:ptCount val="48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C-0842-A7E7-D6DA2E7F1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68095"/>
        <c:axId val="1476230127"/>
      </c:scatterChart>
      <c:valAx>
        <c:axId val="147606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230127"/>
        <c:crosses val="autoZero"/>
        <c:crossBetween val="midCat"/>
      </c:valAx>
      <c:valAx>
        <c:axId val="1476230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068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Analysis'!$N$105:$N$152</c:f>
              <c:numCache>
                <c:formatCode>General</c:formatCode>
                <c:ptCount val="48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-1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8-9749-824C-CEADB5F0A1B3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Analysis'!$N$105:$N$152</c:f>
              <c:numCache>
                <c:formatCode>General</c:formatCode>
                <c:ptCount val="48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-1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8-9749-824C-CEADB5F0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579071"/>
        <c:axId val="1515968095"/>
      </c:scatterChart>
      <c:valAx>
        <c:axId val="151557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968095"/>
        <c:crosses val="autoZero"/>
        <c:crossBetween val="midCat"/>
      </c:valAx>
      <c:valAx>
        <c:axId val="1515968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579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BCD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Analysis'!$O$105:$O$152</c:f>
              <c:numCache>
                <c:formatCode>General</c:formatCode>
                <c:ptCount val="48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0-A24A-9E8C-B4B8592B8EDE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Analysis'!$O$105:$O$152</c:f>
              <c:numCache>
                <c:formatCode>General</c:formatCode>
                <c:ptCount val="48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0-A24A-9E8C-B4B8592B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22607"/>
        <c:axId val="1517813199"/>
      </c:scatterChart>
      <c:valAx>
        <c:axId val="1517522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813199"/>
        <c:crosses val="autoZero"/>
        <c:crossBetween val="midCat"/>
      </c:valAx>
      <c:valAx>
        <c:axId val="151781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522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ABCD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'4 Factor DOE Analysis'!$P$105:$P$152</c:f>
              <c:numCache>
                <c:formatCode>General</c:formatCode>
                <c:ptCount val="48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Analysis'!$Q$105:$Q$152</c:f>
              <c:numCache>
                <c:formatCode>General</c:formatCode>
                <c:ptCount val="48"/>
                <c:pt idx="0">
                  <c:v>680.45</c:v>
                </c:pt>
                <c:pt idx="1">
                  <c:v>722.48</c:v>
                </c:pt>
                <c:pt idx="2">
                  <c:v>702.14</c:v>
                </c:pt>
                <c:pt idx="3">
                  <c:v>666.93</c:v>
                </c:pt>
                <c:pt idx="4">
                  <c:v>703.67</c:v>
                </c:pt>
                <c:pt idx="5">
                  <c:v>642.14</c:v>
                </c:pt>
                <c:pt idx="6">
                  <c:v>692.98</c:v>
                </c:pt>
                <c:pt idx="7">
                  <c:v>669.26</c:v>
                </c:pt>
                <c:pt idx="8">
                  <c:v>607.34</c:v>
                </c:pt>
                <c:pt idx="9">
                  <c:v>620.79999999999995</c:v>
                </c:pt>
                <c:pt idx="10">
                  <c:v>610.54999999999995</c:v>
                </c:pt>
                <c:pt idx="11">
                  <c:v>638.04</c:v>
                </c:pt>
                <c:pt idx="12">
                  <c:v>585.19000000000005</c:v>
                </c:pt>
                <c:pt idx="13">
                  <c:v>586.16999999999996</c:v>
                </c:pt>
                <c:pt idx="14">
                  <c:v>601.66999999999996</c:v>
                </c:pt>
                <c:pt idx="15">
                  <c:v>608.30999999999995</c:v>
                </c:pt>
                <c:pt idx="16" formatCode="0.00">
                  <c:v>683.45</c:v>
                </c:pt>
                <c:pt idx="17" formatCode="0.00">
                  <c:v>725.48</c:v>
                </c:pt>
                <c:pt idx="18" formatCode="0.00">
                  <c:v>703.14</c:v>
                </c:pt>
                <c:pt idx="19" formatCode="0.00">
                  <c:v>662.93</c:v>
                </c:pt>
                <c:pt idx="20" formatCode="0.00">
                  <c:v>698.67</c:v>
                </c:pt>
                <c:pt idx="21" formatCode="0.00">
                  <c:v>639.14</c:v>
                </c:pt>
                <c:pt idx="22" formatCode="0.00">
                  <c:v>692.98</c:v>
                </c:pt>
                <c:pt idx="23" formatCode="0.00">
                  <c:v>667.26</c:v>
                </c:pt>
                <c:pt idx="24" formatCode="0.00">
                  <c:v>604.34</c:v>
                </c:pt>
                <c:pt idx="25" formatCode="0.00">
                  <c:v>625.79999999999995</c:v>
                </c:pt>
                <c:pt idx="26" formatCode="0.00">
                  <c:v>606.54999999999995</c:v>
                </c:pt>
                <c:pt idx="27" formatCode="0.00">
                  <c:v>635.04</c:v>
                </c:pt>
                <c:pt idx="28" formatCode="0.00">
                  <c:v>586.19000000000005</c:v>
                </c:pt>
                <c:pt idx="29" formatCode="0.00">
                  <c:v>590.16999999999996</c:v>
                </c:pt>
                <c:pt idx="30" formatCode="0.00">
                  <c:v>605.66999999999996</c:v>
                </c:pt>
                <c:pt idx="31" formatCode="0.00">
                  <c:v>607.30999999999995</c:v>
                </c:pt>
                <c:pt idx="32" formatCode="0.00">
                  <c:v>684.45</c:v>
                </c:pt>
                <c:pt idx="33" formatCode="0.00">
                  <c:v>719.48</c:v>
                </c:pt>
                <c:pt idx="34" formatCode="0.00">
                  <c:v>702.14</c:v>
                </c:pt>
                <c:pt idx="35" formatCode="0.00">
                  <c:v>661.93</c:v>
                </c:pt>
                <c:pt idx="36" formatCode="0.00">
                  <c:v>699.67</c:v>
                </c:pt>
                <c:pt idx="37" formatCode="0.00">
                  <c:v>640.14</c:v>
                </c:pt>
                <c:pt idx="38" formatCode="0.00">
                  <c:v>687.98</c:v>
                </c:pt>
                <c:pt idx="39" formatCode="0.00">
                  <c:v>669.26</c:v>
                </c:pt>
                <c:pt idx="40" formatCode="0.00">
                  <c:v>607.34</c:v>
                </c:pt>
                <c:pt idx="41" formatCode="0.00">
                  <c:v>624.79999999999995</c:v>
                </c:pt>
                <c:pt idx="42" formatCode="0.00">
                  <c:v>613.54999999999995</c:v>
                </c:pt>
                <c:pt idx="43" formatCode="0.00">
                  <c:v>642.04</c:v>
                </c:pt>
                <c:pt idx="44" formatCode="0.00">
                  <c:v>586.19000000000005</c:v>
                </c:pt>
                <c:pt idx="45" formatCode="0.00">
                  <c:v>589.16999999999996</c:v>
                </c:pt>
                <c:pt idx="46" formatCode="0.00">
                  <c:v>601.66999999999996</c:v>
                </c:pt>
                <c:pt idx="47" formatCode="0.00">
                  <c:v>612.30999999999995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0-4E4A-8372-D6E34B3CEB01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'4 Factor DOE Analysis'!$P$105:$P$152</c:f>
              <c:numCache>
                <c:formatCode>General</c:formatCode>
                <c:ptCount val="48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</c:numCache>
            </c:numRef>
          </c:xVal>
          <c:yVal>
            <c:numRef>
              <c:f>'4 Factor DOE Analysis'!$T$141:$T$188</c:f>
              <c:numCache>
                <c:formatCode>0.00</c:formatCode>
                <c:ptCount val="48"/>
                <c:pt idx="0">
                  <c:v>685.7462499999998</c:v>
                </c:pt>
                <c:pt idx="1">
                  <c:v>719.51708333333329</c:v>
                </c:pt>
                <c:pt idx="2">
                  <c:v>705.43624999999963</c:v>
                </c:pt>
                <c:pt idx="3">
                  <c:v>660.96708333333288</c:v>
                </c:pt>
                <c:pt idx="4">
                  <c:v>697.70708333333312</c:v>
                </c:pt>
                <c:pt idx="5">
                  <c:v>643.43624999999963</c:v>
                </c:pt>
                <c:pt idx="6">
                  <c:v>688.35041666666632</c:v>
                </c:pt>
                <c:pt idx="7">
                  <c:v>671.55624999999975</c:v>
                </c:pt>
                <c:pt idx="8">
                  <c:v>603.37708333333319</c:v>
                </c:pt>
                <c:pt idx="9">
                  <c:v>626.76291666666646</c:v>
                </c:pt>
                <c:pt idx="10">
                  <c:v>607.25374999999951</c:v>
                </c:pt>
                <c:pt idx="11">
                  <c:v>641.33624999999995</c:v>
                </c:pt>
                <c:pt idx="12">
                  <c:v>588.81958333333307</c:v>
                </c:pt>
                <c:pt idx="13">
                  <c:v>585.54041666666637</c:v>
                </c:pt>
                <c:pt idx="14">
                  <c:v>605.96624999999938</c:v>
                </c:pt>
                <c:pt idx="15">
                  <c:v>606.34708333333299</c:v>
                </c:pt>
                <c:pt idx="16">
                  <c:v>685.7462499999998</c:v>
                </c:pt>
                <c:pt idx="17">
                  <c:v>719.51708333333329</c:v>
                </c:pt>
                <c:pt idx="18">
                  <c:v>705.43624999999963</c:v>
                </c:pt>
                <c:pt idx="19">
                  <c:v>660.96708333333288</c:v>
                </c:pt>
                <c:pt idx="20">
                  <c:v>697.70708333333312</c:v>
                </c:pt>
                <c:pt idx="21">
                  <c:v>643.43624999999963</c:v>
                </c:pt>
                <c:pt idx="22">
                  <c:v>688.35041666666632</c:v>
                </c:pt>
                <c:pt idx="23">
                  <c:v>671.55624999999975</c:v>
                </c:pt>
                <c:pt idx="24">
                  <c:v>603.37708333333319</c:v>
                </c:pt>
                <c:pt idx="25">
                  <c:v>626.76291666666646</c:v>
                </c:pt>
                <c:pt idx="26">
                  <c:v>607.25374999999951</c:v>
                </c:pt>
                <c:pt idx="27">
                  <c:v>641.33624999999995</c:v>
                </c:pt>
                <c:pt idx="28">
                  <c:v>588.81958333333307</c:v>
                </c:pt>
                <c:pt idx="29">
                  <c:v>585.54041666666637</c:v>
                </c:pt>
                <c:pt idx="30">
                  <c:v>605.96624999999938</c:v>
                </c:pt>
                <c:pt idx="31">
                  <c:v>606.34708333333299</c:v>
                </c:pt>
                <c:pt idx="32">
                  <c:v>685.7462499999998</c:v>
                </c:pt>
                <c:pt idx="33">
                  <c:v>719.51708333333329</c:v>
                </c:pt>
                <c:pt idx="34">
                  <c:v>705.43624999999963</c:v>
                </c:pt>
                <c:pt idx="35">
                  <c:v>660.96708333333288</c:v>
                </c:pt>
                <c:pt idx="36">
                  <c:v>697.70708333333312</c:v>
                </c:pt>
                <c:pt idx="37">
                  <c:v>643.43624999999963</c:v>
                </c:pt>
                <c:pt idx="38">
                  <c:v>688.35041666666632</c:v>
                </c:pt>
                <c:pt idx="39">
                  <c:v>671.55624999999975</c:v>
                </c:pt>
                <c:pt idx="40">
                  <c:v>603.37708333333319</c:v>
                </c:pt>
                <c:pt idx="41">
                  <c:v>626.76291666666646</c:v>
                </c:pt>
                <c:pt idx="42">
                  <c:v>607.25374999999951</c:v>
                </c:pt>
                <c:pt idx="43">
                  <c:v>641.33624999999995</c:v>
                </c:pt>
                <c:pt idx="44">
                  <c:v>588.81958333333307</c:v>
                </c:pt>
                <c:pt idx="45">
                  <c:v>585.54041666666637</c:v>
                </c:pt>
                <c:pt idx="46">
                  <c:v>605.96624999999938</c:v>
                </c:pt>
                <c:pt idx="47">
                  <c:v>606.34708333333299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0-4E4A-8372-D6E34B3C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27983"/>
        <c:axId val="1518329631"/>
      </c:scatterChart>
      <c:valAx>
        <c:axId val="151832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ABCD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329631"/>
        <c:crosses val="autoZero"/>
        <c:crossBetween val="midCat"/>
      </c:valAx>
      <c:valAx>
        <c:axId val="151832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327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"zero"</a:t>
            </a:r>
            <a:r>
              <a:rPr lang="en-US" baseline="0"/>
              <a:t> defect sampling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'Zero Defects'!$A$6:$A$122</c:f>
              <c:numCache>
                <c:formatCode>General</c:formatCode>
                <c:ptCount val="1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305</c:v>
                </c:pt>
                <c:pt idx="58">
                  <c:v>310</c:v>
                </c:pt>
                <c:pt idx="59">
                  <c:v>315</c:v>
                </c:pt>
                <c:pt idx="60">
                  <c:v>320</c:v>
                </c:pt>
                <c:pt idx="61">
                  <c:v>325</c:v>
                </c:pt>
                <c:pt idx="62">
                  <c:v>330</c:v>
                </c:pt>
                <c:pt idx="63">
                  <c:v>335</c:v>
                </c:pt>
                <c:pt idx="64">
                  <c:v>340</c:v>
                </c:pt>
                <c:pt idx="65">
                  <c:v>345</c:v>
                </c:pt>
                <c:pt idx="66">
                  <c:v>350</c:v>
                </c:pt>
                <c:pt idx="67">
                  <c:v>355</c:v>
                </c:pt>
                <c:pt idx="68">
                  <c:v>360</c:v>
                </c:pt>
                <c:pt idx="69">
                  <c:v>365</c:v>
                </c:pt>
                <c:pt idx="70">
                  <c:v>370</c:v>
                </c:pt>
                <c:pt idx="71">
                  <c:v>375</c:v>
                </c:pt>
                <c:pt idx="72">
                  <c:v>380</c:v>
                </c:pt>
                <c:pt idx="73">
                  <c:v>385</c:v>
                </c:pt>
                <c:pt idx="74">
                  <c:v>390</c:v>
                </c:pt>
                <c:pt idx="75">
                  <c:v>395</c:v>
                </c:pt>
                <c:pt idx="76">
                  <c:v>400</c:v>
                </c:pt>
                <c:pt idx="77">
                  <c:v>405</c:v>
                </c:pt>
                <c:pt idx="78">
                  <c:v>410</c:v>
                </c:pt>
                <c:pt idx="79">
                  <c:v>415</c:v>
                </c:pt>
                <c:pt idx="80">
                  <c:v>420</c:v>
                </c:pt>
                <c:pt idx="81">
                  <c:v>425</c:v>
                </c:pt>
                <c:pt idx="82">
                  <c:v>430</c:v>
                </c:pt>
                <c:pt idx="83">
                  <c:v>435</c:v>
                </c:pt>
                <c:pt idx="84">
                  <c:v>440</c:v>
                </c:pt>
                <c:pt idx="85">
                  <c:v>445</c:v>
                </c:pt>
                <c:pt idx="86">
                  <c:v>450</c:v>
                </c:pt>
                <c:pt idx="87">
                  <c:v>455</c:v>
                </c:pt>
                <c:pt idx="88">
                  <c:v>460</c:v>
                </c:pt>
                <c:pt idx="89">
                  <c:v>465</c:v>
                </c:pt>
                <c:pt idx="90">
                  <c:v>470</c:v>
                </c:pt>
                <c:pt idx="91">
                  <c:v>475</c:v>
                </c:pt>
                <c:pt idx="92">
                  <c:v>480</c:v>
                </c:pt>
                <c:pt idx="93">
                  <c:v>485</c:v>
                </c:pt>
                <c:pt idx="94">
                  <c:v>490</c:v>
                </c:pt>
                <c:pt idx="95">
                  <c:v>495</c:v>
                </c:pt>
                <c:pt idx="96">
                  <c:v>500</c:v>
                </c:pt>
                <c:pt idx="97">
                  <c:v>505</c:v>
                </c:pt>
                <c:pt idx="98">
                  <c:v>510</c:v>
                </c:pt>
                <c:pt idx="99">
                  <c:v>515</c:v>
                </c:pt>
                <c:pt idx="100">
                  <c:v>520</c:v>
                </c:pt>
                <c:pt idx="101">
                  <c:v>525</c:v>
                </c:pt>
                <c:pt idx="102">
                  <c:v>530</c:v>
                </c:pt>
                <c:pt idx="103">
                  <c:v>535</c:v>
                </c:pt>
                <c:pt idx="104">
                  <c:v>540</c:v>
                </c:pt>
                <c:pt idx="105">
                  <c:v>545</c:v>
                </c:pt>
                <c:pt idx="106">
                  <c:v>550</c:v>
                </c:pt>
                <c:pt idx="107">
                  <c:v>555</c:v>
                </c:pt>
                <c:pt idx="108">
                  <c:v>560</c:v>
                </c:pt>
                <c:pt idx="109">
                  <c:v>565</c:v>
                </c:pt>
                <c:pt idx="110">
                  <c:v>570</c:v>
                </c:pt>
                <c:pt idx="111">
                  <c:v>575</c:v>
                </c:pt>
                <c:pt idx="112">
                  <c:v>580</c:v>
                </c:pt>
                <c:pt idx="113">
                  <c:v>585</c:v>
                </c:pt>
                <c:pt idx="114">
                  <c:v>590</c:v>
                </c:pt>
                <c:pt idx="115">
                  <c:v>595</c:v>
                </c:pt>
                <c:pt idx="116">
                  <c:v>600</c:v>
                </c:pt>
              </c:numCache>
            </c:numRef>
          </c:xVal>
          <c:yVal>
            <c:numRef>
              <c:f>'Zero Defects'!$B$6:$B$122</c:f>
              <c:numCache>
                <c:formatCode>0.00000</c:formatCode>
                <c:ptCount val="117"/>
                <c:pt idx="0">
                  <c:v>0.15</c:v>
                </c:pt>
                <c:pt idx="1">
                  <c:v>0.12</c:v>
                </c:pt>
                <c:pt idx="2">
                  <c:v>0.1</c:v>
                </c:pt>
                <c:pt idx="3">
                  <c:v>8.5714285714285715E-2</c:v>
                </c:pt>
                <c:pt idx="4">
                  <c:v>7.4999999999999997E-2</c:v>
                </c:pt>
                <c:pt idx="5">
                  <c:v>6.6666666666666666E-2</c:v>
                </c:pt>
                <c:pt idx="6">
                  <c:v>0.06</c:v>
                </c:pt>
                <c:pt idx="7">
                  <c:v>5.4545454545454543E-2</c:v>
                </c:pt>
                <c:pt idx="8">
                  <c:v>0.05</c:v>
                </c:pt>
                <c:pt idx="9">
                  <c:v>4.6153846153846156E-2</c:v>
                </c:pt>
                <c:pt idx="10">
                  <c:v>4.2857142857142858E-2</c:v>
                </c:pt>
                <c:pt idx="11">
                  <c:v>0.04</c:v>
                </c:pt>
                <c:pt idx="12">
                  <c:v>3.7499999999999999E-2</c:v>
                </c:pt>
                <c:pt idx="13">
                  <c:v>3.5294117647058823E-2</c:v>
                </c:pt>
                <c:pt idx="14">
                  <c:v>3.3333333333333333E-2</c:v>
                </c:pt>
                <c:pt idx="15">
                  <c:v>3.1578947368421054E-2</c:v>
                </c:pt>
                <c:pt idx="16">
                  <c:v>0.03</c:v>
                </c:pt>
                <c:pt idx="17">
                  <c:v>2.8571428571428571E-2</c:v>
                </c:pt>
                <c:pt idx="18">
                  <c:v>2.7272727272727271E-2</c:v>
                </c:pt>
                <c:pt idx="19">
                  <c:v>2.6086956521739129E-2</c:v>
                </c:pt>
                <c:pt idx="20">
                  <c:v>2.5000000000000001E-2</c:v>
                </c:pt>
                <c:pt idx="21">
                  <c:v>2.4E-2</c:v>
                </c:pt>
                <c:pt idx="22">
                  <c:v>2.3076923076923078E-2</c:v>
                </c:pt>
                <c:pt idx="23">
                  <c:v>2.2222222222222223E-2</c:v>
                </c:pt>
                <c:pt idx="24">
                  <c:v>2.1428571428571429E-2</c:v>
                </c:pt>
                <c:pt idx="25">
                  <c:v>2.0689655172413793E-2</c:v>
                </c:pt>
                <c:pt idx="26">
                  <c:v>0.02</c:v>
                </c:pt>
                <c:pt idx="27">
                  <c:v>1.935483870967742E-2</c:v>
                </c:pt>
                <c:pt idx="28">
                  <c:v>1.8749999999999999E-2</c:v>
                </c:pt>
                <c:pt idx="29">
                  <c:v>1.8181818181818181E-2</c:v>
                </c:pt>
                <c:pt idx="30">
                  <c:v>1.7647058823529412E-2</c:v>
                </c:pt>
                <c:pt idx="31">
                  <c:v>1.7142857142857144E-2</c:v>
                </c:pt>
                <c:pt idx="32">
                  <c:v>1.6666666666666666E-2</c:v>
                </c:pt>
                <c:pt idx="33">
                  <c:v>1.6216216216216217E-2</c:v>
                </c:pt>
                <c:pt idx="34">
                  <c:v>1.5789473684210527E-2</c:v>
                </c:pt>
                <c:pt idx="35">
                  <c:v>1.5384615384615385E-2</c:v>
                </c:pt>
                <c:pt idx="36">
                  <c:v>1.4999999999999999E-2</c:v>
                </c:pt>
                <c:pt idx="37">
                  <c:v>1.4634146341463415E-2</c:v>
                </c:pt>
                <c:pt idx="38">
                  <c:v>1.4285714285714285E-2</c:v>
                </c:pt>
                <c:pt idx="39">
                  <c:v>1.3953488372093023E-2</c:v>
                </c:pt>
                <c:pt idx="40">
                  <c:v>1.3636363636363636E-2</c:v>
                </c:pt>
                <c:pt idx="41">
                  <c:v>1.3333333333333334E-2</c:v>
                </c:pt>
                <c:pt idx="42">
                  <c:v>1.3043478260869565E-2</c:v>
                </c:pt>
                <c:pt idx="43">
                  <c:v>1.276595744680851E-2</c:v>
                </c:pt>
                <c:pt idx="44">
                  <c:v>1.2500000000000001E-2</c:v>
                </c:pt>
                <c:pt idx="45">
                  <c:v>1.2244897959183673E-2</c:v>
                </c:pt>
                <c:pt idx="46">
                  <c:v>1.2E-2</c:v>
                </c:pt>
                <c:pt idx="47">
                  <c:v>1.1764705882352941E-2</c:v>
                </c:pt>
                <c:pt idx="48">
                  <c:v>1.1538461538461539E-2</c:v>
                </c:pt>
                <c:pt idx="49">
                  <c:v>1.1320754716981131E-2</c:v>
                </c:pt>
                <c:pt idx="50">
                  <c:v>1.1111111111111112E-2</c:v>
                </c:pt>
                <c:pt idx="51">
                  <c:v>1.090909090909091E-2</c:v>
                </c:pt>
                <c:pt idx="52">
                  <c:v>1.0714285714285714E-2</c:v>
                </c:pt>
                <c:pt idx="53">
                  <c:v>1.0526315789473684E-2</c:v>
                </c:pt>
                <c:pt idx="54">
                  <c:v>1.0344827586206896E-2</c:v>
                </c:pt>
                <c:pt idx="55">
                  <c:v>1.0169491525423728E-2</c:v>
                </c:pt>
                <c:pt idx="56">
                  <c:v>0.01</c:v>
                </c:pt>
                <c:pt idx="57">
                  <c:v>9.8360655737704927E-3</c:v>
                </c:pt>
                <c:pt idx="58">
                  <c:v>9.6774193548387101E-3</c:v>
                </c:pt>
                <c:pt idx="59">
                  <c:v>9.5238095238095247E-3</c:v>
                </c:pt>
                <c:pt idx="60">
                  <c:v>9.3749999999999997E-3</c:v>
                </c:pt>
                <c:pt idx="61">
                  <c:v>9.2307692307692316E-3</c:v>
                </c:pt>
                <c:pt idx="62">
                  <c:v>9.0909090909090905E-3</c:v>
                </c:pt>
                <c:pt idx="63">
                  <c:v>8.9552238805970154E-3</c:v>
                </c:pt>
                <c:pt idx="64">
                  <c:v>8.8235294117647058E-3</c:v>
                </c:pt>
                <c:pt idx="65">
                  <c:v>8.6956521739130436E-3</c:v>
                </c:pt>
                <c:pt idx="66">
                  <c:v>8.5714285714285719E-3</c:v>
                </c:pt>
                <c:pt idx="67">
                  <c:v>8.4507042253521118E-3</c:v>
                </c:pt>
                <c:pt idx="68">
                  <c:v>8.3333333333333332E-3</c:v>
                </c:pt>
                <c:pt idx="69">
                  <c:v>8.21917808219178E-3</c:v>
                </c:pt>
                <c:pt idx="70">
                  <c:v>8.1081081081081086E-3</c:v>
                </c:pt>
                <c:pt idx="71">
                  <c:v>8.0000000000000002E-3</c:v>
                </c:pt>
                <c:pt idx="72">
                  <c:v>7.8947368421052634E-3</c:v>
                </c:pt>
                <c:pt idx="73">
                  <c:v>7.7922077922077922E-3</c:v>
                </c:pt>
                <c:pt idx="74">
                  <c:v>7.6923076923076927E-3</c:v>
                </c:pt>
                <c:pt idx="75">
                  <c:v>7.5949367088607592E-3</c:v>
                </c:pt>
                <c:pt idx="76">
                  <c:v>7.4999999999999997E-3</c:v>
                </c:pt>
                <c:pt idx="77">
                  <c:v>7.4074074074074077E-3</c:v>
                </c:pt>
                <c:pt idx="78">
                  <c:v>7.3170731707317077E-3</c:v>
                </c:pt>
                <c:pt idx="79">
                  <c:v>7.2289156626506026E-3</c:v>
                </c:pt>
                <c:pt idx="80">
                  <c:v>7.1428571428571426E-3</c:v>
                </c:pt>
                <c:pt idx="81">
                  <c:v>7.058823529411765E-3</c:v>
                </c:pt>
                <c:pt idx="82">
                  <c:v>6.9767441860465115E-3</c:v>
                </c:pt>
                <c:pt idx="83">
                  <c:v>6.8965517241379309E-3</c:v>
                </c:pt>
                <c:pt idx="84">
                  <c:v>6.8181818181818179E-3</c:v>
                </c:pt>
                <c:pt idx="85">
                  <c:v>6.7415730337078653E-3</c:v>
                </c:pt>
                <c:pt idx="86">
                  <c:v>6.6666666666666671E-3</c:v>
                </c:pt>
                <c:pt idx="87">
                  <c:v>6.5934065934065934E-3</c:v>
                </c:pt>
                <c:pt idx="88">
                  <c:v>6.5217391304347823E-3</c:v>
                </c:pt>
                <c:pt idx="89">
                  <c:v>6.4516129032258064E-3</c:v>
                </c:pt>
                <c:pt idx="90">
                  <c:v>6.382978723404255E-3</c:v>
                </c:pt>
                <c:pt idx="91">
                  <c:v>6.3157894736842104E-3</c:v>
                </c:pt>
                <c:pt idx="92">
                  <c:v>6.2500000000000003E-3</c:v>
                </c:pt>
                <c:pt idx="93">
                  <c:v>6.1855670103092781E-3</c:v>
                </c:pt>
                <c:pt idx="94">
                  <c:v>6.1224489795918364E-3</c:v>
                </c:pt>
                <c:pt idx="95">
                  <c:v>6.0606060606060606E-3</c:v>
                </c:pt>
                <c:pt idx="96">
                  <c:v>6.0000000000000001E-3</c:v>
                </c:pt>
                <c:pt idx="97">
                  <c:v>5.9405940594059407E-3</c:v>
                </c:pt>
                <c:pt idx="98">
                  <c:v>5.8823529411764705E-3</c:v>
                </c:pt>
                <c:pt idx="99">
                  <c:v>5.8252427184466021E-3</c:v>
                </c:pt>
                <c:pt idx="100">
                  <c:v>5.7692307692307696E-3</c:v>
                </c:pt>
                <c:pt idx="101">
                  <c:v>5.7142857142857143E-3</c:v>
                </c:pt>
                <c:pt idx="102">
                  <c:v>5.6603773584905656E-3</c:v>
                </c:pt>
                <c:pt idx="103">
                  <c:v>5.6074766355140183E-3</c:v>
                </c:pt>
                <c:pt idx="104">
                  <c:v>5.5555555555555558E-3</c:v>
                </c:pt>
                <c:pt idx="105">
                  <c:v>5.5045871559633031E-3</c:v>
                </c:pt>
                <c:pt idx="106">
                  <c:v>5.454545454545455E-3</c:v>
                </c:pt>
                <c:pt idx="107">
                  <c:v>5.4054054054054057E-3</c:v>
                </c:pt>
                <c:pt idx="108">
                  <c:v>5.3571428571428572E-3</c:v>
                </c:pt>
                <c:pt idx="109">
                  <c:v>5.3097345132743362E-3</c:v>
                </c:pt>
                <c:pt idx="110">
                  <c:v>5.263157894736842E-3</c:v>
                </c:pt>
                <c:pt idx="111">
                  <c:v>5.2173913043478265E-3</c:v>
                </c:pt>
                <c:pt idx="112">
                  <c:v>5.1724137931034482E-3</c:v>
                </c:pt>
                <c:pt idx="113">
                  <c:v>5.1282051282051282E-3</c:v>
                </c:pt>
                <c:pt idx="114">
                  <c:v>5.084745762711864E-3</c:v>
                </c:pt>
                <c:pt idx="115">
                  <c:v>5.0420168067226894E-3</c:v>
                </c:pt>
                <c:pt idx="116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C-2D43-97FF-6B5BFDCC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47119"/>
        <c:axId val="2134599631"/>
      </c:scatterChart>
      <c:valAx>
        <c:axId val="21351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Inpsected with "zero" defects 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9631"/>
        <c:crosses val="autoZero"/>
        <c:crossBetween val="midCat"/>
      </c:valAx>
      <c:valAx>
        <c:axId val="21345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Worst</a:t>
                </a:r>
                <a:r>
                  <a:rPr lang="en-US" baseline="0"/>
                  <a:t> Case Risk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'2 Factor DOE Analysis'!$D$55:$D$74</c:f>
              <c:numCache>
                <c:formatCode>General</c:formatCode>
                <c:ptCount val="20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</c:numCache>
            </c:numRef>
          </c:xVal>
          <c:yVal>
            <c:numRef>
              <c:f>'2 Factor DOE Analysis'!$G$55:$G$74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4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9-6C45-BBA4-0E4006D87452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'2 Factor DOE Analysis'!$D$55:$D$74</c:f>
              <c:numCache>
                <c:formatCode>General</c:formatCode>
                <c:ptCount val="20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</c:numCache>
            </c:numRef>
          </c:xVal>
          <c:yVal>
            <c:numRef>
              <c:f>'2 Factor DOE Analysis'!$J$81:$J$100</c:f>
              <c:numCache>
                <c:formatCode>General</c:formatCode>
                <c:ptCount val="20"/>
                <c:pt idx="0">
                  <c:v>7.3999999999999995</c:v>
                </c:pt>
                <c:pt idx="1">
                  <c:v>8.3999999999999986</c:v>
                </c:pt>
                <c:pt idx="2">
                  <c:v>5.0000000000000009</c:v>
                </c:pt>
                <c:pt idx="3">
                  <c:v>7.0000000000000009</c:v>
                </c:pt>
                <c:pt idx="4">
                  <c:v>7.3999999999999995</c:v>
                </c:pt>
                <c:pt idx="5">
                  <c:v>8.3999999999999986</c:v>
                </c:pt>
                <c:pt idx="6">
                  <c:v>5.0000000000000009</c:v>
                </c:pt>
                <c:pt idx="7">
                  <c:v>7.0000000000000009</c:v>
                </c:pt>
                <c:pt idx="8">
                  <c:v>7.3999999999999995</c:v>
                </c:pt>
                <c:pt idx="9">
                  <c:v>8.3999999999999986</c:v>
                </c:pt>
                <c:pt idx="10">
                  <c:v>5.0000000000000009</c:v>
                </c:pt>
                <c:pt idx="11">
                  <c:v>7.0000000000000009</c:v>
                </c:pt>
                <c:pt idx="12">
                  <c:v>7.3999999999999995</c:v>
                </c:pt>
                <c:pt idx="13">
                  <c:v>8.3999999999999986</c:v>
                </c:pt>
                <c:pt idx="14">
                  <c:v>5.0000000000000009</c:v>
                </c:pt>
                <c:pt idx="15">
                  <c:v>7.0000000000000009</c:v>
                </c:pt>
                <c:pt idx="16">
                  <c:v>7.3999999999999995</c:v>
                </c:pt>
                <c:pt idx="17">
                  <c:v>8.3999999999999986</c:v>
                </c:pt>
                <c:pt idx="18">
                  <c:v>5.0000000000000009</c:v>
                </c:pt>
                <c:pt idx="19">
                  <c:v>7.0000000000000009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9-6C45-BBA4-0E4006D8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58288"/>
        <c:axId val="1436414208"/>
      </c:scatterChart>
      <c:valAx>
        <c:axId val="143625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414208"/>
        <c:crosses val="autoZero"/>
        <c:crossBetween val="midCat"/>
      </c:valAx>
      <c:valAx>
        <c:axId val="143641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258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</a:t>
            </a:r>
            <a:r>
              <a:rPr lang="en-US" baseline="0"/>
              <a:t> by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Correlation!$C$1</c:f>
              <c:strCache>
                <c:ptCount val="1"/>
                <c:pt idx="0">
                  <c:v>horsepower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Correlation!$C$2:$C$33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  <c:pt idx="8">
                  <c:v>140.80000000000001</c:v>
                </c:pt>
                <c:pt idx="9">
                  <c:v>167.6</c:v>
                </c:pt>
                <c:pt idx="10">
                  <c:v>167.6</c:v>
                </c:pt>
                <c:pt idx="11">
                  <c:v>275.8</c:v>
                </c:pt>
                <c:pt idx="12">
                  <c:v>275.8</c:v>
                </c:pt>
                <c:pt idx="13">
                  <c:v>275.8</c:v>
                </c:pt>
                <c:pt idx="14">
                  <c:v>472</c:v>
                </c:pt>
                <c:pt idx="15">
                  <c:v>460</c:v>
                </c:pt>
                <c:pt idx="16">
                  <c:v>440</c:v>
                </c:pt>
                <c:pt idx="17">
                  <c:v>78.7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120.1</c:v>
                </c:pt>
                <c:pt idx="21">
                  <c:v>318</c:v>
                </c:pt>
                <c:pt idx="22">
                  <c:v>304</c:v>
                </c:pt>
                <c:pt idx="23">
                  <c:v>350</c:v>
                </c:pt>
                <c:pt idx="24">
                  <c:v>400</c:v>
                </c:pt>
                <c:pt idx="25">
                  <c:v>79</c:v>
                </c:pt>
                <c:pt idx="26">
                  <c:v>120.3</c:v>
                </c:pt>
                <c:pt idx="27">
                  <c:v>95.1</c:v>
                </c:pt>
                <c:pt idx="28">
                  <c:v>351</c:v>
                </c:pt>
                <c:pt idx="29">
                  <c:v>145</c:v>
                </c:pt>
                <c:pt idx="30">
                  <c:v>301</c:v>
                </c:pt>
                <c:pt idx="31">
                  <c:v>121</c:v>
                </c:pt>
              </c:numCache>
            </c:numRef>
          </c:xVal>
          <c:yVal>
            <c:numRef>
              <c:f>Correlation!$B$2:$B$33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7-5446-82BF-2E3C2BD6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14783"/>
        <c:axId val="526420351"/>
      </c:scatterChart>
      <c:valAx>
        <c:axId val="526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20351"/>
        <c:crosses val="autoZero"/>
        <c:crossBetween val="midCat"/>
      </c:valAx>
      <c:valAx>
        <c:axId val="5264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</a:t>
            </a:r>
            <a:r>
              <a:rPr lang="en-US" baseline="0"/>
              <a:t> by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Correlation!$C$1</c:f>
              <c:strCache>
                <c:ptCount val="1"/>
                <c:pt idx="0">
                  <c:v>horsepower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Correlation!$D$2:$D$33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Correlation!$B$2:$B$33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8-C741-BE4E-1248CAB3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14783"/>
        <c:axId val="526420351"/>
      </c:scatterChart>
      <c:valAx>
        <c:axId val="526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20351"/>
        <c:crosses val="autoZero"/>
        <c:crossBetween val="midCat"/>
      </c:valAx>
      <c:valAx>
        <c:axId val="5264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Horsepower</a:t>
            </a:r>
            <a:r>
              <a:rPr lang="en-US" baseline="0"/>
              <a:t> by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Correlation!$C$1</c:f>
              <c:strCache>
                <c:ptCount val="1"/>
                <c:pt idx="0">
                  <c:v>horsepower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Correlation!$D$2:$D$33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Correlation!$C$2:$C$33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  <c:pt idx="8">
                  <c:v>140.80000000000001</c:v>
                </c:pt>
                <c:pt idx="9">
                  <c:v>167.6</c:v>
                </c:pt>
                <c:pt idx="10">
                  <c:v>167.6</c:v>
                </c:pt>
                <c:pt idx="11">
                  <c:v>275.8</c:v>
                </c:pt>
                <c:pt idx="12">
                  <c:v>275.8</c:v>
                </c:pt>
                <c:pt idx="13">
                  <c:v>275.8</c:v>
                </c:pt>
                <c:pt idx="14">
                  <c:v>472</c:v>
                </c:pt>
                <c:pt idx="15">
                  <c:v>460</c:v>
                </c:pt>
                <c:pt idx="16">
                  <c:v>440</c:v>
                </c:pt>
                <c:pt idx="17">
                  <c:v>78.7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120.1</c:v>
                </c:pt>
                <c:pt idx="21">
                  <c:v>318</c:v>
                </c:pt>
                <c:pt idx="22">
                  <c:v>304</c:v>
                </c:pt>
                <c:pt idx="23">
                  <c:v>350</c:v>
                </c:pt>
                <c:pt idx="24">
                  <c:v>400</c:v>
                </c:pt>
                <c:pt idx="25">
                  <c:v>79</c:v>
                </c:pt>
                <c:pt idx="26">
                  <c:v>120.3</c:v>
                </c:pt>
                <c:pt idx="27">
                  <c:v>95.1</c:v>
                </c:pt>
                <c:pt idx="28">
                  <c:v>351</c:v>
                </c:pt>
                <c:pt idx="29">
                  <c:v>145</c:v>
                </c:pt>
                <c:pt idx="30">
                  <c:v>301</c:v>
                </c:pt>
                <c:pt idx="31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9-7E4D-A858-5C06A044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14783"/>
        <c:axId val="526420351"/>
      </c:scatterChart>
      <c:valAx>
        <c:axId val="526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20351"/>
        <c:crosses val="autoZero"/>
        <c:crossBetween val="midCat"/>
      </c:valAx>
      <c:valAx>
        <c:axId val="5264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1971 Steel Output US versus Soviet Union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'1971 Steel Output'!$B$1</c:f>
              <c:strCache>
                <c:ptCount val="1"/>
                <c:pt idx="0">
                  <c:v>Millions of Tons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'1971 Steel Output'!$A$2:$A$3</c:f>
              <c:strCache>
                <c:ptCount val="2"/>
                <c:pt idx="0">
                  <c:v>United States</c:v>
                </c:pt>
                <c:pt idx="1">
                  <c:v>Soviet Union</c:v>
                </c:pt>
              </c:strCache>
            </c:strRef>
          </c:cat>
          <c:val>
            <c:numRef>
              <c:f>'1971 Steel Output'!$B$2:$B$3</c:f>
              <c:numCache>
                <c:formatCode>General</c:formatCode>
                <c:ptCount val="2"/>
                <c:pt idx="0">
                  <c:v>120.2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F-6049-9897-E2C445D0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14255"/>
        <c:axId val="148956047"/>
      </c:barChart>
      <c:catAx>
        <c:axId val="14951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6047"/>
        <c:crosses val="autoZero"/>
        <c:auto val="1"/>
        <c:lblAlgn val="ctr"/>
        <c:lblOffset val="100"/>
        <c:noMultiLvlLbl val="0"/>
      </c:catAx>
      <c:valAx>
        <c:axId val="1489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tons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7653177782177613E-2"/>
              <c:y val="0.38636611757886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4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Heads per 100 Coin</a:t>
            </a:r>
            <a:r>
              <a:rPr lang="en-US" baseline="0"/>
              <a:t> Tosses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Coin Toss'!$B$1</c:f>
              <c:strCache>
                <c:ptCount val="1"/>
                <c:pt idx="0">
                  <c:v>Number of Heads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'Random Coin Toss'!$A$2:$A$26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Toss'!$B$2:$B$26</c:f>
              <c:numCache>
                <c:formatCode>General</c:formatCode>
                <c:ptCount val="25"/>
                <c:pt idx="0">
                  <c:v>48</c:v>
                </c:pt>
                <c:pt idx="1">
                  <c:v>48</c:v>
                </c:pt>
                <c:pt idx="2">
                  <c:v>44</c:v>
                </c:pt>
                <c:pt idx="3">
                  <c:v>51</c:v>
                </c:pt>
                <c:pt idx="4">
                  <c:v>60</c:v>
                </c:pt>
                <c:pt idx="5">
                  <c:v>44</c:v>
                </c:pt>
                <c:pt idx="6">
                  <c:v>57</c:v>
                </c:pt>
                <c:pt idx="7">
                  <c:v>59</c:v>
                </c:pt>
                <c:pt idx="8">
                  <c:v>43</c:v>
                </c:pt>
                <c:pt idx="9">
                  <c:v>56</c:v>
                </c:pt>
                <c:pt idx="10">
                  <c:v>50</c:v>
                </c:pt>
                <c:pt idx="11">
                  <c:v>55</c:v>
                </c:pt>
                <c:pt idx="12">
                  <c:v>47</c:v>
                </c:pt>
                <c:pt idx="13">
                  <c:v>57</c:v>
                </c:pt>
                <c:pt idx="14">
                  <c:v>48</c:v>
                </c:pt>
                <c:pt idx="15">
                  <c:v>40</c:v>
                </c:pt>
                <c:pt idx="16">
                  <c:v>50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59</c:v>
                </c:pt>
                <c:pt idx="21">
                  <c:v>40</c:v>
                </c:pt>
                <c:pt idx="22">
                  <c:v>55</c:v>
                </c:pt>
                <c:pt idx="23">
                  <c:v>54</c:v>
                </c:pt>
                <c:pt idx="2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F-9141-95D0-3A2EA080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80096"/>
        <c:axId val="884924544"/>
      </c:scatterChart>
      <c:valAx>
        <c:axId val="906980096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4544"/>
        <c:crosses val="autoZero"/>
        <c:crossBetween val="midCat"/>
        <c:majorUnit val="1"/>
      </c:valAx>
      <c:valAx>
        <c:axId val="88492454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Heads per 100 Coin</a:t>
            </a:r>
            <a:r>
              <a:rPr lang="en-US" baseline="0"/>
              <a:t> Tosses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Coin Toss'!$B$1</c:f>
              <c:strCache>
                <c:ptCount val="1"/>
                <c:pt idx="0">
                  <c:v>Number of Heads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'Random Coin Toss'!$A$2:$A$26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Toss'!$B$2:$B$26</c:f>
              <c:numCache>
                <c:formatCode>General</c:formatCode>
                <c:ptCount val="25"/>
                <c:pt idx="0">
                  <c:v>48</c:v>
                </c:pt>
                <c:pt idx="1">
                  <c:v>48</c:v>
                </c:pt>
                <c:pt idx="2">
                  <c:v>44</c:v>
                </c:pt>
                <c:pt idx="3">
                  <c:v>51</c:v>
                </c:pt>
                <c:pt idx="4">
                  <c:v>60</c:v>
                </c:pt>
                <c:pt idx="5">
                  <c:v>44</c:v>
                </c:pt>
                <c:pt idx="6">
                  <c:v>57</c:v>
                </c:pt>
                <c:pt idx="7">
                  <c:v>59</c:v>
                </c:pt>
                <c:pt idx="8">
                  <c:v>43</c:v>
                </c:pt>
                <c:pt idx="9">
                  <c:v>56</c:v>
                </c:pt>
                <c:pt idx="10">
                  <c:v>50</c:v>
                </c:pt>
                <c:pt idx="11">
                  <c:v>55</c:v>
                </c:pt>
                <c:pt idx="12">
                  <c:v>47</c:v>
                </c:pt>
                <c:pt idx="13">
                  <c:v>57</c:v>
                </c:pt>
                <c:pt idx="14">
                  <c:v>48</c:v>
                </c:pt>
                <c:pt idx="15">
                  <c:v>40</c:v>
                </c:pt>
                <c:pt idx="16">
                  <c:v>50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59</c:v>
                </c:pt>
                <c:pt idx="21">
                  <c:v>40</c:v>
                </c:pt>
                <c:pt idx="22">
                  <c:v>55</c:v>
                </c:pt>
                <c:pt idx="23">
                  <c:v>54</c:v>
                </c:pt>
                <c:pt idx="2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C-A646-B2D4-1D98122D0584}"/>
            </c:ext>
          </c:extLst>
        </c:ser>
        <c:ser>
          <c:idx val="1"/>
          <c:order val="1"/>
          <c:tx>
            <c:strRef>
              <c:f>'Random Coin Toss'!$C$1</c:f>
              <c:strCache>
                <c:ptCount val="1"/>
                <c:pt idx="0">
                  <c:v>Expected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'Random Coin Toss'!$A$2:$A$26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Toss'!$C$2:$C$26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C-A646-B2D4-1D98122D0584}"/>
            </c:ext>
          </c:extLst>
        </c:ser>
        <c:ser>
          <c:idx val="2"/>
          <c:order val="2"/>
          <c:tx>
            <c:strRef>
              <c:f>'Random Coin Toss'!$D$1</c:f>
              <c:strCache>
                <c:ptCount val="1"/>
                <c:pt idx="0">
                  <c:v>Lower Limit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'Random Coin Toss'!$A$2:$A$26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Toss'!$D$2:$D$26</c:f>
              <c:numCache>
                <c:formatCode>General</c:formatCode>
                <c:ptCount val="2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6-1240-A072-145DDC15758A}"/>
            </c:ext>
          </c:extLst>
        </c:ser>
        <c:ser>
          <c:idx val="3"/>
          <c:order val="3"/>
          <c:tx>
            <c:strRef>
              <c:f>'Random Coin Toss'!$E$1</c:f>
              <c:strCache>
                <c:ptCount val="1"/>
                <c:pt idx="0">
                  <c:v>Upper Limit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'Random Coin Toss'!$A$2:$A$26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Toss'!$E$2:$E$26</c:f>
              <c:numCache>
                <c:formatCode>General</c:formatCode>
                <c:ptCount val="2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6-1240-A072-145DDC15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80096"/>
        <c:axId val="884924544"/>
      </c:scatterChart>
      <c:valAx>
        <c:axId val="906980096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4544"/>
        <c:crosses val="autoZero"/>
        <c:crossBetween val="midCat"/>
        <c:majorUnit val="1"/>
      </c:valAx>
      <c:valAx>
        <c:axId val="88492454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Heads per 100 Coin</a:t>
            </a:r>
            <a:r>
              <a:rPr lang="en-US" baseline="0"/>
              <a:t> Tosses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Coin Toss'!$B$34</c:f>
              <c:strCache>
                <c:ptCount val="1"/>
                <c:pt idx="0">
                  <c:v>Number of Heads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dPt>
            <c:idx val="19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ADE-0343-9443-2C65F7F5E5EE}"/>
              </c:ext>
            </c:extLst>
          </c:dPt>
          <c:dPt>
            <c:idx val="20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ADE-0343-9443-2C65F7F5E5EE}"/>
              </c:ext>
            </c:extLst>
          </c:dPt>
          <c:dPt>
            <c:idx val="22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DE-0343-9443-2C65F7F5E5EE}"/>
              </c:ext>
            </c:extLst>
          </c:dPt>
          <c:dPt>
            <c:idx val="23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ADE-0343-9443-2C65F7F5E5EE}"/>
              </c:ext>
            </c:extLst>
          </c:dPt>
          <c:xVal>
            <c:numRef>
              <c:f>'Random Coin Toss'!$A$35:$A$59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Toss'!$B$35:$B$59</c:f>
              <c:numCache>
                <c:formatCode>General</c:formatCode>
                <c:ptCount val="25"/>
                <c:pt idx="0">
                  <c:v>48</c:v>
                </c:pt>
                <c:pt idx="1">
                  <c:v>48</c:v>
                </c:pt>
                <c:pt idx="2">
                  <c:v>44</c:v>
                </c:pt>
                <c:pt idx="3">
                  <c:v>51</c:v>
                </c:pt>
                <c:pt idx="4">
                  <c:v>60</c:v>
                </c:pt>
                <c:pt idx="5">
                  <c:v>44</c:v>
                </c:pt>
                <c:pt idx="6">
                  <c:v>57</c:v>
                </c:pt>
                <c:pt idx="7">
                  <c:v>59</c:v>
                </c:pt>
                <c:pt idx="8">
                  <c:v>43</c:v>
                </c:pt>
                <c:pt idx="9">
                  <c:v>56</c:v>
                </c:pt>
                <c:pt idx="10">
                  <c:v>50</c:v>
                </c:pt>
                <c:pt idx="11">
                  <c:v>55</c:v>
                </c:pt>
                <c:pt idx="12">
                  <c:v>47</c:v>
                </c:pt>
                <c:pt idx="13">
                  <c:v>57</c:v>
                </c:pt>
                <c:pt idx="14">
                  <c:v>48</c:v>
                </c:pt>
                <c:pt idx="15">
                  <c:v>40</c:v>
                </c:pt>
                <c:pt idx="16">
                  <c:v>50</c:v>
                </c:pt>
                <c:pt idx="17">
                  <c:v>45</c:v>
                </c:pt>
                <c:pt idx="18">
                  <c:v>50</c:v>
                </c:pt>
                <c:pt idx="19">
                  <c:v>41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38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E-0343-9443-2C65F7F5E5EE}"/>
            </c:ext>
          </c:extLst>
        </c:ser>
        <c:ser>
          <c:idx val="1"/>
          <c:order val="1"/>
          <c:tx>
            <c:strRef>
              <c:f>'Random Coin Toss'!$C$34</c:f>
              <c:strCache>
                <c:ptCount val="1"/>
                <c:pt idx="0">
                  <c:v>Expected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'Random Coin Toss'!$A$35:$A$59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Toss'!$C$35:$C$59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E-0343-9443-2C65F7F5E5EE}"/>
            </c:ext>
          </c:extLst>
        </c:ser>
        <c:ser>
          <c:idx val="2"/>
          <c:order val="2"/>
          <c:tx>
            <c:strRef>
              <c:f>'Random Coin Toss'!$D$34</c:f>
              <c:strCache>
                <c:ptCount val="1"/>
                <c:pt idx="0">
                  <c:v>Lower Limit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ADE-0343-9443-2C65F7F5E5EE}"/>
              </c:ext>
            </c:extLst>
          </c:dPt>
          <c:dPt>
            <c:idx val="24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ADE-0343-9443-2C65F7F5E5EE}"/>
              </c:ext>
            </c:extLst>
          </c:dPt>
          <c:xVal>
            <c:numRef>
              <c:f>'Random Coin Toss'!$A$35:$A$59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Toss'!$D$35:$D$59</c:f>
              <c:numCache>
                <c:formatCode>General</c:formatCode>
                <c:ptCount val="2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E-0343-9443-2C65F7F5E5EE}"/>
            </c:ext>
          </c:extLst>
        </c:ser>
        <c:ser>
          <c:idx val="3"/>
          <c:order val="3"/>
          <c:tx>
            <c:strRef>
              <c:f>'Random Coin Toss'!$E$34</c:f>
              <c:strCache>
                <c:ptCount val="1"/>
                <c:pt idx="0">
                  <c:v>Upper Limit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'Random Coin Toss'!$A$35:$A$59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'Random Coin Toss'!$E$35:$E$59</c:f>
              <c:numCache>
                <c:formatCode>General</c:formatCode>
                <c:ptCount val="2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E-0343-9443-2C65F7F5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80096"/>
        <c:axId val="884924544"/>
      </c:scatterChart>
      <c:valAx>
        <c:axId val="906980096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4544"/>
        <c:crosses val="autoZero"/>
        <c:crossBetween val="midCat"/>
        <c:majorUnit val="1"/>
      </c:valAx>
      <c:valAx>
        <c:axId val="88492454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</c:v>
          </c:tx>
          <c:spPr>
            <a:ln w="19050">
              <a:noFill/>
            </a:ln>
          </c:spPr>
          <c:xVal>
            <c:numRef>
              <c:f>'2 Factor DOE Analysis'!$E$55:$E$74</c:f>
              <c:numCache>
                <c:formatCode>General</c:formatCode>
                <c:ptCount val="20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</c:numCache>
            </c:numRef>
          </c:xVal>
          <c:yVal>
            <c:numRef>
              <c:f>'2 Factor DOE Analysis'!$G$55:$G$74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4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4-C644-9DD5-47F9E3034766}"/>
            </c:ext>
          </c:extLst>
        </c:ser>
        <c:ser>
          <c:idx val="1"/>
          <c:order val="1"/>
          <c:tx>
            <c:v>Predicted Response</c:v>
          </c:tx>
          <c:spPr>
            <a:ln w="19050">
              <a:noFill/>
            </a:ln>
          </c:spPr>
          <c:xVal>
            <c:numRef>
              <c:f>'2 Factor DOE Analysis'!$E$55:$E$74</c:f>
              <c:numCache>
                <c:formatCode>General</c:formatCode>
                <c:ptCount val="20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</c:numCache>
            </c:numRef>
          </c:xVal>
          <c:yVal>
            <c:numRef>
              <c:f>'2 Factor DOE Analysis'!$J$81:$J$100</c:f>
              <c:numCache>
                <c:formatCode>General</c:formatCode>
                <c:ptCount val="20"/>
                <c:pt idx="0">
                  <c:v>7.3999999999999995</c:v>
                </c:pt>
                <c:pt idx="1">
                  <c:v>8.3999999999999986</c:v>
                </c:pt>
                <c:pt idx="2">
                  <c:v>5.0000000000000009</c:v>
                </c:pt>
                <c:pt idx="3">
                  <c:v>7.0000000000000009</c:v>
                </c:pt>
                <c:pt idx="4">
                  <c:v>7.3999999999999995</c:v>
                </c:pt>
                <c:pt idx="5">
                  <c:v>8.3999999999999986</c:v>
                </c:pt>
                <c:pt idx="6">
                  <c:v>5.0000000000000009</c:v>
                </c:pt>
                <c:pt idx="7">
                  <c:v>7.0000000000000009</c:v>
                </c:pt>
                <c:pt idx="8">
                  <c:v>7.3999999999999995</c:v>
                </c:pt>
                <c:pt idx="9">
                  <c:v>8.3999999999999986</c:v>
                </c:pt>
                <c:pt idx="10">
                  <c:v>5.0000000000000009</c:v>
                </c:pt>
                <c:pt idx="11">
                  <c:v>7.0000000000000009</c:v>
                </c:pt>
                <c:pt idx="12">
                  <c:v>7.3999999999999995</c:v>
                </c:pt>
                <c:pt idx="13">
                  <c:v>8.3999999999999986</c:v>
                </c:pt>
                <c:pt idx="14">
                  <c:v>5.0000000000000009</c:v>
                </c:pt>
                <c:pt idx="15">
                  <c:v>7.0000000000000009</c:v>
                </c:pt>
                <c:pt idx="16">
                  <c:v>7.3999999999999995</c:v>
                </c:pt>
                <c:pt idx="17">
                  <c:v>8.3999999999999986</c:v>
                </c:pt>
                <c:pt idx="18">
                  <c:v>5.0000000000000009</c:v>
                </c:pt>
                <c:pt idx="19">
                  <c:v>7.0000000000000009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4-C644-9DD5-47F9E303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58288"/>
        <c:axId val="1394509040"/>
      </c:scatterChart>
      <c:valAx>
        <c:axId val="143625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509040"/>
        <c:crosses val="autoZero"/>
        <c:crossBetween val="midCat"/>
      </c:valAx>
      <c:valAx>
        <c:axId val="139450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258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Analysis'!$D$6</c:f>
              <c:strCache>
                <c:ptCount val="1"/>
                <c:pt idx="0">
                  <c:v>Factor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Analysis'!$G$16:$G$17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Analysis'!$H$16:$H$17</c:f>
              <c:numCache>
                <c:formatCode>0.00</c:formatCode>
                <c:ptCount val="2"/>
                <c:pt idx="0">
                  <c:v>1.7350000000000001</c:v>
                </c:pt>
                <c:pt idx="1">
                  <c:v>2.164166666666667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7-8442-BAD4-1D82DBBD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Analysis'!$E$6</c:f>
              <c:strCache>
                <c:ptCount val="1"/>
                <c:pt idx="0">
                  <c:v>Factor 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Analysis'!$G$16:$G$17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Analysis'!$I$16:$I$17</c:f>
              <c:numCache>
                <c:formatCode>0.00</c:formatCode>
                <c:ptCount val="2"/>
                <c:pt idx="0">
                  <c:v>1.9566666666666668</c:v>
                </c:pt>
                <c:pt idx="1">
                  <c:v>1.9425000000000001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2-7546-8E26-4EA6B18A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Factor DOE Analysis'!$F$6</c:f>
              <c:strCache>
                <c:ptCount val="1"/>
                <c:pt idx="0">
                  <c:v>Factor 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 Factor DOE Analysis'!$G$16:$G$17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'3 Factor DOE Analysis'!$J$16:$J$17</c:f>
              <c:numCache>
                <c:formatCode>0.00</c:formatCode>
                <c:ptCount val="2"/>
                <c:pt idx="0">
                  <c:v>1.9933333333333334</c:v>
                </c:pt>
                <c:pt idx="1">
                  <c:v>1.9058333333333335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E-BB41-934C-F67E2FBD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18656"/>
        <c:axId val="776820304"/>
      </c:lineChart>
      <c:catAx>
        <c:axId val="7768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0304"/>
        <c:crosses val="autoZero"/>
        <c:auto val="1"/>
        <c:lblAlgn val="ctr"/>
        <c:lblOffset val="100"/>
        <c:noMultiLvlLbl val="0"/>
      </c:catAx>
      <c:valAx>
        <c:axId val="776820304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Treatment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Treatment Comparison</a:t>
          </a:r>
        </a:p>
      </cx:txPr>
    </cx:title>
    <cx:plotArea>
      <cx:plotAreaRegion>
        <cx:series layoutId="boxWhisker" uniqueId="{01A19B58-2DF6-5D4C-A37B-250A0C548079}">
          <cx:tx>
            <cx:txData>
              <cx:f>_xlchart.v1.0</cx:f>
              <cx:v>Control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08B380-63B0-3647-B2D4-134811D2EDD5}">
          <cx:tx>
            <cx:txData>
              <cx:f>_xlchart.v1.2</cx:f>
              <cx:v>Treatment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in="40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_xlchart.v1.8</cx:f>
      </cx:numDim>
    </cx:data>
  </cx:chartData>
  <cx:chart>
    <cx:title pos="t" align="ctr" overlay="0">
      <cx:tx>
        <cx:txData>
          <cx:v>Treatment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Treatment Comparison</a:t>
          </a:r>
        </a:p>
      </cx:txPr>
    </cx:title>
    <cx:plotArea>
      <cx:plotAreaRegion>
        <cx:series layoutId="boxWhisker" uniqueId="{85DA66B7-5DF3-D344-9FA5-7A9DE061D949}">
          <cx:tx>
            <cx:txData>
              <cx:f>_xlchart.v1.5</cx:f>
              <cx:v>Control</cx:v>
            </cx:txData>
          </cx:tx>
          <cx:dataId val="0"/>
          <cx:layoutPr>
            <cx:statistics quartileMethod="exclusive"/>
          </cx:layoutPr>
        </cx:series>
        <cx:series layoutId="boxWhisker" uniqueId="{501B312C-42D0-4942-A212-5E3806CCE7A8}">
          <cx:tx>
            <cx:txData>
              <cx:f>_xlchart.v1.7</cx:f>
              <cx:v>Treatment 1</cx:v>
            </cx:txData>
          </cx:tx>
          <cx:dataId val="1"/>
          <cx:layoutPr>
            <cx:statistics quartileMethod="exclusive"/>
          </cx:layoutPr>
        </cx:series>
        <cx:series layoutId="boxWhisker" uniqueId="{43EE61A5-2347-1F41-A0D6-1CB71504DCAA}">
          <cx:tx>
            <cx:txData>
              <cx:f>_xlchart.v1.9</cx:f>
              <cx:v>Treatment 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Control versus Treatment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 versus Treatment</a:t>
          </a:r>
        </a:p>
      </cx:txPr>
    </cx:title>
    <cx:plotArea>
      <cx:plotAreaRegion>
        <cx:series layoutId="boxWhisker" uniqueId="{D949A3A1-A5D5-C243-8B2D-6DAA90442F2B}">
          <cx:tx>
            <cx:txData>
              <cx:f>_xlchart.v1.10</cx:f>
              <cx:v>Control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F0DD809-6DE9-6143-B6FC-938B60408492}">
          <cx:tx>
            <cx:txData>
              <cx:f>_xlchart.v1.12</cx:f>
              <cx:v>Treatment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_xlchart.v1.15</cx:f>
      </cx:strDim>
      <cx:numDim type="val">
        <cx:f dir="row">_xlchart.v1.14</cx:f>
      </cx:numDim>
    </cx:data>
  </cx:chartData>
  <cx:chart>
    <cx:title pos="t" align="ctr" overlay="0">
      <cx:tx>
        <cx:txData>
          <cx:v>Effect Magnitudes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Magnitudes</a:t>
          </a:r>
        </a:p>
      </cx:txPr>
    </cx:title>
    <cx:plotArea>
      <cx:plotAreaRegion>
        <cx:series layoutId="clusteredColumn" uniqueId="{8245E801-98E4-9B49-A30A-D099E0CACBF2}" formatIdx="0"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E7526CB5-FA51-424E-AEEC-C608D0348ECA}" formatIdx="1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_xlchart.v1.17</cx:f>
      </cx:strDim>
      <cx:numDim type="val">
        <cx:f dir="row">_xlchart.v1.16</cx:f>
      </cx:numDim>
    </cx:data>
  </cx:chartData>
  <cx:chart>
    <cx:title pos="t" align="ctr" overlay="0">
      <cx:tx>
        <cx:txData>
          <cx:v>Effect Magnitudes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Magnitudes</a:t>
          </a:r>
        </a:p>
      </cx:txPr>
    </cx:title>
    <cx:plotArea>
      <cx:plotAreaRegion>
        <cx:series layoutId="clusteredColumn" uniqueId="{8245E801-98E4-9B49-A30A-D099E0CACBF2}" formatIdx="0"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E7526CB5-FA51-424E-AEEC-C608D0348ECA}" formatIdx="1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_xlchart.v1.19</cx:f>
      </cx:strDim>
      <cx:numDim type="val">
        <cx:f dir="row">_xlchart.v1.18</cx:f>
      </cx:numDim>
    </cx:data>
  </cx:chartData>
  <cx:chart>
    <cx:title pos="t" align="ctr" overlay="0">
      <cx:tx>
        <cx:txData>
          <cx:v>Effect Magnitudes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Magnitudes</a:t>
          </a:r>
        </a:p>
      </cx:txPr>
    </cx:title>
    <cx:plotArea>
      <cx:plotAreaRegion>
        <cx:series layoutId="clusteredColumn" uniqueId="{8245E801-98E4-9B49-A30A-D099E0CACBF2}" formatIdx="0"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E7526CB5-FA51-424E-AEEC-C608D0348ECA}" formatIdx="1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4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microsoft.com/office/2014/relationships/chartEx" Target="../charts/chartEx5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26" Type="http://schemas.openxmlformats.org/officeDocument/2006/relationships/chart" Target="../charts/chart45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29" Type="http://schemas.openxmlformats.org/officeDocument/2006/relationships/chart" Target="../charts/chart48.xml"/><Relationship Id="rId1" Type="http://schemas.microsoft.com/office/2014/relationships/chartEx" Target="../charts/chartEx6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28" Type="http://schemas.openxmlformats.org/officeDocument/2006/relationships/chart" Target="../charts/chart47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image" Target="../media/image1.png"/><Relationship Id="rId4" Type="http://schemas.openxmlformats.org/officeDocument/2006/relationships/hyperlink" Target="https://gist.github.com/qz200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127000</xdr:rowOff>
    </xdr:from>
    <xdr:to>
      <xdr:col>8</xdr:col>
      <xdr:colOff>63500</xdr:colOff>
      <xdr:row>46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7FBE82-8F66-294E-A6F7-C3AF7D95B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7467600"/>
              <a:ext cx="6794500" cy="288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1</xdr:row>
      <xdr:rowOff>0</xdr:rowOff>
    </xdr:from>
    <xdr:to>
      <xdr:col>10</xdr:col>
      <xdr:colOff>482600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3CCCD5-5876-9842-95A3-F0F32C880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50800</xdr:rowOff>
    </xdr:from>
    <xdr:to>
      <xdr:col>13</xdr:col>
      <xdr:colOff>495300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158A5-D213-F34B-AC87-3FF980B49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14</xdr:row>
      <xdr:rowOff>63500</xdr:rowOff>
    </xdr:from>
    <xdr:to>
      <xdr:col>13</xdr:col>
      <xdr:colOff>495300</xdr:colOff>
      <xdr:row>27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BB483-D1C7-4249-9092-713ABB1FE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33</xdr:row>
      <xdr:rowOff>12700</xdr:rowOff>
    </xdr:from>
    <xdr:to>
      <xdr:col>13</xdr:col>
      <xdr:colOff>469900</xdr:colOff>
      <xdr:row>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734A39-E2F6-4044-9EB4-436891CE9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50800</xdr:rowOff>
    </xdr:from>
    <xdr:to>
      <xdr:col>8</xdr:col>
      <xdr:colOff>114300</xdr:colOff>
      <xdr:row>42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87CEC82-252E-8F43-B772-09814E29D8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6858000"/>
              <a:ext cx="72898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13</xdr:row>
      <xdr:rowOff>183501</xdr:rowOff>
    </xdr:from>
    <xdr:to>
      <xdr:col>7</xdr:col>
      <xdr:colOff>594827</xdr:colOff>
      <xdr:row>27</xdr:row>
      <xdr:rowOff>36804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E27804-F7A7-9A49-87B6-D63C3B11D7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1214" y="2990201"/>
              <a:ext cx="4555413" cy="26981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16</xdr:row>
      <xdr:rowOff>11705</xdr:rowOff>
    </xdr:from>
    <xdr:to>
      <xdr:col>9</xdr:col>
      <xdr:colOff>520876</xdr:colOff>
      <xdr:row>17</xdr:row>
      <xdr:rowOff>12700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389F251-A718-F449-B43C-61C89EF1A5E6}"/>
            </a:ext>
          </a:extLst>
        </xdr:cNvPr>
        <xdr:cNvCxnSpPr/>
      </xdr:nvCxnSpPr>
      <xdr:spPr>
        <a:xfrm flipH="1">
          <a:off x="19215100" y="2259605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99551</xdr:colOff>
      <xdr:row>16</xdr:row>
      <xdr:rowOff>2927</xdr:rowOff>
    </xdr:from>
    <xdr:to>
      <xdr:col>10</xdr:col>
      <xdr:colOff>99727</xdr:colOff>
      <xdr:row>17</xdr:row>
      <xdr:rowOff>3922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D92148B-FDC5-CE4E-B504-8F9A6B166A62}"/>
            </a:ext>
          </a:extLst>
        </xdr:cNvPr>
        <xdr:cNvCxnSpPr/>
      </xdr:nvCxnSpPr>
      <xdr:spPr>
        <a:xfrm flipH="1">
          <a:off x="19619451" y="2250827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474347</xdr:colOff>
      <xdr:row>16</xdr:row>
      <xdr:rowOff>4683</xdr:rowOff>
    </xdr:from>
    <xdr:to>
      <xdr:col>10</xdr:col>
      <xdr:colOff>474523</xdr:colOff>
      <xdr:row>17</xdr:row>
      <xdr:rowOff>5678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7C0BB0D-03AA-0047-AA2A-E1C6A915C8D3}"/>
            </a:ext>
          </a:extLst>
        </xdr:cNvPr>
        <xdr:cNvCxnSpPr/>
      </xdr:nvCxnSpPr>
      <xdr:spPr>
        <a:xfrm flipH="1">
          <a:off x="19994247" y="2252583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41494</xdr:colOff>
      <xdr:row>16</xdr:row>
      <xdr:rowOff>6439</xdr:rowOff>
    </xdr:from>
    <xdr:to>
      <xdr:col>11</xdr:col>
      <xdr:colOff>41670</xdr:colOff>
      <xdr:row>17</xdr:row>
      <xdr:rowOff>7434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378E9A3-F692-F34C-92D5-D21C6DD0DBA0}"/>
            </a:ext>
          </a:extLst>
        </xdr:cNvPr>
        <xdr:cNvCxnSpPr/>
      </xdr:nvCxnSpPr>
      <xdr:spPr>
        <a:xfrm flipH="1">
          <a:off x="20386894" y="2254339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427995</xdr:colOff>
      <xdr:row>16</xdr:row>
      <xdr:rowOff>8195</xdr:rowOff>
    </xdr:from>
    <xdr:to>
      <xdr:col>11</xdr:col>
      <xdr:colOff>428171</xdr:colOff>
      <xdr:row>17</xdr:row>
      <xdr:rowOff>9190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C53AFF7-594E-DF48-85F7-D837565FDF5F}"/>
            </a:ext>
          </a:extLst>
        </xdr:cNvPr>
        <xdr:cNvCxnSpPr/>
      </xdr:nvCxnSpPr>
      <xdr:spPr>
        <a:xfrm flipH="1">
          <a:off x="20773395" y="2256095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785234</xdr:colOff>
      <xdr:row>16</xdr:row>
      <xdr:rowOff>1171</xdr:rowOff>
    </xdr:from>
    <xdr:to>
      <xdr:col>11</xdr:col>
      <xdr:colOff>785410</xdr:colOff>
      <xdr:row>17</xdr:row>
      <xdr:rowOff>2166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11C3CE8-66EE-F448-8B4A-1E0B14495246}"/>
            </a:ext>
          </a:extLst>
        </xdr:cNvPr>
        <xdr:cNvCxnSpPr/>
      </xdr:nvCxnSpPr>
      <xdr:spPr>
        <a:xfrm flipH="1">
          <a:off x="21130634" y="2249071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323118</xdr:colOff>
      <xdr:row>16</xdr:row>
      <xdr:rowOff>9951</xdr:rowOff>
    </xdr:from>
    <xdr:to>
      <xdr:col>12</xdr:col>
      <xdr:colOff>323294</xdr:colOff>
      <xdr:row>17</xdr:row>
      <xdr:rowOff>10946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73526AB-850E-3042-B7D1-C742593844C2}"/>
            </a:ext>
          </a:extLst>
        </xdr:cNvPr>
        <xdr:cNvCxnSpPr/>
      </xdr:nvCxnSpPr>
      <xdr:spPr>
        <a:xfrm flipH="1">
          <a:off x="21494018" y="2257851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488979</xdr:colOff>
      <xdr:row>25</xdr:row>
      <xdr:rowOff>1405</xdr:rowOff>
    </xdr:from>
    <xdr:to>
      <xdr:col>9</xdr:col>
      <xdr:colOff>489155</xdr:colOff>
      <xdr:row>26</xdr:row>
      <xdr:rowOff>2400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0E13645-6516-EE46-B09A-6002BC3FE0D7}"/>
            </a:ext>
          </a:extLst>
        </xdr:cNvPr>
        <xdr:cNvCxnSpPr/>
      </xdr:nvCxnSpPr>
      <xdr:spPr>
        <a:xfrm flipH="1" flipV="1">
          <a:off x="19183379" y="4687705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67830</xdr:colOff>
      <xdr:row>24</xdr:row>
      <xdr:rowOff>399027</xdr:rowOff>
    </xdr:from>
    <xdr:to>
      <xdr:col>10</xdr:col>
      <xdr:colOff>68006</xdr:colOff>
      <xdr:row>25</xdr:row>
      <xdr:rowOff>400022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4D012A1-AA9E-E84C-9205-EC505D7D11E8}"/>
            </a:ext>
          </a:extLst>
        </xdr:cNvPr>
        <xdr:cNvCxnSpPr/>
      </xdr:nvCxnSpPr>
      <xdr:spPr>
        <a:xfrm flipH="1" flipV="1">
          <a:off x="19587730" y="4678927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442626</xdr:colOff>
      <xdr:row>24</xdr:row>
      <xdr:rowOff>400783</xdr:rowOff>
    </xdr:from>
    <xdr:to>
      <xdr:col>10</xdr:col>
      <xdr:colOff>442802</xdr:colOff>
      <xdr:row>25</xdr:row>
      <xdr:rowOff>401778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B3B52DF-577E-C84D-B189-295EC8599DA7}"/>
            </a:ext>
          </a:extLst>
        </xdr:cNvPr>
        <xdr:cNvCxnSpPr/>
      </xdr:nvCxnSpPr>
      <xdr:spPr>
        <a:xfrm flipH="1" flipV="1">
          <a:off x="19962526" y="4680683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9773</xdr:colOff>
      <xdr:row>24</xdr:row>
      <xdr:rowOff>402539</xdr:rowOff>
    </xdr:from>
    <xdr:to>
      <xdr:col>11</xdr:col>
      <xdr:colOff>9949</xdr:colOff>
      <xdr:row>25</xdr:row>
      <xdr:rowOff>403534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A0795BA-DBC8-884E-8164-2B40036D5B34}"/>
            </a:ext>
          </a:extLst>
        </xdr:cNvPr>
        <xdr:cNvCxnSpPr/>
      </xdr:nvCxnSpPr>
      <xdr:spPr>
        <a:xfrm flipH="1" flipV="1">
          <a:off x="20355173" y="4682439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396274</xdr:colOff>
      <xdr:row>24</xdr:row>
      <xdr:rowOff>404295</xdr:rowOff>
    </xdr:from>
    <xdr:to>
      <xdr:col>11</xdr:col>
      <xdr:colOff>396450</xdr:colOff>
      <xdr:row>25</xdr:row>
      <xdr:rowOff>405290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8208665-42E2-2747-AA5C-119DCBD8D92B}"/>
            </a:ext>
          </a:extLst>
        </xdr:cNvPr>
        <xdr:cNvCxnSpPr/>
      </xdr:nvCxnSpPr>
      <xdr:spPr>
        <a:xfrm flipH="1" flipV="1">
          <a:off x="20741674" y="4684195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753513</xdr:colOff>
      <xdr:row>24</xdr:row>
      <xdr:rowOff>397271</xdr:rowOff>
    </xdr:from>
    <xdr:to>
      <xdr:col>11</xdr:col>
      <xdr:colOff>753689</xdr:colOff>
      <xdr:row>25</xdr:row>
      <xdr:rowOff>398266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D8C641D-1E4E-1847-BDF5-114CA9F536A2}"/>
            </a:ext>
          </a:extLst>
        </xdr:cNvPr>
        <xdr:cNvCxnSpPr/>
      </xdr:nvCxnSpPr>
      <xdr:spPr>
        <a:xfrm flipH="1" flipV="1">
          <a:off x="21098913" y="4677171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291397</xdr:colOff>
      <xdr:row>24</xdr:row>
      <xdr:rowOff>406051</xdr:rowOff>
    </xdr:from>
    <xdr:to>
      <xdr:col>12</xdr:col>
      <xdr:colOff>291573</xdr:colOff>
      <xdr:row>26</xdr:row>
      <xdr:rowOff>646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C274B5B-6B4A-7F48-9A9E-45C8D451574C}"/>
            </a:ext>
          </a:extLst>
        </xdr:cNvPr>
        <xdr:cNvCxnSpPr/>
      </xdr:nvCxnSpPr>
      <xdr:spPr>
        <a:xfrm flipH="1" flipV="1">
          <a:off x="21462297" y="4685951"/>
          <a:ext cx="176" cy="407395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75694</xdr:colOff>
      <xdr:row>20</xdr:row>
      <xdr:rowOff>176599</xdr:rowOff>
    </xdr:from>
    <xdr:to>
      <xdr:col>14</xdr:col>
      <xdr:colOff>762000</xdr:colOff>
      <xdr:row>20</xdr:row>
      <xdr:rowOff>177800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AFF84FF-47DC-234B-B9D6-428890C5A7A0}"/>
            </a:ext>
          </a:extLst>
        </xdr:cNvPr>
        <xdr:cNvCxnSpPr/>
      </xdr:nvCxnSpPr>
      <xdr:spPr>
        <a:xfrm>
          <a:off x="9981694" y="5269299"/>
          <a:ext cx="686306" cy="1201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18</xdr:row>
      <xdr:rowOff>215900</xdr:rowOff>
    </xdr:from>
    <xdr:to>
      <xdr:col>7</xdr:col>
      <xdr:colOff>562338</xdr:colOff>
      <xdr:row>18</xdr:row>
      <xdr:rowOff>221144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FF8639D-91ED-564F-9F6E-29A1AA960C65}"/>
            </a:ext>
          </a:extLst>
        </xdr:cNvPr>
        <xdr:cNvCxnSpPr/>
      </xdr:nvCxnSpPr>
      <xdr:spPr>
        <a:xfrm>
          <a:off x="3454400" y="4991100"/>
          <a:ext cx="1197338" cy="5244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20</xdr:row>
      <xdr:rowOff>203200</xdr:rowOff>
    </xdr:from>
    <xdr:to>
      <xdr:col>7</xdr:col>
      <xdr:colOff>562338</xdr:colOff>
      <xdr:row>20</xdr:row>
      <xdr:rowOff>208444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EEC12322-75AE-1E44-AE0C-056B5195877B}"/>
            </a:ext>
          </a:extLst>
        </xdr:cNvPr>
        <xdr:cNvCxnSpPr/>
      </xdr:nvCxnSpPr>
      <xdr:spPr>
        <a:xfrm>
          <a:off x="3454400" y="5295900"/>
          <a:ext cx="1197338" cy="5244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203200</xdr:colOff>
      <xdr:row>22</xdr:row>
      <xdr:rowOff>190500</xdr:rowOff>
    </xdr:from>
    <xdr:to>
      <xdr:col>7</xdr:col>
      <xdr:colOff>575038</xdr:colOff>
      <xdr:row>22</xdr:row>
      <xdr:rowOff>195744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1A25ECF1-76A1-4249-86BE-9AC12CEBBBAE}"/>
            </a:ext>
          </a:extLst>
        </xdr:cNvPr>
        <xdr:cNvCxnSpPr/>
      </xdr:nvCxnSpPr>
      <xdr:spPr>
        <a:xfrm>
          <a:off x="3467100" y="5600700"/>
          <a:ext cx="1197338" cy="5244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203200</xdr:colOff>
      <xdr:row>24</xdr:row>
      <xdr:rowOff>139700</xdr:rowOff>
    </xdr:from>
    <xdr:to>
      <xdr:col>7</xdr:col>
      <xdr:colOff>575038</xdr:colOff>
      <xdr:row>24</xdr:row>
      <xdr:rowOff>144944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A26D4077-48F9-3B40-835D-F74CA1F0A1A4}"/>
            </a:ext>
          </a:extLst>
        </xdr:cNvPr>
        <xdr:cNvCxnSpPr/>
      </xdr:nvCxnSpPr>
      <xdr:spPr>
        <a:xfrm>
          <a:off x="3467100" y="5867400"/>
          <a:ext cx="1197338" cy="5244"/>
        </a:xfrm>
        <a:prstGeom prst="line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571803</xdr:colOff>
      <xdr:row>22</xdr:row>
      <xdr:rowOff>312271</xdr:rowOff>
    </xdr:from>
    <xdr:to>
      <xdr:col>7</xdr:col>
      <xdr:colOff>727869</xdr:colOff>
      <xdr:row>33</xdr:row>
      <xdr:rowOff>280521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977D1A2-836C-F340-B5D9-D5993E6002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503" y="7678271"/>
              <a:ext cx="5451966" cy="346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463550</xdr:colOff>
      <xdr:row>36</xdr:row>
      <xdr:rowOff>215900</xdr:rowOff>
    </xdr:from>
    <xdr:to>
      <xdr:col>7</xdr:col>
      <xdr:colOff>234950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0B6C2-CB8B-974B-BF26-8C6DE3FC9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757903</xdr:colOff>
      <xdr:row>36</xdr:row>
      <xdr:rowOff>215081</xdr:rowOff>
    </xdr:from>
    <xdr:to>
      <xdr:col>13</xdr:col>
      <xdr:colOff>283497</xdr:colOff>
      <xdr:row>49</xdr:row>
      <xdr:rowOff>204019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026AF0-B734-674E-ADB0-00CB49F1E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675968</xdr:colOff>
      <xdr:row>36</xdr:row>
      <xdr:rowOff>235565</xdr:rowOff>
    </xdr:from>
    <xdr:to>
      <xdr:col>19</xdr:col>
      <xdr:colOff>826320</xdr:colOff>
      <xdr:row>50</xdr:row>
      <xdr:rowOff>19665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440DE1-2734-8744-B28F-033BFB8A7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24</xdr:col>
      <xdr:colOff>0</xdr:colOff>
      <xdr:row>64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B7220C-B50E-EA42-BB68-AB7D4AFFD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64</xdr:row>
      <xdr:rowOff>161925</xdr:rowOff>
    </xdr:from>
    <xdr:to>
      <xdr:col>24</xdr:col>
      <xdr:colOff>0</xdr:colOff>
      <xdr:row>74</xdr:row>
      <xdr:rowOff>168275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E7483D-9736-BB44-A019-3065E8449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15875</xdr:colOff>
      <xdr:row>75</xdr:row>
      <xdr:rowOff>82550</xdr:rowOff>
    </xdr:from>
    <xdr:to>
      <xdr:col>24</xdr:col>
      <xdr:colOff>15875</xdr:colOff>
      <xdr:row>85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4ADBE0-BFD1-E347-97DF-5CEBED117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28379</xdr:colOff>
      <xdr:row>24</xdr:row>
      <xdr:rowOff>273677</xdr:rowOff>
    </xdr:from>
    <xdr:to>
      <xdr:col>9</xdr:col>
      <xdr:colOff>828480</xdr:colOff>
      <xdr:row>34</xdr:row>
      <xdr:rowOff>241927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D159A9-02B4-D145-AD4A-67E68C12CF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879" y="8096877"/>
              <a:ext cx="6045201" cy="314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69850</xdr:colOff>
      <xdr:row>36</xdr:row>
      <xdr:rowOff>228600</xdr:rowOff>
    </xdr:from>
    <xdr:to>
      <xdr:col>8</xdr:col>
      <xdr:colOff>514350</xdr:colOff>
      <xdr:row>48</xdr:row>
      <xdr:rowOff>5770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7BD74-0F3D-D747-AC6B-825E4B64F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101600</xdr:colOff>
      <xdr:row>36</xdr:row>
      <xdr:rowOff>228600</xdr:rowOff>
    </xdr:from>
    <xdr:to>
      <xdr:col>15</xdr:col>
      <xdr:colOff>317500</xdr:colOff>
      <xdr:row>48</xdr:row>
      <xdr:rowOff>5770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9BE6D-8FCE-F24E-B485-2AC4042D9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88900</xdr:colOff>
      <xdr:row>36</xdr:row>
      <xdr:rowOff>254000</xdr:rowOff>
    </xdr:from>
    <xdr:to>
      <xdr:col>22</xdr:col>
      <xdr:colOff>279400</xdr:colOff>
      <xdr:row>48</xdr:row>
      <xdr:rowOff>31170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84A68B-5A57-4747-83EF-93D5DA45E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82158</xdr:colOff>
      <xdr:row>49</xdr:row>
      <xdr:rowOff>91095</xdr:rowOff>
    </xdr:from>
    <xdr:to>
      <xdr:col>8</xdr:col>
      <xdr:colOff>526658</xdr:colOff>
      <xdr:row>60</xdr:row>
      <xdr:rowOff>185169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0A89A-2A5B-8344-9F21-6E65EE4AA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196458</xdr:colOff>
      <xdr:row>49</xdr:row>
      <xdr:rowOff>78395</xdr:rowOff>
    </xdr:from>
    <xdr:to>
      <xdr:col>15</xdr:col>
      <xdr:colOff>412358</xdr:colOff>
      <xdr:row>60</xdr:row>
      <xdr:rowOff>172469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E4482-6807-E14E-A8DE-5D31DF391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183758</xdr:colOff>
      <xdr:row>49</xdr:row>
      <xdr:rowOff>109753</xdr:rowOff>
    </xdr:from>
    <xdr:to>
      <xdr:col>22</xdr:col>
      <xdr:colOff>374258</xdr:colOff>
      <xdr:row>60</xdr:row>
      <xdr:rowOff>203827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A3FDE4-9B0E-9843-A212-D558BD663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47037</xdr:colOff>
      <xdr:row>61</xdr:row>
      <xdr:rowOff>266543</xdr:rowOff>
    </xdr:from>
    <xdr:to>
      <xdr:col>8</xdr:col>
      <xdr:colOff>491537</xdr:colOff>
      <xdr:row>73</xdr:row>
      <xdr:rowOff>47037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97EE75-7DD3-8B40-8EA5-6E0D7DE95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26</xdr:col>
      <xdr:colOff>548765</xdr:colOff>
      <xdr:row>87</xdr:row>
      <xdr:rowOff>2821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585AF3E-5E95-214D-B8E1-BAD182A45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548764</xdr:colOff>
      <xdr:row>87</xdr:row>
      <xdr:rowOff>203826</xdr:rowOff>
    </xdr:from>
    <xdr:to>
      <xdr:col>26</xdr:col>
      <xdr:colOff>830987</xdr:colOff>
      <xdr:row>97</xdr:row>
      <xdr:rowOff>206649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2B2EE7F-8ADA-0147-B32D-E10540816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31358</xdr:colOff>
      <xdr:row>98</xdr:row>
      <xdr:rowOff>143934</xdr:rowOff>
    </xdr:from>
    <xdr:to>
      <xdr:col>26</xdr:col>
      <xdr:colOff>799630</xdr:colOff>
      <xdr:row>108</xdr:row>
      <xdr:rowOff>143933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364D00-52B3-7645-9B3F-724FED26B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517407</xdr:colOff>
      <xdr:row>77</xdr:row>
      <xdr:rowOff>2821</xdr:rowOff>
    </xdr:from>
    <xdr:to>
      <xdr:col>33</xdr:col>
      <xdr:colOff>517407</xdr:colOff>
      <xdr:row>87</xdr:row>
      <xdr:rowOff>2821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69F8BF6-A395-194B-A205-7B892B171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533086</xdr:colOff>
      <xdr:row>87</xdr:row>
      <xdr:rowOff>238007</xdr:rowOff>
    </xdr:from>
    <xdr:to>
      <xdr:col>33</xdr:col>
      <xdr:colOff>533086</xdr:colOff>
      <xdr:row>97</xdr:row>
      <xdr:rowOff>238007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9E9184F-0F44-A64E-B569-981472339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533087</xdr:colOff>
      <xdr:row>98</xdr:row>
      <xdr:rowOff>175290</xdr:rowOff>
    </xdr:from>
    <xdr:to>
      <xdr:col>33</xdr:col>
      <xdr:colOff>533087</xdr:colOff>
      <xdr:row>108</xdr:row>
      <xdr:rowOff>175290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7D9352-BAC0-3F47-9CD8-B1160D10B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62715</xdr:colOff>
      <xdr:row>77</xdr:row>
      <xdr:rowOff>2822</xdr:rowOff>
    </xdr:from>
    <xdr:to>
      <xdr:col>40</xdr:col>
      <xdr:colOff>62715</xdr:colOff>
      <xdr:row>87</xdr:row>
      <xdr:rowOff>2821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2ED74D2-6359-064E-9F94-7833B1160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32</xdr:row>
      <xdr:rowOff>276225</xdr:rowOff>
    </xdr:from>
    <xdr:to>
      <xdr:col>16</xdr:col>
      <xdr:colOff>34925</xdr:colOff>
      <xdr:row>49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EF9FCF-6AB5-8F49-A739-347713CAD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50" y="10639425"/>
              <a:ext cx="11852275" cy="516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100542</xdr:colOff>
      <xdr:row>52</xdr:row>
      <xdr:rowOff>16933</xdr:rowOff>
    </xdr:from>
    <xdr:to>
      <xdr:col>6</xdr:col>
      <xdr:colOff>1042459</xdr:colOff>
      <xdr:row>60</xdr:row>
      <xdr:rowOff>222250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BD0262-70FD-374A-B254-9E86287CC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91531</xdr:colOff>
      <xdr:row>52</xdr:row>
      <xdr:rowOff>11441</xdr:rowOff>
    </xdr:from>
    <xdr:to>
      <xdr:col>13</xdr:col>
      <xdr:colOff>541466</xdr:colOff>
      <xdr:row>60</xdr:row>
      <xdr:rowOff>216758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E348E-02F0-FC42-8529-5A2CF5304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19</xdr:col>
      <xdr:colOff>449935</xdr:colOff>
      <xdr:row>60</xdr:row>
      <xdr:rowOff>205317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51622-9094-2647-BF7C-F76C3AE93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52</xdr:row>
      <xdr:rowOff>0</xdr:rowOff>
    </xdr:from>
    <xdr:to>
      <xdr:col>26</xdr:col>
      <xdr:colOff>219026</xdr:colOff>
      <xdr:row>60</xdr:row>
      <xdr:rowOff>205317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888E5A-D15B-2C48-B9D4-735105729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115454</xdr:colOff>
      <xdr:row>62</xdr:row>
      <xdr:rowOff>0</xdr:rowOff>
    </xdr:from>
    <xdr:to>
      <xdr:col>6</xdr:col>
      <xdr:colOff>1043701</xdr:colOff>
      <xdr:row>70</xdr:row>
      <xdr:rowOff>205317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F82ECC-FCA9-BF49-8502-9D60C3725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131948</xdr:colOff>
      <xdr:row>62</xdr:row>
      <xdr:rowOff>0</xdr:rowOff>
    </xdr:from>
    <xdr:to>
      <xdr:col>13</xdr:col>
      <xdr:colOff>581883</xdr:colOff>
      <xdr:row>70</xdr:row>
      <xdr:rowOff>205317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52BA80-FBB4-A840-A200-C0634C43C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19</xdr:col>
      <xdr:colOff>449935</xdr:colOff>
      <xdr:row>70</xdr:row>
      <xdr:rowOff>205317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52A91D-5FAC-C941-8EC5-87519B347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65976</xdr:colOff>
      <xdr:row>71</xdr:row>
      <xdr:rowOff>296882</xdr:rowOff>
    </xdr:from>
    <xdr:to>
      <xdr:col>6</xdr:col>
      <xdr:colOff>994223</xdr:colOff>
      <xdr:row>80</xdr:row>
      <xdr:rowOff>188823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45499B-A8ED-0E4F-A2DA-DD57E1B16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164935</xdr:colOff>
      <xdr:row>71</xdr:row>
      <xdr:rowOff>296883</xdr:rowOff>
    </xdr:from>
    <xdr:to>
      <xdr:col>13</xdr:col>
      <xdr:colOff>614870</xdr:colOff>
      <xdr:row>80</xdr:row>
      <xdr:rowOff>188824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B64699-7A99-3F4F-9761-4236D3C1F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72</xdr:row>
      <xdr:rowOff>0</xdr:rowOff>
    </xdr:from>
    <xdr:to>
      <xdr:col>19</xdr:col>
      <xdr:colOff>449935</xdr:colOff>
      <xdr:row>80</xdr:row>
      <xdr:rowOff>205317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2140D8-260F-0545-AB5E-9C409D89E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131948</xdr:colOff>
      <xdr:row>81</xdr:row>
      <xdr:rowOff>280389</xdr:rowOff>
    </xdr:from>
    <xdr:to>
      <xdr:col>6</xdr:col>
      <xdr:colOff>1060195</xdr:colOff>
      <xdr:row>90</xdr:row>
      <xdr:rowOff>172330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7B2ECF-67D0-0D47-A47A-463B18ED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181428</xdr:colOff>
      <xdr:row>81</xdr:row>
      <xdr:rowOff>296883</xdr:rowOff>
    </xdr:from>
    <xdr:to>
      <xdr:col>13</xdr:col>
      <xdr:colOff>631363</xdr:colOff>
      <xdr:row>90</xdr:row>
      <xdr:rowOff>188824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FF3571-DD6E-B04C-A406-2A81F8B3C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49480</xdr:colOff>
      <xdr:row>81</xdr:row>
      <xdr:rowOff>280389</xdr:rowOff>
    </xdr:from>
    <xdr:to>
      <xdr:col>19</xdr:col>
      <xdr:colOff>499415</xdr:colOff>
      <xdr:row>90</xdr:row>
      <xdr:rowOff>172330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5C82F5-00A3-5744-9715-16AAAAE5A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164935</xdr:colOff>
      <xdr:row>91</xdr:row>
      <xdr:rowOff>164935</xdr:rowOff>
    </xdr:from>
    <xdr:to>
      <xdr:col>7</xdr:col>
      <xdr:colOff>21104</xdr:colOff>
      <xdr:row>100</xdr:row>
      <xdr:rowOff>56875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BE0C42-7F8E-1D4B-9354-63760E438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104</xdr:row>
      <xdr:rowOff>0</xdr:rowOff>
    </xdr:from>
    <xdr:to>
      <xdr:col>34</xdr:col>
      <xdr:colOff>529111</xdr:colOff>
      <xdr:row>114</xdr:row>
      <xdr:rowOff>-1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2B650EC-E3F2-2E4B-9B50-53E3D9846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824675</xdr:colOff>
      <xdr:row>105</xdr:row>
      <xdr:rowOff>313376</xdr:rowOff>
    </xdr:from>
    <xdr:to>
      <xdr:col>35</xdr:col>
      <xdr:colOff>529112</xdr:colOff>
      <xdr:row>115</xdr:row>
      <xdr:rowOff>313376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2E9A371-5509-3E45-BC09-2D8984D1E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466602</xdr:colOff>
      <xdr:row>107</xdr:row>
      <xdr:rowOff>313376</xdr:rowOff>
    </xdr:from>
    <xdr:to>
      <xdr:col>36</xdr:col>
      <xdr:colOff>529112</xdr:colOff>
      <xdr:row>118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725F756-A6A3-FC46-BAB8-93933D467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530101</xdr:colOff>
      <xdr:row>110</xdr:row>
      <xdr:rowOff>0</xdr:rowOff>
    </xdr:from>
    <xdr:to>
      <xdr:col>37</xdr:col>
      <xdr:colOff>529111</xdr:colOff>
      <xdr:row>120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C3689E5-EFB2-7044-A5D1-ACCEF7991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530101</xdr:colOff>
      <xdr:row>112</xdr:row>
      <xdr:rowOff>0</xdr:rowOff>
    </xdr:from>
    <xdr:to>
      <xdr:col>38</xdr:col>
      <xdr:colOff>523504</xdr:colOff>
      <xdr:row>122</xdr:row>
      <xdr:rowOff>-1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4F54587-F7D2-9044-8947-1E2893615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529112</xdr:colOff>
      <xdr:row>114</xdr:row>
      <xdr:rowOff>-1</xdr:rowOff>
    </xdr:from>
    <xdr:to>
      <xdr:col>39</xdr:col>
      <xdr:colOff>525978</xdr:colOff>
      <xdr:row>124</xdr:row>
      <xdr:rowOff>989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4FE57AD-E0CE-7041-8B47-64A8788E0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529111</xdr:colOff>
      <xdr:row>115</xdr:row>
      <xdr:rowOff>313376</xdr:rowOff>
    </xdr:from>
    <xdr:to>
      <xdr:col>40</xdr:col>
      <xdr:colOff>525978</xdr:colOff>
      <xdr:row>126</xdr:row>
      <xdr:rowOff>989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C8402DA-1E28-9C40-A9B2-628B1C68A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529112</xdr:colOff>
      <xdr:row>118</xdr:row>
      <xdr:rowOff>0</xdr:rowOff>
    </xdr:from>
    <xdr:to>
      <xdr:col>41</xdr:col>
      <xdr:colOff>525978</xdr:colOff>
      <xdr:row>128</xdr:row>
      <xdr:rowOff>990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9F26F2D-EE61-5A4D-B81B-0D0D775B4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529112</xdr:colOff>
      <xdr:row>120</xdr:row>
      <xdr:rowOff>0</xdr:rowOff>
    </xdr:from>
    <xdr:to>
      <xdr:col>42</xdr:col>
      <xdr:colOff>525978</xdr:colOff>
      <xdr:row>130</xdr:row>
      <xdr:rowOff>989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6C003D9-C451-D547-9294-42A24A8D5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529111</xdr:colOff>
      <xdr:row>122</xdr:row>
      <xdr:rowOff>-1</xdr:rowOff>
    </xdr:from>
    <xdr:to>
      <xdr:col>43</xdr:col>
      <xdr:colOff>525978</xdr:colOff>
      <xdr:row>132</xdr:row>
      <xdr:rowOff>989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C24B8D9-DD5D-8044-B7D4-86ECABE14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523504</xdr:colOff>
      <xdr:row>124</xdr:row>
      <xdr:rowOff>989</xdr:rowOff>
    </xdr:from>
    <xdr:to>
      <xdr:col>44</xdr:col>
      <xdr:colOff>525978</xdr:colOff>
      <xdr:row>134</xdr:row>
      <xdr:rowOff>989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9BEBD0C-44E2-0549-8AE4-F7787AD84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39</xdr:col>
      <xdr:colOff>525978</xdr:colOff>
      <xdr:row>126</xdr:row>
      <xdr:rowOff>989</xdr:rowOff>
    </xdr:from>
    <xdr:to>
      <xdr:col>45</xdr:col>
      <xdr:colOff>525978</xdr:colOff>
      <xdr:row>136</xdr:row>
      <xdr:rowOff>990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F3CD7C9-D6D6-3A48-8EE9-B5C066BC3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40</xdr:col>
      <xdr:colOff>525978</xdr:colOff>
      <xdr:row>128</xdr:row>
      <xdr:rowOff>990</xdr:rowOff>
    </xdr:from>
    <xdr:to>
      <xdr:col>46</xdr:col>
      <xdr:colOff>525979</xdr:colOff>
      <xdr:row>138</xdr:row>
      <xdr:rowOff>989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8AF1A80-8A1F-484C-B0FD-559FFB3BD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41</xdr:col>
      <xdr:colOff>525978</xdr:colOff>
      <xdr:row>130</xdr:row>
      <xdr:rowOff>989</xdr:rowOff>
    </xdr:from>
    <xdr:to>
      <xdr:col>47</xdr:col>
      <xdr:colOff>525978</xdr:colOff>
      <xdr:row>140</xdr:row>
      <xdr:rowOff>989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F543F7B-045D-0741-B616-C62A78203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6</xdr:row>
      <xdr:rowOff>203200</xdr:rowOff>
    </xdr:from>
    <xdr:to>
      <xdr:col>12</xdr:col>
      <xdr:colOff>127000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9BD51-63C8-0949-8100-71B04036A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25400</xdr:rowOff>
    </xdr:from>
    <xdr:to>
      <xdr:col>11</xdr:col>
      <xdr:colOff>330200</xdr:colOff>
      <xdr:row>18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57B7D4-CFBC-3041-BAF2-30653D04F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20</xdr:row>
      <xdr:rowOff>165100</xdr:rowOff>
    </xdr:from>
    <xdr:to>
      <xdr:col>11</xdr:col>
      <xdr:colOff>311150</xdr:colOff>
      <xdr:row>37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3BE867-CEAB-1D4A-9BCF-5363A729B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2</xdr:row>
      <xdr:rowOff>12700</xdr:rowOff>
    </xdr:from>
    <xdr:to>
      <xdr:col>17</xdr:col>
      <xdr:colOff>273050</xdr:colOff>
      <xdr:row>18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984C32-71B2-9043-8DA1-D23379F66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508000</xdr:colOff>
      <xdr:row>35</xdr:row>
      <xdr:rowOff>101600</xdr:rowOff>
    </xdr:to>
    <xdr:pic>
      <xdr:nvPicPr>
        <xdr:cNvPr id="9" name="Picture 8" descr="@qz200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254338-07B0-064E-9F86-B6580C02E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3300" y="67056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wC0m_HGKw0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tonygojanovic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l2dRUtoLzb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youtu.be/AK03n1N52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A701-814A-3B46-A4A1-8BE35BC83931}">
  <sheetPr>
    <tabColor rgb="FF0070C0"/>
  </sheetPr>
  <dimension ref="A1:AZ37"/>
  <sheetViews>
    <sheetView workbookViewId="0">
      <selection activeCell="J3" sqref="J3"/>
    </sheetView>
  </sheetViews>
  <sheetFormatPr baseColWidth="10" defaultRowHeight="16" x14ac:dyDescent="0.2"/>
  <cols>
    <col min="1" max="1" width="10.83203125" style="2" customWidth="1"/>
    <col min="2" max="2" width="17.1640625" style="2" bestFit="1" customWidth="1"/>
    <col min="3" max="3" width="7.83203125" style="2" customWidth="1"/>
    <col min="4" max="4" width="16.5" style="2" bestFit="1" customWidth="1"/>
    <col min="5" max="6" width="13.1640625" style="6" bestFit="1" customWidth="1"/>
    <col min="7" max="7" width="13.1640625" style="6" customWidth="1"/>
    <col min="8" max="8" width="7.33203125" style="6" customWidth="1"/>
    <col min="9" max="9" width="10.83203125" style="2"/>
    <col min="10" max="10" width="32.33203125" style="2" bestFit="1" customWidth="1"/>
    <col min="11" max="12" width="11.6640625" style="3" bestFit="1" customWidth="1"/>
    <col min="13" max="13" width="4.1640625" style="3" customWidth="1"/>
    <col min="14" max="52" width="10.83203125" style="2"/>
  </cols>
  <sheetData>
    <row r="1" spans="1:17" s="3" customFormat="1" ht="26" x14ac:dyDescent="0.3">
      <c r="B1" s="160" t="s">
        <v>98</v>
      </c>
      <c r="C1" s="161"/>
      <c r="D1" s="161"/>
      <c r="E1" s="161"/>
      <c r="F1" s="161"/>
      <c r="G1" s="161"/>
      <c r="H1" s="162"/>
      <c r="I1" s="27"/>
      <c r="N1" s="122"/>
      <c r="O1" s="27"/>
      <c r="P1" s="27"/>
      <c r="Q1" s="27"/>
    </row>
    <row r="2" spans="1:17" s="3" customFormat="1" ht="11" customHeight="1" x14ac:dyDescent="0.3">
      <c r="B2" s="124"/>
      <c r="C2" s="125"/>
      <c r="D2" s="125"/>
      <c r="E2" s="125"/>
      <c r="F2" s="125"/>
      <c r="G2" s="125"/>
      <c r="H2" s="125"/>
      <c r="I2" s="27"/>
      <c r="J2" s="126"/>
      <c r="K2" s="122"/>
      <c r="L2" s="127"/>
      <c r="M2" s="122"/>
      <c r="N2" s="122"/>
      <c r="O2" s="27"/>
      <c r="P2" s="27"/>
      <c r="Q2" s="27"/>
    </row>
    <row r="3" spans="1:17" s="3" customFormat="1" ht="26" x14ac:dyDescent="0.3">
      <c r="B3" s="181" t="s">
        <v>204</v>
      </c>
      <c r="C3" s="207" t="s">
        <v>225</v>
      </c>
      <c r="D3" s="207"/>
      <c r="E3" s="183" t="s">
        <v>229</v>
      </c>
      <c r="G3" s="125"/>
      <c r="H3" s="125"/>
      <c r="I3" s="27"/>
      <c r="J3" s="126"/>
      <c r="K3" s="122"/>
      <c r="L3" s="127"/>
      <c r="M3" s="122"/>
      <c r="N3" s="122"/>
      <c r="O3" s="27"/>
      <c r="P3" s="27"/>
      <c r="Q3" s="27"/>
    </row>
    <row r="4" spans="1:17" ht="16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6" customHeight="1" x14ac:dyDescent="0.3">
      <c r="A5" s="5"/>
      <c r="B5" s="151" t="s">
        <v>11</v>
      </c>
      <c r="C5" s="152"/>
      <c r="D5" s="152"/>
      <c r="E5" s="152"/>
      <c r="F5" s="152"/>
      <c r="G5" s="152"/>
      <c r="H5" s="153"/>
      <c r="I5" s="5"/>
      <c r="J5" s="150" t="s">
        <v>95</v>
      </c>
      <c r="K5" s="148"/>
      <c r="L5" s="148"/>
      <c r="M5" s="148"/>
      <c r="N5" s="148"/>
      <c r="O5" s="148"/>
      <c r="P5" s="148"/>
      <c r="Q5" s="5"/>
    </row>
    <row r="6" spans="1:17" s="2" customFormat="1" ht="16" customHeight="1" x14ac:dyDescent="0.3">
      <c r="A6" s="5"/>
      <c r="B6" s="154" t="s">
        <v>22</v>
      </c>
      <c r="C6" s="148"/>
      <c r="D6" s="148"/>
      <c r="E6" s="148"/>
      <c r="F6" s="148"/>
      <c r="G6" s="148"/>
      <c r="H6" s="155"/>
      <c r="I6" s="5"/>
      <c r="J6" s="5"/>
      <c r="K6" s="5"/>
      <c r="L6" s="5"/>
      <c r="M6" s="5"/>
      <c r="N6" s="5"/>
      <c r="O6" s="5"/>
      <c r="P6" s="5"/>
      <c r="Q6" s="5"/>
    </row>
    <row r="7" spans="1:17" s="2" customFormat="1" ht="16" customHeight="1" x14ac:dyDescent="0.3">
      <c r="A7" s="5"/>
      <c r="B7" s="156" t="s">
        <v>10</v>
      </c>
      <c r="C7" s="148"/>
      <c r="D7" s="148"/>
      <c r="E7" s="148"/>
      <c r="F7" s="148"/>
      <c r="G7" s="148"/>
      <c r="H7" s="155"/>
      <c r="I7" s="5"/>
      <c r="J7"/>
      <c r="K7"/>
      <c r="L7"/>
      <c r="M7" s="5"/>
      <c r="N7" s="5"/>
      <c r="O7" s="5"/>
      <c r="P7" s="5"/>
      <c r="Q7" s="5"/>
    </row>
    <row r="8" spans="1:17" s="2" customFormat="1" ht="16" customHeight="1" x14ac:dyDescent="0.3">
      <c r="A8" s="5"/>
      <c r="B8" s="156" t="s">
        <v>94</v>
      </c>
      <c r="C8" s="148"/>
      <c r="D8" s="148"/>
      <c r="E8" s="148"/>
      <c r="F8" s="148"/>
      <c r="G8" s="148"/>
      <c r="H8" s="155"/>
      <c r="I8" s="5"/>
      <c r="J8" t="s">
        <v>25</v>
      </c>
      <c r="K8"/>
      <c r="L8"/>
      <c r="M8" s="5"/>
      <c r="N8" s="5"/>
      <c r="O8" s="5"/>
      <c r="P8" s="5"/>
      <c r="Q8" s="5"/>
    </row>
    <row r="9" spans="1:17" s="2" customFormat="1" ht="16" customHeight="1" thickBot="1" x14ac:dyDescent="0.35">
      <c r="A9" s="5"/>
      <c r="B9" s="157" t="s">
        <v>92</v>
      </c>
      <c r="C9" s="158"/>
      <c r="D9" s="158"/>
      <c r="E9" s="158"/>
      <c r="F9" s="158"/>
      <c r="G9" s="158"/>
      <c r="H9" s="159"/>
      <c r="I9" s="5"/>
      <c r="J9"/>
      <c r="K9"/>
      <c r="L9"/>
      <c r="M9" s="5"/>
      <c r="N9" s="5"/>
      <c r="O9" s="5"/>
      <c r="P9" s="5"/>
      <c r="Q9" s="5"/>
    </row>
    <row r="10" spans="1:17" x14ac:dyDescent="0.2">
      <c r="J10" s="14"/>
      <c r="K10" s="14" t="s">
        <v>99</v>
      </c>
      <c r="L10" s="14" t="s">
        <v>100</v>
      </c>
    </row>
    <row r="11" spans="1:17" x14ac:dyDescent="0.2">
      <c r="J11" s="1" t="s">
        <v>12</v>
      </c>
      <c r="K11" s="1">
        <v>58.8</v>
      </c>
      <c r="L11" s="1">
        <v>51.6</v>
      </c>
    </row>
    <row r="12" spans="1:17" ht="19" x14ac:dyDescent="0.2">
      <c r="C12" s="3"/>
      <c r="E12" s="7" t="s">
        <v>99</v>
      </c>
      <c r="F12" s="7" t="s">
        <v>100</v>
      </c>
      <c r="G12" s="7"/>
      <c r="H12" s="7"/>
      <c r="J12" s="1" t="s">
        <v>13</v>
      </c>
      <c r="K12" s="1">
        <v>29.511111111111106</v>
      </c>
      <c r="L12" s="1">
        <v>29.155555555555551</v>
      </c>
    </row>
    <row r="13" spans="1:17" x14ac:dyDescent="0.2">
      <c r="B13" s="204" t="s">
        <v>221</v>
      </c>
      <c r="C13" s="4"/>
      <c r="E13" s="8">
        <v>50</v>
      </c>
      <c r="F13" s="8">
        <v>42</v>
      </c>
      <c r="G13" s="8"/>
      <c r="H13" s="8"/>
      <c r="J13" s="1" t="s">
        <v>14</v>
      </c>
      <c r="K13" s="1">
        <v>10</v>
      </c>
      <c r="L13" s="1">
        <v>10</v>
      </c>
    </row>
    <row r="14" spans="1:17" x14ac:dyDescent="0.2">
      <c r="B14" s="204"/>
      <c r="C14" s="4"/>
      <c r="E14" s="8">
        <v>54</v>
      </c>
      <c r="F14" s="8">
        <v>46</v>
      </c>
      <c r="G14" s="8"/>
      <c r="H14" s="8"/>
      <c r="J14" s="1" t="s">
        <v>26</v>
      </c>
      <c r="K14" s="1">
        <v>29.333333333333332</v>
      </c>
      <c r="L14" s="1"/>
    </row>
    <row r="15" spans="1:17" x14ac:dyDescent="0.2">
      <c r="B15" s="204"/>
      <c r="C15" s="4"/>
      <c r="E15" s="8">
        <v>54</v>
      </c>
      <c r="F15" s="8">
        <v>48</v>
      </c>
      <c r="G15" s="8"/>
      <c r="H15" s="8"/>
      <c r="J15" s="1" t="s">
        <v>15</v>
      </c>
      <c r="K15" s="1">
        <v>0</v>
      </c>
      <c r="L15" s="1"/>
      <c r="M15" s="9"/>
    </row>
    <row r="16" spans="1:17" x14ac:dyDescent="0.2">
      <c r="B16" s="204"/>
      <c r="C16" s="4"/>
      <c r="E16" s="8">
        <v>56</v>
      </c>
      <c r="F16" s="8">
        <v>50</v>
      </c>
      <c r="G16" s="8"/>
      <c r="H16" s="8"/>
      <c r="J16" s="1" t="s">
        <v>16</v>
      </c>
      <c r="K16" s="1">
        <v>18</v>
      </c>
      <c r="L16" s="1"/>
      <c r="M16" s="10"/>
    </row>
    <row r="17" spans="2:17" x14ac:dyDescent="0.2">
      <c r="B17" s="204"/>
      <c r="C17" s="4"/>
      <c r="E17" s="8">
        <v>58</v>
      </c>
      <c r="F17" s="8">
        <v>52</v>
      </c>
      <c r="G17" s="8"/>
      <c r="H17" s="8"/>
      <c r="J17" s="1" t="s">
        <v>17</v>
      </c>
      <c r="K17" s="1">
        <v>2.9726021658411717</v>
      </c>
      <c r="L17" s="1"/>
      <c r="M17" s="10"/>
    </row>
    <row r="18" spans="2:17" x14ac:dyDescent="0.2">
      <c r="B18" s="204"/>
      <c r="C18" s="4"/>
      <c r="E18" s="8">
        <v>60</v>
      </c>
      <c r="F18" s="8">
        <v>52</v>
      </c>
      <c r="G18" s="8"/>
      <c r="H18" s="8"/>
      <c r="J18" s="1" t="s">
        <v>18</v>
      </c>
      <c r="K18" s="1">
        <v>4.0783942690633904E-3</v>
      </c>
      <c r="L18" s="1"/>
      <c r="M18" s="10"/>
    </row>
    <row r="19" spans="2:17" x14ac:dyDescent="0.2">
      <c r="B19" s="204"/>
      <c r="C19" s="4"/>
      <c r="E19" s="8">
        <v>62</v>
      </c>
      <c r="F19" s="8">
        <v>54</v>
      </c>
      <c r="G19" s="8"/>
      <c r="H19" s="8"/>
      <c r="J19" s="1" t="s">
        <v>19</v>
      </c>
      <c r="K19" s="1">
        <v>1.7340636066175394</v>
      </c>
      <c r="L19" s="1"/>
      <c r="M19" s="10"/>
    </row>
    <row r="20" spans="2:17" x14ac:dyDescent="0.2">
      <c r="B20" s="204"/>
      <c r="C20" s="4"/>
      <c r="E20" s="8">
        <v>62</v>
      </c>
      <c r="F20" s="8">
        <v>54</v>
      </c>
      <c r="G20" s="8"/>
      <c r="H20" s="8"/>
      <c r="J20" s="110" t="s">
        <v>20</v>
      </c>
      <c r="K20" s="110">
        <v>8.1567885381267809E-3</v>
      </c>
      <c r="L20" s="1"/>
      <c r="M20" s="10"/>
      <c r="N20" s="163" t="s">
        <v>27</v>
      </c>
      <c r="O20" s="164"/>
      <c r="P20" s="164"/>
      <c r="Q20" s="165"/>
    </row>
    <row r="21" spans="2:17" ht="17" thickBot="1" x14ac:dyDescent="0.25">
      <c r="B21" s="204"/>
      <c r="C21" s="4"/>
      <c r="E21" s="8">
        <v>64</v>
      </c>
      <c r="F21" s="8">
        <v>58</v>
      </c>
      <c r="G21" s="8"/>
      <c r="H21" s="8"/>
      <c r="J21" s="13" t="s">
        <v>21</v>
      </c>
      <c r="K21" s="13">
        <v>2.1009220402410378</v>
      </c>
      <c r="L21" s="13"/>
      <c r="M21" s="10"/>
      <c r="N21" s="154" t="s">
        <v>28</v>
      </c>
      <c r="O21" s="166"/>
      <c r="P21" s="166"/>
      <c r="Q21" s="167"/>
    </row>
    <row r="22" spans="2:17" x14ac:dyDescent="0.2">
      <c r="B22" s="204"/>
      <c r="C22" s="4"/>
      <c r="E22" s="11">
        <v>68</v>
      </c>
      <c r="F22" s="11">
        <v>60</v>
      </c>
      <c r="G22" s="11"/>
      <c r="H22" s="11"/>
      <c r="J22" s="10"/>
      <c r="K22" s="10"/>
      <c r="L22" s="10"/>
      <c r="M22" s="10"/>
      <c r="N22" s="168" t="s">
        <v>29</v>
      </c>
      <c r="O22" s="169"/>
      <c r="P22" s="170"/>
      <c r="Q22" s="171"/>
    </row>
    <row r="23" spans="2:17" x14ac:dyDescent="0.2">
      <c r="C23" s="3"/>
      <c r="G23" s="25" t="s">
        <v>90</v>
      </c>
      <c r="H23" s="25"/>
      <c r="J23" s="9"/>
      <c r="K23" s="9"/>
      <c r="L23" s="9"/>
      <c r="M23" s="9"/>
      <c r="N23" s="3"/>
    </row>
    <row r="24" spans="2:17" ht="16" customHeight="1" x14ac:dyDescent="0.2">
      <c r="B24" s="201" t="s">
        <v>213</v>
      </c>
      <c r="C24" s="4"/>
      <c r="D24" s="2" t="s">
        <v>6</v>
      </c>
      <c r="E24" s="6">
        <f>AVERAGE(E13:E22)</f>
        <v>58.8</v>
      </c>
      <c r="F24" s="6">
        <f>AVERAGE(F13:F22)</f>
        <v>51.6</v>
      </c>
      <c r="G24" s="6">
        <f>F24-E24</f>
        <v>-7.1999999999999957</v>
      </c>
      <c r="J24" s="10"/>
      <c r="K24" s="10"/>
      <c r="L24" s="10"/>
      <c r="M24" s="10"/>
      <c r="N24" s="3"/>
    </row>
    <row r="25" spans="2:17" ht="16" customHeight="1" x14ac:dyDescent="0.2">
      <c r="B25" s="202"/>
      <c r="C25" s="4"/>
      <c r="D25" s="2" t="s">
        <v>7</v>
      </c>
      <c r="E25" s="29">
        <f>_xlfn.STDEV.S(E13:E22)</f>
        <v>5.4324130099902295</v>
      </c>
      <c r="F25" s="29">
        <f>_xlfn.STDEV.S(F13:F22)</f>
        <v>5.3995884616844227</v>
      </c>
      <c r="J25" s="206" t="s">
        <v>212</v>
      </c>
      <c r="K25" s="206"/>
      <c r="L25" s="206"/>
      <c r="M25" s="10"/>
      <c r="N25" s="3"/>
    </row>
    <row r="26" spans="2:17" x14ac:dyDescent="0.2">
      <c r="B26" s="202"/>
      <c r="C26" s="4"/>
      <c r="D26" s="2" t="s">
        <v>8</v>
      </c>
      <c r="E26" s="6">
        <f>MIN(E13:E22)</f>
        <v>50</v>
      </c>
      <c r="F26" s="6">
        <f>MIN(F13:F22)</f>
        <v>42</v>
      </c>
      <c r="J26" s="206"/>
      <c r="K26" s="206"/>
      <c r="L26" s="206"/>
      <c r="M26" s="10"/>
    </row>
    <row r="27" spans="2:17" x14ac:dyDescent="0.2">
      <c r="B27" s="203"/>
      <c r="C27" s="4"/>
      <c r="D27" s="2" t="s">
        <v>9</v>
      </c>
      <c r="E27" s="6">
        <f>MAX(E13:E22)</f>
        <v>68</v>
      </c>
      <c r="F27" s="6">
        <f>MAX(F13:F22)</f>
        <v>60</v>
      </c>
      <c r="J27" s="206"/>
      <c r="K27" s="206"/>
      <c r="L27" s="206"/>
      <c r="M27" s="10"/>
    </row>
    <row r="28" spans="2:17" x14ac:dyDescent="0.2">
      <c r="C28" s="3"/>
      <c r="J28" s="206"/>
      <c r="K28" s="206"/>
      <c r="L28" s="206"/>
    </row>
    <row r="29" spans="2:17" x14ac:dyDescent="0.2">
      <c r="C29" s="3"/>
      <c r="J29" s="206"/>
      <c r="K29" s="206"/>
      <c r="L29" s="206"/>
    </row>
    <row r="30" spans="2:17" x14ac:dyDescent="0.2">
      <c r="C30" s="3"/>
      <c r="J30" s="121"/>
      <c r="K30" s="121"/>
      <c r="L30" s="121"/>
    </row>
    <row r="31" spans="2:17" ht="63" customHeight="1" x14ac:dyDescent="0.2">
      <c r="B31" s="205" t="s">
        <v>93</v>
      </c>
      <c r="C31" s="205"/>
      <c r="D31" s="205"/>
      <c r="E31" s="205"/>
      <c r="F31" s="205"/>
      <c r="G31" s="205"/>
      <c r="H31" s="205"/>
      <c r="I31" s="26"/>
      <c r="J31" s="121"/>
      <c r="K31" s="121"/>
      <c r="L31" s="121"/>
    </row>
    <row r="32" spans="2:17" x14ac:dyDescent="0.2">
      <c r="J32" s="10"/>
    </row>
    <row r="33" spans="10:10" x14ac:dyDescent="0.2">
      <c r="J33" s="10"/>
    </row>
    <row r="34" spans="10:10" x14ac:dyDescent="0.2">
      <c r="J34" s="10"/>
    </row>
    <row r="35" spans="10:10" x14ac:dyDescent="0.2">
      <c r="J35" s="10"/>
    </row>
    <row r="36" spans="10:10" x14ac:dyDescent="0.2">
      <c r="J36" s="10"/>
    </row>
    <row r="37" spans="10:10" x14ac:dyDescent="0.2">
      <c r="J37" s="10"/>
    </row>
  </sheetData>
  <mergeCells count="5">
    <mergeCell ref="B24:B27"/>
    <mergeCell ref="B13:B22"/>
    <mergeCell ref="B31:H31"/>
    <mergeCell ref="J25:L29"/>
    <mergeCell ref="C3:D3"/>
  </mergeCells>
  <phoneticPr fontId="13" type="noConversion"/>
  <hyperlinks>
    <hyperlink ref="C3" r:id="rId1" xr:uid="{AF2A1B52-2181-E94C-820C-613C38481E71}"/>
  </hyperlinks>
  <pageMargins left="0.7" right="0.7" top="0.75" bottom="0.75" header="0.3" footer="0.3"/>
  <pageSetup orientation="portrait" horizontalDpi="0" verticalDpi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9ECA-EF2F-C04A-A78D-832F58936328}">
  <sheetPr>
    <tabColor rgb="FF7030A0"/>
  </sheetPr>
  <dimension ref="A1:R33"/>
  <sheetViews>
    <sheetView workbookViewId="0">
      <selection activeCell="O28" sqref="O28"/>
    </sheetView>
  </sheetViews>
  <sheetFormatPr baseColWidth="10" defaultRowHeight="16" x14ac:dyDescent="0.2"/>
  <cols>
    <col min="1" max="1" width="19" bestFit="1" customWidth="1"/>
    <col min="2" max="2" width="9.6640625" customWidth="1"/>
    <col min="3" max="3" width="14" customWidth="1"/>
    <col min="4" max="4" width="10.6640625" customWidth="1"/>
    <col min="15" max="15" width="19" bestFit="1" customWidth="1"/>
  </cols>
  <sheetData>
    <row r="1" spans="1:18" x14ac:dyDescent="0.2">
      <c r="A1" s="18" t="s">
        <v>52</v>
      </c>
      <c r="B1" s="18" t="s">
        <v>53</v>
      </c>
      <c r="C1" s="19" t="s">
        <v>86</v>
      </c>
      <c r="D1" s="19" t="s">
        <v>87</v>
      </c>
      <c r="F1" s="21"/>
      <c r="G1" s="21"/>
      <c r="H1" s="21"/>
      <c r="I1" s="21"/>
      <c r="M1" s="15"/>
      <c r="N1" s="15"/>
      <c r="O1" s="15"/>
      <c r="P1" s="15"/>
      <c r="Q1" s="15"/>
      <c r="R1" s="15"/>
    </row>
    <row r="2" spans="1:18" x14ac:dyDescent="0.2">
      <c r="A2" s="20" t="s">
        <v>54</v>
      </c>
      <c r="B2" s="22">
        <v>21</v>
      </c>
      <c r="C2" s="20">
        <v>160</v>
      </c>
      <c r="D2" s="17">
        <v>2.62</v>
      </c>
      <c r="F2" s="21"/>
      <c r="G2" s="21"/>
      <c r="H2" s="21"/>
      <c r="I2" s="21"/>
      <c r="M2" s="16"/>
      <c r="N2" s="17"/>
      <c r="O2" s="17"/>
      <c r="P2" s="17"/>
      <c r="Q2" s="17"/>
      <c r="R2" s="17"/>
    </row>
    <row r="3" spans="1:18" x14ac:dyDescent="0.2">
      <c r="A3" s="20" t="s">
        <v>55</v>
      </c>
      <c r="B3" s="22">
        <v>21</v>
      </c>
      <c r="C3" s="20">
        <v>160</v>
      </c>
      <c r="D3" s="17">
        <v>2.875</v>
      </c>
      <c r="F3" s="1"/>
      <c r="G3" s="1"/>
      <c r="H3" s="1"/>
      <c r="I3" s="1"/>
      <c r="M3" s="16"/>
      <c r="N3" s="17"/>
      <c r="O3" s="17"/>
      <c r="P3" s="17"/>
      <c r="Q3" s="17"/>
      <c r="R3" s="17"/>
    </row>
    <row r="4" spans="1:18" x14ac:dyDescent="0.2">
      <c r="A4" s="20" t="s">
        <v>56</v>
      </c>
      <c r="B4" s="22">
        <v>22.8</v>
      </c>
      <c r="C4" s="20">
        <v>108</v>
      </c>
      <c r="D4" s="17">
        <v>2.3199999999999998</v>
      </c>
      <c r="F4" s="1"/>
      <c r="G4" s="1"/>
      <c r="H4" s="1"/>
      <c r="I4" s="1"/>
      <c r="M4" s="16"/>
      <c r="N4" s="17"/>
      <c r="O4" s="17"/>
      <c r="P4" s="17"/>
      <c r="Q4" s="17"/>
      <c r="R4" s="17"/>
    </row>
    <row r="5" spans="1:18" x14ac:dyDescent="0.2">
      <c r="A5" s="20" t="s">
        <v>57</v>
      </c>
      <c r="B5" s="22">
        <v>21.4</v>
      </c>
      <c r="C5" s="20">
        <v>258</v>
      </c>
      <c r="D5" s="17">
        <v>3.2149999999999999</v>
      </c>
      <c r="F5" s="1"/>
      <c r="G5" s="1"/>
      <c r="H5" s="1"/>
      <c r="I5" s="1"/>
      <c r="M5" s="16"/>
      <c r="N5" s="17"/>
      <c r="O5" s="17"/>
      <c r="P5" s="17"/>
      <c r="Q5" s="17"/>
      <c r="R5" s="17"/>
    </row>
    <row r="6" spans="1:18" x14ac:dyDescent="0.2">
      <c r="A6" s="20" t="s">
        <v>58</v>
      </c>
      <c r="B6" s="22">
        <v>18.7</v>
      </c>
      <c r="C6" s="20">
        <v>360</v>
      </c>
      <c r="D6" s="17">
        <v>3.44</v>
      </c>
      <c r="M6" s="16"/>
      <c r="N6" s="17"/>
      <c r="O6" s="17"/>
      <c r="P6" s="17"/>
      <c r="Q6" s="17"/>
      <c r="R6" s="17"/>
    </row>
    <row r="7" spans="1:18" x14ac:dyDescent="0.2">
      <c r="A7" s="20" t="s">
        <v>59</v>
      </c>
      <c r="B7" s="22">
        <v>18.100000000000001</v>
      </c>
      <c r="C7" s="20">
        <v>225</v>
      </c>
      <c r="D7" s="17">
        <v>3.46</v>
      </c>
      <c r="M7" s="16"/>
      <c r="N7" s="17"/>
      <c r="O7" s="17"/>
      <c r="P7" s="17"/>
      <c r="Q7" s="17"/>
      <c r="R7" s="17"/>
    </row>
    <row r="8" spans="1:18" x14ac:dyDescent="0.2">
      <c r="A8" s="20" t="s">
        <v>60</v>
      </c>
      <c r="B8" s="22">
        <v>14.3</v>
      </c>
      <c r="C8" s="20">
        <v>360</v>
      </c>
      <c r="D8" s="17">
        <v>3.57</v>
      </c>
      <c r="M8" s="16"/>
      <c r="N8" s="17"/>
      <c r="O8" s="17"/>
      <c r="P8" s="17"/>
      <c r="Q8" s="17"/>
      <c r="R8" s="17"/>
    </row>
    <row r="9" spans="1:18" x14ac:dyDescent="0.2">
      <c r="A9" s="20" t="s">
        <v>61</v>
      </c>
      <c r="B9" s="22">
        <v>24.4</v>
      </c>
      <c r="C9" s="20">
        <v>146.69999999999999</v>
      </c>
      <c r="D9" s="17">
        <v>3.19</v>
      </c>
      <c r="M9" s="16"/>
      <c r="N9" s="17"/>
      <c r="O9" s="17"/>
      <c r="P9" s="17"/>
      <c r="Q9" s="17"/>
      <c r="R9" s="17"/>
    </row>
    <row r="10" spans="1:18" x14ac:dyDescent="0.2">
      <c r="A10" s="20" t="s">
        <v>62</v>
      </c>
      <c r="B10" s="22">
        <v>22.8</v>
      </c>
      <c r="C10" s="20">
        <v>140.80000000000001</v>
      </c>
      <c r="D10" s="17">
        <v>3.15</v>
      </c>
      <c r="M10" s="16"/>
      <c r="N10" s="17"/>
      <c r="O10" s="17"/>
      <c r="P10" s="17"/>
      <c r="Q10" s="17"/>
      <c r="R10" s="17"/>
    </row>
    <row r="11" spans="1:18" x14ac:dyDescent="0.2">
      <c r="A11" s="20" t="s">
        <v>63</v>
      </c>
      <c r="B11" s="22">
        <v>19.2</v>
      </c>
      <c r="C11" s="20">
        <v>167.6</v>
      </c>
      <c r="D11" s="17">
        <v>3.44</v>
      </c>
      <c r="M11" s="16"/>
      <c r="N11" s="17"/>
      <c r="O11" s="17"/>
      <c r="P11" s="17"/>
      <c r="Q11" s="17"/>
      <c r="R11" s="17"/>
    </row>
    <row r="12" spans="1:18" x14ac:dyDescent="0.2">
      <c r="A12" s="20" t="s">
        <v>64</v>
      </c>
      <c r="B12" s="22">
        <v>17.8</v>
      </c>
      <c r="C12" s="20">
        <v>167.6</v>
      </c>
      <c r="D12" s="17">
        <v>3.44</v>
      </c>
      <c r="M12" s="16"/>
      <c r="N12" s="17"/>
      <c r="O12" s="17"/>
      <c r="P12" s="17"/>
      <c r="Q12" s="17"/>
      <c r="R12" s="17"/>
    </row>
    <row r="13" spans="1:18" x14ac:dyDescent="0.2">
      <c r="A13" s="20" t="s">
        <v>65</v>
      </c>
      <c r="B13" s="22">
        <v>16.399999999999999</v>
      </c>
      <c r="C13" s="20">
        <v>275.8</v>
      </c>
      <c r="D13" s="17">
        <v>4.07</v>
      </c>
      <c r="M13" s="16"/>
      <c r="N13" s="17"/>
      <c r="O13" s="17"/>
      <c r="P13" s="17"/>
      <c r="Q13" s="17"/>
      <c r="R13" s="17"/>
    </row>
    <row r="14" spans="1:18" x14ac:dyDescent="0.2">
      <c r="A14" s="20" t="s">
        <v>66</v>
      </c>
      <c r="B14" s="22">
        <v>17.3</v>
      </c>
      <c r="C14" s="20">
        <v>275.8</v>
      </c>
      <c r="D14" s="17">
        <v>3.73</v>
      </c>
      <c r="M14" s="16"/>
      <c r="N14" s="17"/>
      <c r="O14" s="17"/>
      <c r="P14" s="17"/>
      <c r="Q14" s="17"/>
      <c r="R14" s="17"/>
    </row>
    <row r="15" spans="1:18" x14ac:dyDescent="0.2">
      <c r="A15" s="20" t="s">
        <v>67</v>
      </c>
      <c r="B15" s="22">
        <v>15.2</v>
      </c>
      <c r="C15" s="20">
        <v>275.8</v>
      </c>
      <c r="D15" s="17">
        <v>3.78</v>
      </c>
      <c r="M15" s="16"/>
      <c r="N15" s="17"/>
      <c r="O15" s="17"/>
      <c r="P15" s="17"/>
      <c r="Q15" s="17"/>
      <c r="R15" s="17"/>
    </row>
    <row r="16" spans="1:18" x14ac:dyDescent="0.2">
      <c r="A16" s="20" t="s">
        <v>68</v>
      </c>
      <c r="B16" s="22">
        <v>10.4</v>
      </c>
      <c r="C16" s="20">
        <v>472</v>
      </c>
      <c r="D16" s="17">
        <v>5.25</v>
      </c>
      <c r="M16" s="16"/>
      <c r="N16" s="17"/>
      <c r="O16" s="17"/>
      <c r="P16" s="17"/>
      <c r="Q16" s="17"/>
      <c r="R16" s="17"/>
    </row>
    <row r="17" spans="1:18" x14ac:dyDescent="0.2">
      <c r="A17" s="20" t="s">
        <v>69</v>
      </c>
      <c r="B17" s="22">
        <v>10.4</v>
      </c>
      <c r="C17" s="20">
        <v>460</v>
      </c>
      <c r="D17" s="17">
        <v>5.4240000000000004</v>
      </c>
      <c r="M17" s="16"/>
      <c r="N17" s="17"/>
      <c r="O17" s="17"/>
      <c r="P17" s="17"/>
      <c r="Q17" s="17"/>
      <c r="R17" s="17"/>
    </row>
    <row r="18" spans="1:18" x14ac:dyDescent="0.2">
      <c r="A18" s="20" t="s">
        <v>70</v>
      </c>
      <c r="B18" s="22">
        <v>14.7</v>
      </c>
      <c r="C18" s="20">
        <v>440</v>
      </c>
      <c r="D18" s="17">
        <v>5.3449999999999998</v>
      </c>
      <c r="M18" s="16"/>
      <c r="N18" s="17"/>
      <c r="O18" s="17"/>
      <c r="P18" s="17"/>
      <c r="Q18" s="17"/>
      <c r="R18" s="17"/>
    </row>
    <row r="19" spans="1:18" x14ac:dyDescent="0.2">
      <c r="A19" s="20" t="s">
        <v>71</v>
      </c>
      <c r="B19" s="22">
        <v>32.4</v>
      </c>
      <c r="C19" s="20">
        <v>78.7</v>
      </c>
      <c r="D19" s="17">
        <v>2.2000000000000002</v>
      </c>
      <c r="M19" s="16"/>
      <c r="N19" s="17"/>
      <c r="O19" s="17"/>
      <c r="P19" s="17"/>
      <c r="Q19" s="17"/>
      <c r="R19" s="17"/>
    </row>
    <row r="20" spans="1:18" ht="17" thickBot="1" x14ac:dyDescent="0.25">
      <c r="A20" s="20" t="s">
        <v>72</v>
      </c>
      <c r="B20" s="22">
        <v>30.4</v>
      </c>
      <c r="C20" s="20">
        <v>75.7</v>
      </c>
      <c r="D20" s="17">
        <v>1.615</v>
      </c>
      <c r="M20" s="16"/>
      <c r="N20" s="17"/>
      <c r="O20" s="17"/>
      <c r="P20" s="17"/>
      <c r="Q20" s="17"/>
      <c r="R20" s="17"/>
    </row>
    <row r="21" spans="1:18" x14ac:dyDescent="0.2">
      <c r="A21" s="20" t="s">
        <v>73</v>
      </c>
      <c r="B21" s="22">
        <v>33.9</v>
      </c>
      <c r="C21" s="20">
        <v>71.099999999999994</v>
      </c>
      <c r="D21" s="17">
        <v>1.835</v>
      </c>
      <c r="M21" s="14"/>
      <c r="N21" s="14" t="s">
        <v>53</v>
      </c>
      <c r="O21" s="14" t="s">
        <v>86</v>
      </c>
      <c r="P21" s="14" t="s">
        <v>87</v>
      </c>
      <c r="Q21" s="17"/>
      <c r="R21" s="17"/>
    </row>
    <row r="22" spans="1:18" x14ac:dyDescent="0.2">
      <c r="A22" s="20" t="s">
        <v>74</v>
      </c>
      <c r="B22" s="22">
        <v>21.5</v>
      </c>
      <c r="C22" s="20">
        <v>120.1</v>
      </c>
      <c r="D22" s="17">
        <v>2.4649999999999999</v>
      </c>
      <c r="M22" s="1" t="s">
        <v>53</v>
      </c>
      <c r="N22" s="1">
        <v>1</v>
      </c>
      <c r="O22" s="1"/>
      <c r="P22" s="1"/>
      <c r="Q22" s="17"/>
      <c r="R22" s="17"/>
    </row>
    <row r="23" spans="1:18" x14ac:dyDescent="0.2">
      <c r="A23" s="20" t="s">
        <v>75</v>
      </c>
      <c r="B23" s="22">
        <v>15.5</v>
      </c>
      <c r="C23" s="20">
        <v>318</v>
      </c>
      <c r="D23" s="17">
        <v>3.52</v>
      </c>
      <c r="M23" s="1" t="s">
        <v>86</v>
      </c>
      <c r="N23" s="1">
        <v>-0.84755137926247848</v>
      </c>
      <c r="O23" s="1">
        <v>1</v>
      </c>
      <c r="P23" s="1"/>
      <c r="Q23" s="17"/>
      <c r="R23" s="17"/>
    </row>
    <row r="24" spans="1:18" ht="17" thickBot="1" x14ac:dyDescent="0.25">
      <c r="A24" s="20" t="s">
        <v>76</v>
      </c>
      <c r="B24" s="22">
        <v>15.2</v>
      </c>
      <c r="C24" s="20">
        <v>304</v>
      </c>
      <c r="D24" s="17">
        <v>3.4350000000000001</v>
      </c>
      <c r="M24" s="13" t="s">
        <v>87</v>
      </c>
      <c r="N24" s="13">
        <v>-0.8676593765172278</v>
      </c>
      <c r="O24" s="13">
        <v>0.8879799220581378</v>
      </c>
      <c r="P24" s="13">
        <v>1</v>
      </c>
      <c r="Q24" s="17"/>
      <c r="R24" s="17"/>
    </row>
    <row r="25" spans="1:18" x14ac:dyDescent="0.2">
      <c r="A25" s="20" t="s">
        <v>77</v>
      </c>
      <c r="B25" s="22">
        <v>13.3</v>
      </c>
      <c r="C25" s="20">
        <v>350</v>
      </c>
      <c r="D25" s="17">
        <v>3.84</v>
      </c>
      <c r="M25" s="16"/>
      <c r="N25" s="17"/>
      <c r="O25" s="17"/>
      <c r="P25" s="17"/>
      <c r="Q25" s="17"/>
      <c r="R25" s="17"/>
    </row>
    <row r="26" spans="1:18" x14ac:dyDescent="0.2">
      <c r="A26" s="20" t="s">
        <v>78</v>
      </c>
      <c r="B26" s="22">
        <v>19.2</v>
      </c>
      <c r="C26" s="20">
        <v>400</v>
      </c>
      <c r="D26" s="17">
        <v>3.8450000000000002</v>
      </c>
      <c r="M26" s="16"/>
      <c r="N26" s="17"/>
      <c r="O26" s="17"/>
      <c r="P26" s="17"/>
      <c r="Q26" s="17"/>
      <c r="R26" s="17"/>
    </row>
    <row r="27" spans="1:18" x14ac:dyDescent="0.2">
      <c r="A27" s="20" t="s">
        <v>79</v>
      </c>
      <c r="B27" s="22">
        <v>27.3</v>
      </c>
      <c r="C27" s="20">
        <v>79</v>
      </c>
      <c r="D27" s="17">
        <v>1.9350000000000001</v>
      </c>
      <c r="M27" s="16"/>
      <c r="N27" s="17"/>
      <c r="O27" s="17"/>
      <c r="P27" s="17"/>
      <c r="Q27" s="17"/>
      <c r="R27" s="17"/>
    </row>
    <row r="28" spans="1:18" x14ac:dyDescent="0.2">
      <c r="A28" s="20" t="s">
        <v>80</v>
      </c>
      <c r="B28" s="22">
        <v>26</v>
      </c>
      <c r="C28" s="20">
        <v>120.3</v>
      </c>
      <c r="D28" s="17">
        <v>2.14</v>
      </c>
      <c r="M28" s="16"/>
      <c r="N28" s="17"/>
      <c r="O28" s="17"/>
      <c r="P28" s="17"/>
      <c r="Q28" s="17"/>
      <c r="R28" s="17"/>
    </row>
    <row r="29" spans="1:18" x14ac:dyDescent="0.2">
      <c r="A29" s="20" t="s">
        <v>81</v>
      </c>
      <c r="B29" s="22">
        <v>30.4</v>
      </c>
      <c r="C29" s="20">
        <v>95.1</v>
      </c>
      <c r="D29" s="17">
        <v>1.5129999999999999</v>
      </c>
      <c r="M29" s="16"/>
      <c r="N29" s="17"/>
      <c r="O29" s="17"/>
      <c r="P29" s="17"/>
      <c r="Q29" s="17"/>
      <c r="R29" s="17"/>
    </row>
    <row r="30" spans="1:18" x14ac:dyDescent="0.2">
      <c r="A30" s="20" t="s">
        <v>82</v>
      </c>
      <c r="B30" s="22">
        <v>15.8</v>
      </c>
      <c r="C30" s="20">
        <v>351</v>
      </c>
      <c r="D30" s="17">
        <v>3.17</v>
      </c>
      <c r="M30" s="16"/>
      <c r="N30" s="17"/>
      <c r="O30" s="17"/>
      <c r="P30" s="17"/>
      <c r="Q30" s="17"/>
      <c r="R30" s="17"/>
    </row>
    <row r="31" spans="1:18" x14ac:dyDescent="0.2">
      <c r="A31" s="20" t="s">
        <v>83</v>
      </c>
      <c r="B31" s="22">
        <v>19.7</v>
      </c>
      <c r="C31" s="20">
        <v>145</v>
      </c>
      <c r="D31" s="17">
        <v>2.77</v>
      </c>
      <c r="M31" s="16"/>
      <c r="N31" s="17"/>
      <c r="O31" s="17"/>
      <c r="P31" s="17"/>
      <c r="Q31" s="17"/>
      <c r="R31" s="17"/>
    </row>
    <row r="32" spans="1:18" x14ac:dyDescent="0.2">
      <c r="A32" s="20" t="s">
        <v>84</v>
      </c>
      <c r="B32" s="22">
        <v>15</v>
      </c>
      <c r="C32" s="20">
        <v>301</v>
      </c>
      <c r="D32" s="17">
        <v>3.57</v>
      </c>
      <c r="M32" s="16"/>
      <c r="N32" s="17"/>
      <c r="O32" s="17"/>
      <c r="P32" s="17"/>
      <c r="Q32" s="17"/>
      <c r="R32" s="17"/>
    </row>
    <row r="33" spans="1:18" x14ac:dyDescent="0.2">
      <c r="A33" s="20" t="s">
        <v>85</v>
      </c>
      <c r="B33" s="22">
        <v>21.4</v>
      </c>
      <c r="C33" s="20">
        <v>121</v>
      </c>
      <c r="D33" s="17">
        <v>2.78</v>
      </c>
      <c r="M33" s="16"/>
      <c r="N33" s="17"/>
      <c r="O33" s="17"/>
      <c r="P33" s="17"/>
      <c r="Q33" s="17"/>
      <c r="R33" s="17"/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B20E-2C15-6141-9D5C-D16EAE13FA3C}">
  <sheetPr>
    <tabColor theme="1"/>
  </sheetPr>
  <dimension ref="A1:BB16"/>
  <sheetViews>
    <sheetView workbookViewId="0">
      <selection activeCell="F7" sqref="F7"/>
    </sheetView>
  </sheetViews>
  <sheetFormatPr baseColWidth="10" defaultRowHeight="16" x14ac:dyDescent="0.2"/>
  <cols>
    <col min="1" max="1" width="16.5" style="2" customWidth="1"/>
    <col min="2" max="2" width="30" style="2" bestFit="1" customWidth="1"/>
    <col min="3" max="54" width="10.83203125" style="2"/>
  </cols>
  <sheetData>
    <row r="1" spans="1:54" ht="21" customHeight="1" x14ac:dyDescent="0.2">
      <c r="A1" s="291" t="s">
        <v>205</v>
      </c>
      <c r="B1" s="291"/>
      <c r="C1" s="291"/>
      <c r="D1" s="291"/>
      <c r="E1" s="291"/>
      <c r="F1" s="291"/>
      <c r="G1" s="116"/>
      <c r="H1" s="116"/>
    </row>
    <row r="2" spans="1:54" ht="10" customHeight="1" x14ac:dyDescent="0.2">
      <c r="A2" s="117"/>
      <c r="B2" s="117"/>
      <c r="C2" s="117"/>
      <c r="D2" s="117"/>
      <c r="E2" s="117"/>
      <c r="F2" s="117"/>
      <c r="G2" s="116"/>
      <c r="H2" s="116"/>
    </row>
    <row r="3" spans="1:54" s="98" customFormat="1" ht="21" customHeight="1" x14ac:dyDescent="0.2">
      <c r="A3" s="292" t="s">
        <v>210</v>
      </c>
      <c r="B3" s="292"/>
      <c r="C3" s="292"/>
      <c r="D3" s="292"/>
      <c r="E3" s="292"/>
      <c r="F3" s="292"/>
      <c r="G3" s="116"/>
      <c r="H3" s="116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25" customHeight="1" x14ac:dyDescent="0.2">
      <c r="A4" s="292"/>
      <c r="B4" s="292"/>
      <c r="C4" s="292"/>
      <c r="D4" s="292"/>
      <c r="E4" s="292"/>
      <c r="F4" s="292"/>
      <c r="G4" s="116"/>
      <c r="H4" s="116"/>
    </row>
    <row r="5" spans="1:54" ht="25" customHeight="1" x14ac:dyDescent="0.2">
      <c r="A5" s="83" t="s">
        <v>206</v>
      </c>
      <c r="B5" s="103" t="s">
        <v>207</v>
      </c>
      <c r="C5" s="116"/>
      <c r="D5" s="116"/>
      <c r="E5" s="116"/>
      <c r="F5" s="116"/>
      <c r="G5" s="116"/>
      <c r="H5" s="116"/>
    </row>
    <row r="6" spans="1:54" ht="25" customHeight="1" x14ac:dyDescent="0.2">
      <c r="A6" s="83" t="s">
        <v>174</v>
      </c>
      <c r="B6" s="118">
        <v>44637</v>
      </c>
      <c r="C6" s="116"/>
      <c r="D6" s="116"/>
      <c r="E6" s="116"/>
      <c r="F6" s="116"/>
      <c r="G6" s="116"/>
      <c r="H6" s="116"/>
    </row>
    <row r="7" spans="1:54" ht="25" customHeight="1" x14ac:dyDescent="0.2">
      <c r="A7" s="83" t="s">
        <v>208</v>
      </c>
      <c r="B7" s="119" t="s">
        <v>209</v>
      </c>
      <c r="C7" s="116"/>
      <c r="D7" s="116"/>
      <c r="E7" s="116"/>
      <c r="F7" s="116"/>
      <c r="G7" s="116"/>
      <c r="H7" s="116"/>
    </row>
    <row r="8" spans="1:54" ht="25" customHeight="1" x14ac:dyDescent="0.2">
      <c r="A8" s="116"/>
      <c r="B8" s="116"/>
      <c r="C8" s="116"/>
      <c r="D8" s="116"/>
      <c r="E8" s="116"/>
      <c r="F8" s="116"/>
      <c r="G8" s="116"/>
      <c r="H8" s="116"/>
    </row>
    <row r="9" spans="1:54" ht="25" customHeight="1" x14ac:dyDescent="0.2">
      <c r="A9" s="116"/>
      <c r="B9" s="116"/>
      <c r="C9" s="116"/>
      <c r="D9" s="116"/>
      <c r="E9" s="116"/>
      <c r="F9" s="116"/>
      <c r="G9" s="116"/>
      <c r="H9" s="116"/>
    </row>
    <row r="10" spans="1:54" ht="25" customHeight="1" x14ac:dyDescent="0.2">
      <c r="A10" s="116"/>
      <c r="B10" s="116"/>
      <c r="C10" s="116"/>
      <c r="D10" s="116"/>
      <c r="E10" s="116"/>
      <c r="F10" s="116"/>
      <c r="G10" s="116"/>
      <c r="H10" s="116"/>
    </row>
    <row r="11" spans="1:54" ht="25" customHeight="1" x14ac:dyDescent="0.2">
      <c r="A11" s="116"/>
      <c r="B11" s="116"/>
      <c r="C11" s="116"/>
      <c r="D11" s="116"/>
      <c r="E11" s="116"/>
      <c r="F11" s="116"/>
      <c r="G11" s="116"/>
      <c r="H11" s="116"/>
    </row>
    <row r="12" spans="1:54" ht="25" customHeight="1" x14ac:dyDescent="0.2">
      <c r="A12" s="116"/>
      <c r="B12" s="116"/>
      <c r="C12" s="116"/>
      <c r="D12" s="116"/>
      <c r="E12" s="116"/>
      <c r="F12" s="116"/>
      <c r="G12" s="116"/>
      <c r="H12" s="116"/>
    </row>
    <row r="13" spans="1:54" ht="25" customHeight="1" x14ac:dyDescent="0.2"/>
    <row r="14" spans="1:54" ht="25" customHeight="1" x14ac:dyDescent="0.2"/>
    <row r="15" spans="1:54" ht="25" customHeight="1" x14ac:dyDescent="0.2"/>
    <row r="16" spans="1:54" ht="25" customHeight="1" x14ac:dyDescent="0.2"/>
  </sheetData>
  <mergeCells count="2">
    <mergeCell ref="A1:F1"/>
    <mergeCell ref="A3:F4"/>
  </mergeCells>
  <hyperlinks>
    <hyperlink ref="B7" r:id="rId1" xr:uid="{17CF8143-A631-8043-AE1E-C7895188154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44-4A91-014F-B989-B869CF6A18FE}">
  <dimension ref="A1:B3"/>
  <sheetViews>
    <sheetView workbookViewId="0">
      <selection activeCell="L20" sqref="L20"/>
    </sheetView>
  </sheetViews>
  <sheetFormatPr baseColWidth="10" defaultRowHeight="16" x14ac:dyDescent="0.2"/>
  <cols>
    <col min="1" max="1" width="15.1640625" customWidth="1"/>
    <col min="2" max="2" width="14.1640625" bestFit="1" customWidth="1"/>
  </cols>
  <sheetData>
    <row r="1" spans="1:2" x14ac:dyDescent="0.2">
      <c r="A1" t="s">
        <v>2</v>
      </c>
      <c r="B1" t="s">
        <v>3</v>
      </c>
    </row>
    <row r="2" spans="1:2" x14ac:dyDescent="0.2">
      <c r="A2" t="s">
        <v>0</v>
      </c>
      <c r="B2">
        <v>120.2</v>
      </c>
    </row>
    <row r="3" spans="1:2" x14ac:dyDescent="0.2">
      <c r="A3" t="s">
        <v>1</v>
      </c>
      <c r="B3">
        <v>133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03D2-0B6A-CA45-853F-D72CF0944575}">
  <dimension ref="A1:E59"/>
  <sheetViews>
    <sheetView zoomScale="94" zoomScaleNormal="94" workbookViewId="0">
      <selection activeCell="Q29" sqref="Q29"/>
    </sheetView>
  </sheetViews>
  <sheetFormatPr baseColWidth="10" defaultRowHeight="16" x14ac:dyDescent="0.2"/>
  <cols>
    <col min="2" max="2" width="15.5" bestFit="1" customWidth="1"/>
  </cols>
  <sheetData>
    <row r="1" spans="1:5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2">
      <c r="A2">
        <v>1</v>
      </c>
      <c r="B2">
        <v>48</v>
      </c>
      <c r="C2">
        <v>50</v>
      </c>
      <c r="D2">
        <v>40</v>
      </c>
      <c r="E2">
        <v>60</v>
      </c>
    </row>
    <row r="3" spans="1:5" x14ac:dyDescent="0.2">
      <c r="A3">
        <v>2</v>
      </c>
      <c r="B3">
        <v>48</v>
      </c>
      <c r="C3">
        <v>50</v>
      </c>
      <c r="D3">
        <v>40</v>
      </c>
      <c r="E3">
        <v>60</v>
      </c>
    </row>
    <row r="4" spans="1:5" x14ac:dyDescent="0.2">
      <c r="A4">
        <v>3</v>
      </c>
      <c r="B4">
        <v>44</v>
      </c>
      <c r="C4">
        <v>50</v>
      </c>
      <c r="D4">
        <v>40</v>
      </c>
      <c r="E4">
        <v>60</v>
      </c>
    </row>
    <row r="5" spans="1:5" x14ac:dyDescent="0.2">
      <c r="A5">
        <v>4</v>
      </c>
      <c r="B5">
        <v>51</v>
      </c>
      <c r="C5">
        <v>50</v>
      </c>
      <c r="D5">
        <v>40</v>
      </c>
      <c r="E5">
        <v>60</v>
      </c>
    </row>
    <row r="6" spans="1:5" x14ac:dyDescent="0.2">
      <c r="A6">
        <v>5</v>
      </c>
      <c r="B6">
        <v>60</v>
      </c>
      <c r="C6">
        <v>50</v>
      </c>
      <c r="D6">
        <v>40</v>
      </c>
      <c r="E6">
        <v>60</v>
      </c>
    </row>
    <row r="7" spans="1:5" x14ac:dyDescent="0.2">
      <c r="A7">
        <v>6</v>
      </c>
      <c r="B7">
        <v>44</v>
      </c>
      <c r="C7">
        <v>50</v>
      </c>
      <c r="D7">
        <v>40</v>
      </c>
      <c r="E7">
        <v>60</v>
      </c>
    </row>
    <row r="8" spans="1:5" x14ac:dyDescent="0.2">
      <c r="A8">
        <v>7</v>
      </c>
      <c r="B8">
        <v>57</v>
      </c>
      <c r="C8">
        <v>50</v>
      </c>
      <c r="D8">
        <v>40</v>
      </c>
      <c r="E8">
        <v>60</v>
      </c>
    </row>
    <row r="9" spans="1:5" x14ac:dyDescent="0.2">
      <c r="A9">
        <v>8</v>
      </c>
      <c r="B9">
        <v>59</v>
      </c>
      <c r="C9">
        <v>50</v>
      </c>
      <c r="D9">
        <v>40</v>
      </c>
      <c r="E9">
        <v>60</v>
      </c>
    </row>
    <row r="10" spans="1:5" x14ac:dyDescent="0.2">
      <c r="A10">
        <v>9</v>
      </c>
      <c r="B10">
        <v>43</v>
      </c>
      <c r="C10">
        <v>50</v>
      </c>
      <c r="D10">
        <v>40</v>
      </c>
      <c r="E10">
        <v>60</v>
      </c>
    </row>
    <row r="11" spans="1:5" x14ac:dyDescent="0.2">
      <c r="A11">
        <v>10</v>
      </c>
      <c r="B11">
        <v>56</v>
      </c>
      <c r="C11">
        <v>50</v>
      </c>
      <c r="D11">
        <v>40</v>
      </c>
      <c r="E11">
        <v>60</v>
      </c>
    </row>
    <row r="12" spans="1:5" x14ac:dyDescent="0.2">
      <c r="A12">
        <v>11</v>
      </c>
      <c r="B12">
        <v>50</v>
      </c>
      <c r="C12">
        <v>50</v>
      </c>
      <c r="D12">
        <v>40</v>
      </c>
      <c r="E12">
        <v>60</v>
      </c>
    </row>
    <row r="13" spans="1:5" x14ac:dyDescent="0.2">
      <c r="A13">
        <v>12</v>
      </c>
      <c r="B13">
        <v>55</v>
      </c>
      <c r="C13">
        <v>50</v>
      </c>
      <c r="D13">
        <v>40</v>
      </c>
      <c r="E13">
        <v>60</v>
      </c>
    </row>
    <row r="14" spans="1:5" x14ac:dyDescent="0.2">
      <c r="A14">
        <v>13</v>
      </c>
      <c r="B14">
        <v>47</v>
      </c>
      <c r="C14">
        <v>50</v>
      </c>
      <c r="D14">
        <v>40</v>
      </c>
      <c r="E14">
        <v>60</v>
      </c>
    </row>
    <row r="15" spans="1:5" x14ac:dyDescent="0.2">
      <c r="A15">
        <v>14</v>
      </c>
      <c r="B15">
        <v>57</v>
      </c>
      <c r="C15">
        <v>50</v>
      </c>
      <c r="D15">
        <v>40</v>
      </c>
      <c r="E15">
        <v>60</v>
      </c>
    </row>
    <row r="16" spans="1:5" x14ac:dyDescent="0.2">
      <c r="A16">
        <v>15</v>
      </c>
      <c r="B16">
        <v>48</v>
      </c>
      <c r="C16">
        <v>50</v>
      </c>
      <c r="D16">
        <v>40</v>
      </c>
      <c r="E16">
        <v>60</v>
      </c>
    </row>
    <row r="17" spans="1:5" x14ac:dyDescent="0.2">
      <c r="A17">
        <v>16</v>
      </c>
      <c r="B17">
        <v>40</v>
      </c>
      <c r="C17">
        <v>50</v>
      </c>
      <c r="D17">
        <v>40</v>
      </c>
      <c r="E17">
        <v>60</v>
      </c>
    </row>
    <row r="18" spans="1:5" x14ac:dyDescent="0.2">
      <c r="A18">
        <v>17</v>
      </c>
      <c r="B18">
        <v>50</v>
      </c>
      <c r="C18">
        <v>50</v>
      </c>
      <c r="D18">
        <v>40</v>
      </c>
      <c r="E18">
        <v>60</v>
      </c>
    </row>
    <row r="19" spans="1:5" x14ac:dyDescent="0.2">
      <c r="A19">
        <v>18</v>
      </c>
      <c r="B19">
        <v>45</v>
      </c>
      <c r="C19">
        <v>50</v>
      </c>
      <c r="D19">
        <v>40</v>
      </c>
      <c r="E19">
        <v>60</v>
      </c>
    </row>
    <row r="20" spans="1:5" x14ac:dyDescent="0.2">
      <c r="A20">
        <v>19</v>
      </c>
      <c r="B20">
        <v>50</v>
      </c>
      <c r="C20">
        <v>50</v>
      </c>
      <c r="D20">
        <v>40</v>
      </c>
      <c r="E20">
        <v>60</v>
      </c>
    </row>
    <row r="21" spans="1:5" x14ac:dyDescent="0.2">
      <c r="A21">
        <v>20</v>
      </c>
      <c r="B21">
        <v>55</v>
      </c>
      <c r="C21">
        <v>50</v>
      </c>
      <c r="D21">
        <v>40</v>
      </c>
      <c r="E21">
        <v>60</v>
      </c>
    </row>
    <row r="22" spans="1:5" x14ac:dyDescent="0.2">
      <c r="A22">
        <v>21</v>
      </c>
      <c r="B22">
        <v>59</v>
      </c>
      <c r="C22">
        <v>50</v>
      </c>
      <c r="D22">
        <v>40</v>
      </c>
      <c r="E22">
        <v>60</v>
      </c>
    </row>
    <row r="23" spans="1:5" x14ac:dyDescent="0.2">
      <c r="A23">
        <v>22</v>
      </c>
      <c r="B23">
        <v>40</v>
      </c>
      <c r="C23">
        <v>50</v>
      </c>
      <c r="D23">
        <v>40</v>
      </c>
      <c r="E23">
        <v>60</v>
      </c>
    </row>
    <row r="24" spans="1:5" x14ac:dyDescent="0.2">
      <c r="A24">
        <v>23</v>
      </c>
      <c r="B24">
        <v>55</v>
      </c>
      <c r="C24">
        <v>50</v>
      </c>
      <c r="D24">
        <v>40</v>
      </c>
      <c r="E24">
        <v>60</v>
      </c>
    </row>
    <row r="25" spans="1:5" x14ac:dyDescent="0.2">
      <c r="A25">
        <v>24</v>
      </c>
      <c r="B25">
        <v>54</v>
      </c>
      <c r="C25">
        <v>50</v>
      </c>
      <c r="D25">
        <v>40</v>
      </c>
      <c r="E25">
        <v>60</v>
      </c>
    </row>
    <row r="26" spans="1:5" x14ac:dyDescent="0.2">
      <c r="A26">
        <v>25</v>
      </c>
      <c r="B26">
        <v>56</v>
      </c>
      <c r="C26">
        <v>50</v>
      </c>
      <c r="D26">
        <v>40</v>
      </c>
      <c r="E26">
        <v>60</v>
      </c>
    </row>
    <row r="34" spans="1:5" x14ac:dyDescent="0.2">
      <c r="A34" t="s">
        <v>47</v>
      </c>
      <c r="B34" t="s">
        <v>48</v>
      </c>
      <c r="C34" t="s">
        <v>49</v>
      </c>
      <c r="D34" t="s">
        <v>50</v>
      </c>
      <c r="E34" t="s">
        <v>51</v>
      </c>
    </row>
    <row r="35" spans="1:5" x14ac:dyDescent="0.2">
      <c r="A35">
        <v>1</v>
      </c>
      <c r="B35">
        <v>48</v>
      </c>
      <c r="C35">
        <v>50</v>
      </c>
      <c r="D35">
        <v>40</v>
      </c>
      <c r="E35">
        <v>60</v>
      </c>
    </row>
    <row r="36" spans="1:5" x14ac:dyDescent="0.2">
      <c r="A36">
        <v>2</v>
      </c>
      <c r="B36">
        <v>48</v>
      </c>
      <c r="C36">
        <v>50</v>
      </c>
      <c r="D36">
        <v>40</v>
      </c>
      <c r="E36">
        <v>60</v>
      </c>
    </row>
    <row r="37" spans="1:5" x14ac:dyDescent="0.2">
      <c r="A37">
        <v>3</v>
      </c>
      <c r="B37">
        <v>44</v>
      </c>
      <c r="C37">
        <v>50</v>
      </c>
      <c r="D37">
        <v>40</v>
      </c>
      <c r="E37">
        <v>60</v>
      </c>
    </row>
    <row r="38" spans="1:5" x14ac:dyDescent="0.2">
      <c r="A38">
        <v>4</v>
      </c>
      <c r="B38">
        <v>51</v>
      </c>
      <c r="C38">
        <v>50</v>
      </c>
      <c r="D38">
        <v>40</v>
      </c>
      <c r="E38">
        <v>60</v>
      </c>
    </row>
    <row r="39" spans="1:5" x14ac:dyDescent="0.2">
      <c r="A39">
        <v>5</v>
      </c>
      <c r="B39">
        <v>60</v>
      </c>
      <c r="C39">
        <v>50</v>
      </c>
      <c r="D39">
        <v>40</v>
      </c>
      <c r="E39">
        <v>60</v>
      </c>
    </row>
    <row r="40" spans="1:5" x14ac:dyDescent="0.2">
      <c r="A40">
        <v>6</v>
      </c>
      <c r="B40">
        <v>44</v>
      </c>
      <c r="C40">
        <v>50</v>
      </c>
      <c r="D40">
        <v>40</v>
      </c>
      <c r="E40">
        <v>60</v>
      </c>
    </row>
    <row r="41" spans="1:5" x14ac:dyDescent="0.2">
      <c r="A41">
        <v>7</v>
      </c>
      <c r="B41">
        <v>57</v>
      </c>
      <c r="C41">
        <v>50</v>
      </c>
      <c r="D41">
        <v>40</v>
      </c>
      <c r="E41">
        <v>60</v>
      </c>
    </row>
    <row r="42" spans="1:5" x14ac:dyDescent="0.2">
      <c r="A42">
        <v>8</v>
      </c>
      <c r="B42">
        <v>59</v>
      </c>
      <c r="C42">
        <v>50</v>
      </c>
      <c r="D42">
        <v>40</v>
      </c>
      <c r="E42">
        <v>60</v>
      </c>
    </row>
    <row r="43" spans="1:5" x14ac:dyDescent="0.2">
      <c r="A43">
        <v>9</v>
      </c>
      <c r="B43">
        <v>43</v>
      </c>
      <c r="C43">
        <v>50</v>
      </c>
      <c r="D43">
        <v>40</v>
      </c>
      <c r="E43">
        <v>60</v>
      </c>
    </row>
    <row r="44" spans="1:5" x14ac:dyDescent="0.2">
      <c r="A44">
        <v>10</v>
      </c>
      <c r="B44">
        <v>56</v>
      </c>
      <c r="C44">
        <v>50</v>
      </c>
      <c r="D44">
        <v>40</v>
      </c>
      <c r="E44">
        <v>60</v>
      </c>
    </row>
    <row r="45" spans="1:5" x14ac:dyDescent="0.2">
      <c r="A45">
        <v>11</v>
      </c>
      <c r="B45">
        <v>50</v>
      </c>
      <c r="C45">
        <v>50</v>
      </c>
      <c r="D45">
        <v>40</v>
      </c>
      <c r="E45">
        <v>60</v>
      </c>
    </row>
    <row r="46" spans="1:5" x14ac:dyDescent="0.2">
      <c r="A46">
        <v>12</v>
      </c>
      <c r="B46">
        <v>55</v>
      </c>
      <c r="C46">
        <v>50</v>
      </c>
      <c r="D46">
        <v>40</v>
      </c>
      <c r="E46">
        <v>60</v>
      </c>
    </row>
    <row r="47" spans="1:5" x14ac:dyDescent="0.2">
      <c r="A47">
        <v>13</v>
      </c>
      <c r="B47">
        <v>47</v>
      </c>
      <c r="C47">
        <v>50</v>
      </c>
      <c r="D47">
        <v>40</v>
      </c>
      <c r="E47">
        <v>60</v>
      </c>
    </row>
    <row r="48" spans="1:5" x14ac:dyDescent="0.2">
      <c r="A48">
        <v>14</v>
      </c>
      <c r="B48">
        <v>57</v>
      </c>
      <c r="C48">
        <v>50</v>
      </c>
      <c r="D48">
        <v>40</v>
      </c>
      <c r="E48">
        <v>60</v>
      </c>
    </row>
    <row r="49" spans="1:5" x14ac:dyDescent="0.2">
      <c r="A49">
        <v>15</v>
      </c>
      <c r="B49">
        <v>48</v>
      </c>
      <c r="C49">
        <v>50</v>
      </c>
      <c r="D49">
        <v>40</v>
      </c>
      <c r="E49">
        <v>60</v>
      </c>
    </row>
    <row r="50" spans="1:5" x14ac:dyDescent="0.2">
      <c r="A50">
        <v>16</v>
      </c>
      <c r="B50">
        <v>40</v>
      </c>
      <c r="C50">
        <v>50</v>
      </c>
      <c r="D50">
        <v>40</v>
      </c>
      <c r="E50">
        <v>60</v>
      </c>
    </row>
    <row r="51" spans="1:5" x14ac:dyDescent="0.2">
      <c r="A51">
        <v>17</v>
      </c>
      <c r="B51">
        <v>50</v>
      </c>
      <c r="C51">
        <v>50</v>
      </c>
      <c r="D51">
        <v>40</v>
      </c>
      <c r="E51">
        <v>60</v>
      </c>
    </row>
    <row r="52" spans="1:5" x14ac:dyDescent="0.2">
      <c r="A52">
        <v>18</v>
      </c>
      <c r="B52">
        <v>45</v>
      </c>
      <c r="C52">
        <v>50</v>
      </c>
      <c r="D52">
        <v>40</v>
      </c>
      <c r="E52">
        <v>60</v>
      </c>
    </row>
    <row r="53" spans="1:5" x14ac:dyDescent="0.2">
      <c r="A53">
        <v>19</v>
      </c>
      <c r="B53">
        <v>50</v>
      </c>
      <c r="C53">
        <v>50</v>
      </c>
      <c r="D53">
        <v>40</v>
      </c>
      <c r="E53">
        <v>60</v>
      </c>
    </row>
    <row r="54" spans="1:5" x14ac:dyDescent="0.2">
      <c r="A54">
        <v>20</v>
      </c>
      <c r="B54">
        <v>41</v>
      </c>
      <c r="C54">
        <v>50</v>
      </c>
      <c r="D54">
        <v>40</v>
      </c>
      <c r="E54">
        <v>60</v>
      </c>
    </row>
    <row r="55" spans="1:5" x14ac:dyDescent="0.2">
      <c r="A55">
        <v>21</v>
      </c>
      <c r="B55">
        <v>42</v>
      </c>
      <c r="C55">
        <v>50</v>
      </c>
      <c r="D55">
        <v>40</v>
      </c>
      <c r="E55">
        <v>60</v>
      </c>
    </row>
    <row r="56" spans="1:5" x14ac:dyDescent="0.2">
      <c r="A56">
        <v>22</v>
      </c>
      <c r="B56">
        <v>40</v>
      </c>
      <c r="C56">
        <v>50</v>
      </c>
      <c r="D56">
        <v>40</v>
      </c>
      <c r="E56">
        <v>60</v>
      </c>
    </row>
    <row r="57" spans="1:5" x14ac:dyDescent="0.2">
      <c r="A57">
        <v>23</v>
      </c>
      <c r="B57">
        <v>38</v>
      </c>
      <c r="C57">
        <v>50</v>
      </c>
      <c r="D57">
        <v>40</v>
      </c>
      <c r="E57">
        <v>60</v>
      </c>
    </row>
    <row r="58" spans="1:5" x14ac:dyDescent="0.2">
      <c r="A58">
        <v>24</v>
      </c>
      <c r="B58">
        <v>38</v>
      </c>
      <c r="C58">
        <v>50</v>
      </c>
      <c r="D58">
        <v>40</v>
      </c>
      <c r="E58">
        <v>60</v>
      </c>
    </row>
    <row r="59" spans="1:5" x14ac:dyDescent="0.2">
      <c r="A59">
        <v>25</v>
      </c>
      <c r="B59">
        <v>40</v>
      </c>
      <c r="C59">
        <v>50</v>
      </c>
      <c r="D59">
        <v>40</v>
      </c>
      <c r="E59">
        <v>60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5B6C-6879-1046-841E-6645EA5A98E5}">
  <sheetPr>
    <tabColor rgb="FF0070C0"/>
  </sheetPr>
  <dimension ref="A1:AZ34"/>
  <sheetViews>
    <sheetView workbookViewId="0">
      <selection activeCell="M21" sqref="M21:O23"/>
    </sheetView>
  </sheetViews>
  <sheetFormatPr baseColWidth="10" defaultRowHeight="16" x14ac:dyDescent="0.2"/>
  <cols>
    <col min="1" max="1" width="10.83203125" style="2"/>
    <col min="2" max="2" width="17.1640625" style="2" bestFit="1" customWidth="1"/>
    <col min="3" max="3" width="7.83203125" style="2" customWidth="1"/>
    <col min="4" max="4" width="16.5" style="2" bestFit="1" customWidth="1"/>
    <col min="5" max="6" width="13.1640625" style="6" bestFit="1" customWidth="1"/>
    <col min="7" max="8" width="13.1640625" style="6" customWidth="1"/>
    <col min="9" max="9" width="10.83203125" style="2"/>
    <col min="10" max="10" width="32.33203125" style="2" bestFit="1" customWidth="1"/>
    <col min="11" max="12" width="11.6640625" style="3" bestFit="1" customWidth="1"/>
    <col min="13" max="13" width="12.1640625" style="3" bestFit="1" customWidth="1"/>
    <col min="14" max="14" width="11.6640625" style="2" bestFit="1" customWidth="1"/>
    <col min="15" max="52" width="10.83203125" style="2"/>
  </cols>
  <sheetData>
    <row r="1" spans="1:52" s="24" customFormat="1" ht="26" customHeight="1" x14ac:dyDescent="0.3">
      <c r="A1" s="3"/>
      <c r="B1" s="211" t="s">
        <v>30</v>
      </c>
      <c r="C1" s="212"/>
      <c r="D1" s="212"/>
      <c r="E1" s="212"/>
      <c r="F1" s="212"/>
      <c r="G1" s="212"/>
      <c r="H1" s="213"/>
      <c r="I1" s="28"/>
      <c r="J1" s="28"/>
      <c r="K1" s="28"/>
      <c r="L1" s="28"/>
      <c r="M1" s="28"/>
      <c r="N1" s="28"/>
      <c r="O1" s="28"/>
      <c r="P1" s="28"/>
      <c r="Q1" s="28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ht="26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52" ht="16" customHeight="1" x14ac:dyDescent="0.3">
      <c r="B3" s="151" t="s">
        <v>11</v>
      </c>
      <c r="C3" s="152"/>
      <c r="D3" s="152"/>
      <c r="E3" s="152"/>
      <c r="F3" s="152"/>
      <c r="G3" s="152"/>
      <c r="H3" s="153"/>
      <c r="I3" s="5"/>
      <c r="J3" s="208" t="s">
        <v>46</v>
      </c>
      <c r="K3" s="209"/>
      <c r="L3" s="209"/>
      <c r="M3" s="209"/>
      <c r="N3" s="209"/>
      <c r="O3" s="209"/>
      <c r="P3" s="210"/>
      <c r="Q3" s="5"/>
    </row>
    <row r="4" spans="1:52" s="2" customFormat="1" ht="16" customHeight="1" x14ac:dyDescent="0.3">
      <c r="B4" s="154" t="s">
        <v>96</v>
      </c>
      <c r="C4" s="148"/>
      <c r="D4" s="148"/>
      <c r="E4" s="148"/>
      <c r="F4" s="148"/>
      <c r="G4" s="148"/>
      <c r="H4" s="155"/>
      <c r="I4" s="5"/>
      <c r="J4" s="5"/>
      <c r="K4" s="5"/>
      <c r="L4" s="5"/>
      <c r="M4" s="5"/>
      <c r="N4" s="5"/>
      <c r="O4" s="5"/>
      <c r="P4" s="5"/>
      <c r="Q4" s="5"/>
    </row>
    <row r="5" spans="1:52" s="2" customFormat="1" ht="16" customHeight="1" x14ac:dyDescent="0.3">
      <c r="B5" s="156" t="s">
        <v>97</v>
      </c>
      <c r="C5" s="148"/>
      <c r="D5" s="148"/>
      <c r="E5" s="148"/>
      <c r="F5" s="148"/>
      <c r="G5" s="148"/>
      <c r="H5" s="155"/>
      <c r="I5" s="5"/>
      <c r="J5" t="s">
        <v>30</v>
      </c>
      <c r="K5"/>
      <c r="L5"/>
      <c r="M5"/>
      <c r="N5"/>
      <c r="O5"/>
      <c r="P5"/>
      <c r="Q5" s="5"/>
    </row>
    <row r="6" spans="1:52" s="2" customFormat="1" ht="16" customHeight="1" x14ac:dyDescent="0.3">
      <c r="B6" s="156" t="s">
        <v>23</v>
      </c>
      <c r="C6" s="148"/>
      <c r="D6" s="148"/>
      <c r="E6" s="148"/>
      <c r="F6" s="148"/>
      <c r="G6" s="148"/>
      <c r="H6" s="155"/>
      <c r="I6" s="5"/>
      <c r="J6"/>
      <c r="K6"/>
      <c r="L6"/>
      <c r="M6"/>
      <c r="N6"/>
      <c r="O6"/>
      <c r="P6"/>
      <c r="Q6" s="5"/>
    </row>
    <row r="7" spans="1:52" s="2" customFormat="1" ht="16" customHeight="1" thickBot="1" x14ac:dyDescent="0.35">
      <c r="B7" s="157" t="s">
        <v>24</v>
      </c>
      <c r="C7" s="158"/>
      <c r="D7" s="158"/>
      <c r="E7" s="158"/>
      <c r="F7" s="158"/>
      <c r="G7" s="158"/>
      <c r="H7" s="159"/>
      <c r="I7" s="5"/>
      <c r="J7" t="s">
        <v>31</v>
      </c>
      <c r="K7"/>
      <c r="L7"/>
      <c r="M7"/>
      <c r="N7"/>
      <c r="O7"/>
      <c r="P7"/>
      <c r="Q7" s="5"/>
    </row>
    <row r="8" spans="1:52" x14ac:dyDescent="0.2">
      <c r="J8" s="14" t="s">
        <v>32</v>
      </c>
      <c r="K8" s="14" t="s">
        <v>33</v>
      </c>
      <c r="L8" s="14" t="s">
        <v>34</v>
      </c>
      <c r="M8" s="14" t="s">
        <v>35</v>
      </c>
      <c r="N8" s="14" t="s">
        <v>13</v>
      </c>
      <c r="O8"/>
      <c r="P8"/>
    </row>
    <row r="9" spans="1:52" ht="19" x14ac:dyDescent="0.2">
      <c r="C9" s="3"/>
      <c r="E9" s="7" t="s">
        <v>99</v>
      </c>
      <c r="F9" s="7" t="s">
        <v>4</v>
      </c>
      <c r="G9" s="7" t="s">
        <v>5</v>
      </c>
      <c r="H9" s="7"/>
      <c r="J9" s="1" t="s">
        <v>99</v>
      </c>
      <c r="K9" s="1">
        <v>10</v>
      </c>
      <c r="L9" s="1">
        <v>588</v>
      </c>
      <c r="M9" s="1">
        <v>58.8</v>
      </c>
      <c r="N9" s="1">
        <v>29.511111111111106</v>
      </c>
      <c r="O9"/>
      <c r="P9"/>
    </row>
    <row r="10" spans="1:52" ht="16" customHeight="1" x14ac:dyDescent="0.2">
      <c r="B10" s="204" t="s">
        <v>221</v>
      </c>
      <c r="C10" s="4"/>
      <c r="E10" s="8">
        <v>50</v>
      </c>
      <c r="F10" s="8">
        <v>42</v>
      </c>
      <c r="G10" s="8">
        <v>55</v>
      </c>
      <c r="H10" s="8"/>
      <c r="J10" s="1" t="s">
        <v>4</v>
      </c>
      <c r="K10" s="1">
        <v>10</v>
      </c>
      <c r="L10" s="1">
        <v>516</v>
      </c>
      <c r="M10" s="1">
        <v>51.6</v>
      </c>
      <c r="N10" s="1">
        <v>29.155555555555551</v>
      </c>
      <c r="O10"/>
      <c r="P10"/>
    </row>
    <row r="11" spans="1:52" ht="17" thickBot="1" x14ac:dyDescent="0.25">
      <c r="B11" s="204"/>
      <c r="C11" s="4"/>
      <c r="E11" s="8">
        <v>54</v>
      </c>
      <c r="F11" s="8">
        <v>46</v>
      </c>
      <c r="G11" s="8">
        <v>45</v>
      </c>
      <c r="H11" s="8"/>
      <c r="J11" s="13" t="s">
        <v>5</v>
      </c>
      <c r="K11" s="13">
        <v>10</v>
      </c>
      <c r="L11" s="13">
        <v>480</v>
      </c>
      <c r="M11" s="13">
        <v>48</v>
      </c>
      <c r="N11" s="13">
        <v>71.777777777777771</v>
      </c>
      <c r="O11"/>
      <c r="P11"/>
    </row>
    <row r="12" spans="1:52" x14ac:dyDescent="0.2">
      <c r="B12" s="204"/>
      <c r="C12" s="4"/>
      <c r="E12" s="8">
        <v>54</v>
      </c>
      <c r="F12" s="8">
        <v>48</v>
      </c>
      <c r="G12" s="8">
        <v>43</v>
      </c>
      <c r="H12" s="8"/>
      <c r="J12"/>
      <c r="K12"/>
      <c r="L12"/>
      <c r="M12"/>
      <c r="N12"/>
      <c r="O12"/>
      <c r="P12"/>
    </row>
    <row r="13" spans="1:52" x14ac:dyDescent="0.2">
      <c r="B13" s="204"/>
      <c r="C13" s="4"/>
      <c r="E13" s="8">
        <v>56</v>
      </c>
      <c r="F13" s="8">
        <v>50</v>
      </c>
      <c r="G13" s="8">
        <v>36</v>
      </c>
      <c r="H13" s="8"/>
      <c r="J13"/>
      <c r="K13"/>
      <c r="L13"/>
      <c r="M13"/>
      <c r="N13"/>
      <c r="O13"/>
      <c r="P13"/>
    </row>
    <row r="14" spans="1:52" ht="17" thickBot="1" x14ac:dyDescent="0.25">
      <c r="B14" s="204"/>
      <c r="C14" s="4"/>
      <c r="E14" s="8">
        <v>58</v>
      </c>
      <c r="F14" s="8">
        <v>52</v>
      </c>
      <c r="G14" s="8">
        <v>46</v>
      </c>
      <c r="H14" s="8"/>
      <c r="J14" t="s">
        <v>36</v>
      </c>
      <c r="K14"/>
      <c r="L14"/>
      <c r="M14"/>
      <c r="N14"/>
      <c r="O14"/>
      <c r="P14"/>
    </row>
    <row r="15" spans="1:52" x14ac:dyDescent="0.2">
      <c r="B15" s="204"/>
      <c r="C15" s="4"/>
      <c r="E15" s="8">
        <v>60</v>
      </c>
      <c r="F15" s="8">
        <v>52</v>
      </c>
      <c r="G15" s="8">
        <v>55</v>
      </c>
      <c r="H15" s="8"/>
      <c r="J15" s="14" t="s">
        <v>37</v>
      </c>
      <c r="K15" s="14" t="s">
        <v>38</v>
      </c>
      <c r="L15" s="14" t="s">
        <v>16</v>
      </c>
      <c r="M15" s="14" t="s">
        <v>39</v>
      </c>
      <c r="N15" s="14" t="s">
        <v>40</v>
      </c>
      <c r="O15" s="14" t="s">
        <v>41</v>
      </c>
      <c r="P15" s="14" t="s">
        <v>42</v>
      </c>
    </row>
    <row r="16" spans="1:52" x14ac:dyDescent="0.2">
      <c r="B16" s="204"/>
      <c r="C16" s="4"/>
      <c r="E16" s="8">
        <v>62</v>
      </c>
      <c r="F16" s="8">
        <v>54</v>
      </c>
      <c r="G16" s="8">
        <v>50</v>
      </c>
      <c r="H16" s="8"/>
      <c r="J16" s="1" t="s">
        <v>43</v>
      </c>
      <c r="K16" s="1">
        <v>604.80000000000041</v>
      </c>
      <c r="L16" s="1">
        <v>2</v>
      </c>
      <c r="M16" s="1">
        <v>302.4000000000002</v>
      </c>
      <c r="N16" s="1">
        <v>6.9546848381601407</v>
      </c>
      <c r="O16" s="110">
        <v>3.6627154283013974E-3</v>
      </c>
      <c r="P16" s="1">
        <v>3.3541308285291991</v>
      </c>
    </row>
    <row r="17" spans="2:17" x14ac:dyDescent="0.2">
      <c r="B17" s="204"/>
      <c r="C17" s="4"/>
      <c r="E17" s="8">
        <v>62</v>
      </c>
      <c r="F17" s="8">
        <v>54</v>
      </c>
      <c r="G17" s="8">
        <v>35</v>
      </c>
      <c r="H17" s="8"/>
      <c r="J17" s="1" t="s">
        <v>44</v>
      </c>
      <c r="K17" s="1">
        <v>1174</v>
      </c>
      <c r="L17" s="1">
        <v>27</v>
      </c>
      <c r="M17" s="1">
        <v>43.481481481481481</v>
      </c>
      <c r="N17" s="1"/>
      <c r="O17" s="1"/>
      <c r="P17" s="1"/>
      <c r="Q17" s="12"/>
    </row>
    <row r="18" spans="2:17" x14ac:dyDescent="0.2">
      <c r="B18" s="204"/>
      <c r="C18" s="4"/>
      <c r="E18" s="8">
        <v>64</v>
      </c>
      <c r="F18" s="8">
        <v>58</v>
      </c>
      <c r="G18" s="8">
        <v>60</v>
      </c>
      <c r="H18" s="8"/>
      <c r="J18" s="1"/>
      <c r="K18" s="1"/>
      <c r="L18" s="1"/>
      <c r="M18" s="1"/>
      <c r="N18" s="1"/>
      <c r="O18" s="1"/>
      <c r="P18" s="1"/>
      <c r="Q18" s="12"/>
    </row>
    <row r="19" spans="2:17" ht="17" thickBot="1" x14ac:dyDescent="0.25">
      <c r="B19" s="204"/>
      <c r="C19" s="4"/>
      <c r="E19" s="11">
        <v>68</v>
      </c>
      <c r="F19" s="11">
        <v>60</v>
      </c>
      <c r="G19" s="11">
        <v>55</v>
      </c>
      <c r="H19" s="11"/>
      <c r="J19" s="13" t="s">
        <v>45</v>
      </c>
      <c r="K19" s="13">
        <v>1778.8000000000004</v>
      </c>
      <c r="L19" s="13">
        <v>29</v>
      </c>
      <c r="M19" s="13"/>
      <c r="N19" s="13"/>
      <c r="O19" s="13"/>
      <c r="P19" s="13"/>
      <c r="Q19" s="12"/>
    </row>
    <row r="20" spans="2:17" x14ac:dyDescent="0.2">
      <c r="C20" s="3"/>
      <c r="J20" s="9"/>
      <c r="K20" s="9"/>
      <c r="L20" s="9"/>
      <c r="M20" s="9"/>
      <c r="N20" s="3"/>
    </row>
    <row r="21" spans="2:17" ht="16" customHeight="1" x14ac:dyDescent="0.2">
      <c r="B21" s="201" t="s">
        <v>213</v>
      </c>
      <c r="C21" s="4"/>
      <c r="D21" s="2" t="s">
        <v>6</v>
      </c>
      <c r="E21" s="6">
        <f>AVERAGE(E10:E19)</f>
        <v>58.8</v>
      </c>
      <c r="F21" s="6">
        <f>AVERAGE(F10:F19)</f>
        <v>51.6</v>
      </c>
      <c r="G21" s="6">
        <f>AVERAGE(G10:G19)</f>
        <v>48</v>
      </c>
      <c r="J21" s="10"/>
      <c r="K21" s="10"/>
      <c r="L21" s="10"/>
      <c r="M21" s="163" t="s">
        <v>27</v>
      </c>
      <c r="N21" s="172"/>
      <c r="O21" s="173"/>
    </row>
    <row r="22" spans="2:17" x14ac:dyDescent="0.2">
      <c r="B22" s="202"/>
      <c r="C22" s="4"/>
      <c r="D22" s="2" t="s">
        <v>7</v>
      </c>
      <c r="E22" s="6">
        <f>TRUNC(_xlfn.STDEV.S(E10:E19),1)</f>
        <v>5.4</v>
      </c>
      <c r="F22" s="6">
        <f>TRUNC(_xlfn.STDEV.S(F10:F19),1)</f>
        <v>5.3</v>
      </c>
      <c r="G22" s="6">
        <f>TRUNC(_xlfn.STDEV.S(G10:G19),1)</f>
        <v>8.4</v>
      </c>
      <c r="J22" s="10"/>
      <c r="K22" s="10"/>
      <c r="L22" s="10"/>
      <c r="M22" s="154" t="s">
        <v>28</v>
      </c>
      <c r="N22" s="149"/>
      <c r="O22" s="174"/>
    </row>
    <row r="23" spans="2:17" x14ac:dyDescent="0.2">
      <c r="B23" s="202"/>
      <c r="C23" s="4"/>
      <c r="D23" s="2" t="s">
        <v>8</v>
      </c>
      <c r="E23" s="6">
        <f>MIN(E10:E19)</f>
        <v>50</v>
      </c>
      <c r="F23" s="6">
        <f>MIN(F10:F19)</f>
        <v>42</v>
      </c>
      <c r="G23" s="6">
        <f>MIN(G10:G19)</f>
        <v>35</v>
      </c>
      <c r="J23" s="10"/>
      <c r="K23" s="10"/>
      <c r="L23" s="10"/>
      <c r="M23" s="168" t="s">
        <v>29</v>
      </c>
      <c r="N23" s="169"/>
      <c r="O23" s="175"/>
    </row>
    <row r="24" spans="2:17" x14ac:dyDescent="0.2">
      <c r="B24" s="203"/>
      <c r="C24" s="4"/>
      <c r="D24" s="2" t="s">
        <v>9</v>
      </c>
      <c r="E24" s="6">
        <f>MAX(E10:E19)</f>
        <v>68</v>
      </c>
      <c r="F24" s="6">
        <f>MAX(F10:F19)</f>
        <v>60</v>
      </c>
      <c r="G24" s="6">
        <f>MAX(G10:G19)</f>
        <v>60</v>
      </c>
      <c r="J24" s="10"/>
      <c r="K24" s="10"/>
      <c r="L24" s="10"/>
      <c r="M24" s="10"/>
    </row>
    <row r="25" spans="2:17" x14ac:dyDescent="0.2">
      <c r="C25" s="3"/>
      <c r="J25" s="10"/>
    </row>
    <row r="26" spans="2:17" x14ac:dyDescent="0.2">
      <c r="C26" s="3"/>
      <c r="J26" s="10"/>
    </row>
    <row r="27" spans="2:17" x14ac:dyDescent="0.2">
      <c r="C27" s="3"/>
      <c r="J27" s="10"/>
    </row>
    <row r="28" spans="2:17" ht="62" customHeight="1" x14ac:dyDescent="0.2">
      <c r="B28" s="201" t="s">
        <v>93</v>
      </c>
      <c r="C28" s="201"/>
      <c r="D28" s="201"/>
      <c r="E28" s="201"/>
      <c r="F28" s="201"/>
      <c r="G28" s="201"/>
      <c r="H28" s="201"/>
      <c r="I28" s="26"/>
      <c r="J28" s="10"/>
    </row>
    <row r="29" spans="2:17" x14ac:dyDescent="0.2">
      <c r="J29" s="10"/>
    </row>
    <row r="30" spans="2:17" x14ac:dyDescent="0.2">
      <c r="J30" s="10"/>
    </row>
    <row r="31" spans="2:17" x14ac:dyDescent="0.2">
      <c r="J31" s="10"/>
    </row>
    <row r="32" spans="2:17" x14ac:dyDescent="0.2">
      <c r="J32" s="10"/>
    </row>
    <row r="33" spans="10:10" x14ac:dyDescent="0.2">
      <c r="J33" s="10"/>
    </row>
    <row r="34" spans="10:10" x14ac:dyDescent="0.2">
      <c r="J34" s="10"/>
    </row>
  </sheetData>
  <mergeCells count="5">
    <mergeCell ref="B10:B19"/>
    <mergeCell ref="B21:B24"/>
    <mergeCell ref="J3:P3"/>
    <mergeCell ref="B28:H28"/>
    <mergeCell ref="B1:H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917C-AE58-9346-BEDA-2B72943FA47F}">
  <sheetPr>
    <tabColor rgb="FF0070C0"/>
  </sheetPr>
  <dimension ref="A1:R237"/>
  <sheetViews>
    <sheetView zoomScale="98" zoomScaleNormal="98" workbookViewId="0">
      <selection activeCell="I22" sqref="I22"/>
    </sheetView>
  </sheetViews>
  <sheetFormatPr baseColWidth="10" defaultRowHeight="16" x14ac:dyDescent="0.2"/>
  <cols>
    <col min="1" max="1" width="19" style="24" bestFit="1" customWidth="1"/>
    <col min="2" max="2" width="9.6640625" style="24" customWidth="1"/>
    <col min="3" max="3" width="14" style="24" customWidth="1"/>
    <col min="4" max="4" width="10.6640625" style="24" customWidth="1"/>
    <col min="5" max="5" width="29" style="24" bestFit="1" customWidth="1"/>
    <col min="6" max="7" width="11.6640625" bestFit="1" customWidth="1"/>
    <col min="15" max="15" width="19" bestFit="1" customWidth="1"/>
  </cols>
  <sheetData>
    <row r="1" spans="1:18" s="2" customFormat="1" ht="24" x14ac:dyDescent="0.2">
      <c r="A1" s="3"/>
      <c r="B1" s="160" t="s">
        <v>223</v>
      </c>
      <c r="C1" s="176"/>
      <c r="D1" s="176"/>
      <c r="E1" s="176"/>
      <c r="F1" s="176"/>
      <c r="G1" s="176"/>
      <c r="H1" s="176"/>
      <c r="I1" s="177"/>
    </row>
    <row r="2" spans="1:18" s="2" customFormat="1" x14ac:dyDescent="0.2">
      <c r="A2" s="3"/>
      <c r="B2" s="3"/>
      <c r="C2" s="3"/>
      <c r="D2" s="3"/>
      <c r="E2" s="3"/>
    </row>
    <row r="3" spans="1:18" s="2" customFormat="1" ht="19" x14ac:dyDescent="0.2">
      <c r="A3" s="3"/>
      <c r="B3" s="23" t="s">
        <v>99</v>
      </c>
      <c r="C3" s="23" t="s">
        <v>100</v>
      </c>
      <c r="D3" s="138"/>
      <c r="E3" s="178" t="s">
        <v>222</v>
      </c>
      <c r="F3" s="179"/>
      <c r="G3" s="179"/>
      <c r="H3" s="179"/>
      <c r="I3" s="180"/>
      <c r="J3" s="147"/>
      <c r="K3" s="147"/>
      <c r="M3" s="139"/>
      <c r="N3" s="139"/>
      <c r="O3" s="139"/>
      <c r="P3" s="139"/>
      <c r="Q3" s="139"/>
      <c r="R3" s="139"/>
    </row>
    <row r="4" spans="1:18" s="2" customFormat="1" ht="17" thickBot="1" x14ac:dyDescent="0.25">
      <c r="A4" s="3"/>
      <c r="B4" s="8">
        <v>50</v>
      </c>
      <c r="C4" s="8">
        <v>42</v>
      </c>
      <c r="D4" s="140"/>
      <c r="H4" s="9"/>
      <c r="I4" s="9"/>
      <c r="M4" s="141"/>
      <c r="N4" s="142"/>
      <c r="O4" s="142"/>
      <c r="P4" s="142"/>
      <c r="Q4" s="142"/>
      <c r="R4" s="142"/>
    </row>
    <row r="5" spans="1:18" s="2" customFormat="1" x14ac:dyDescent="0.2">
      <c r="A5" s="3"/>
      <c r="B5" s="8">
        <v>54</v>
      </c>
      <c r="C5" s="8">
        <v>46</v>
      </c>
      <c r="D5" s="140"/>
      <c r="E5" s="143"/>
      <c r="F5" s="143" t="s">
        <v>99</v>
      </c>
      <c r="G5" s="143" t="s">
        <v>100</v>
      </c>
      <c r="H5" s="10"/>
      <c r="I5" s="10"/>
      <c r="M5" s="141"/>
      <c r="N5" s="142"/>
      <c r="O5" s="142"/>
      <c r="P5" s="142"/>
      <c r="Q5" s="142"/>
      <c r="R5" s="142"/>
    </row>
    <row r="6" spans="1:18" s="2" customFormat="1" x14ac:dyDescent="0.2">
      <c r="A6" s="3"/>
      <c r="B6" s="8">
        <v>54</v>
      </c>
      <c r="C6" s="8">
        <v>48</v>
      </c>
      <c r="D6" s="140"/>
      <c r="E6" s="10" t="s">
        <v>12</v>
      </c>
      <c r="F6" s="10">
        <v>58.8</v>
      </c>
      <c r="G6" s="10">
        <v>51.6</v>
      </c>
      <c r="H6" s="10"/>
      <c r="I6" s="10"/>
      <c r="M6" s="141"/>
      <c r="N6" s="142"/>
      <c r="O6" s="142"/>
      <c r="P6" s="142"/>
      <c r="Q6" s="142"/>
      <c r="R6" s="142"/>
    </row>
    <row r="7" spans="1:18" s="2" customFormat="1" x14ac:dyDescent="0.2">
      <c r="A7" s="3"/>
      <c r="B7" s="8">
        <v>56</v>
      </c>
      <c r="C7" s="8">
        <v>50</v>
      </c>
      <c r="D7" s="140"/>
      <c r="E7" s="10" t="s">
        <v>13</v>
      </c>
      <c r="F7" s="10" t="s">
        <v>40</v>
      </c>
      <c r="G7" s="10">
        <v>29.155555555555551</v>
      </c>
      <c r="H7" s="10"/>
      <c r="I7" s="10"/>
      <c r="M7" s="141"/>
      <c r="N7" s="142"/>
      <c r="O7" s="142"/>
      <c r="P7" s="142"/>
      <c r="Q7" s="142"/>
      <c r="R7" s="142"/>
    </row>
    <row r="8" spans="1:18" s="2" customFormat="1" x14ac:dyDescent="0.2">
      <c r="A8" s="3"/>
      <c r="B8" s="8">
        <v>58</v>
      </c>
      <c r="C8" s="8">
        <v>52</v>
      </c>
      <c r="D8" s="140"/>
      <c r="E8" s="10" t="s">
        <v>14</v>
      </c>
      <c r="F8" s="10">
        <v>10</v>
      </c>
      <c r="G8" s="10">
        <v>10</v>
      </c>
      <c r="M8" s="141"/>
      <c r="N8" s="142"/>
      <c r="O8" s="142"/>
      <c r="P8" s="142"/>
      <c r="Q8" s="142"/>
      <c r="R8" s="142"/>
    </row>
    <row r="9" spans="1:18" s="2" customFormat="1" x14ac:dyDescent="0.2">
      <c r="A9" s="3"/>
      <c r="B9" s="8">
        <v>60</v>
      </c>
      <c r="C9" s="8">
        <v>52</v>
      </c>
      <c r="D9" s="140"/>
      <c r="E9" s="10" t="s">
        <v>16</v>
      </c>
      <c r="F9" s="10">
        <v>9</v>
      </c>
      <c r="G9" s="10">
        <v>9</v>
      </c>
      <c r="M9" s="141"/>
      <c r="N9" s="142"/>
      <c r="O9" s="142"/>
      <c r="P9" s="142"/>
      <c r="Q9" s="142"/>
      <c r="R9" s="142"/>
    </row>
    <row r="10" spans="1:18" s="2" customFormat="1" x14ac:dyDescent="0.2">
      <c r="A10" s="3"/>
      <c r="B10" s="8">
        <v>62</v>
      </c>
      <c r="C10" s="8">
        <v>54</v>
      </c>
      <c r="D10" s="140"/>
      <c r="E10" s="10" t="s">
        <v>40</v>
      </c>
      <c r="F10" s="10">
        <v>1.0121951219512195</v>
      </c>
      <c r="G10" s="10"/>
      <c r="M10" s="141"/>
      <c r="N10" s="142"/>
      <c r="O10" s="142"/>
      <c r="P10" s="142"/>
      <c r="Q10" s="142"/>
      <c r="R10" s="142"/>
    </row>
    <row r="11" spans="1:18" s="2" customFormat="1" x14ac:dyDescent="0.2">
      <c r="A11" s="3"/>
      <c r="B11" s="8">
        <v>62</v>
      </c>
      <c r="C11" s="8">
        <v>54</v>
      </c>
      <c r="D11" s="140"/>
      <c r="E11" s="10" t="s">
        <v>88</v>
      </c>
      <c r="F11" s="10">
        <v>0.49294512216438213</v>
      </c>
      <c r="G11" s="10"/>
      <c r="M11" s="141"/>
      <c r="N11" s="142"/>
      <c r="O11" s="142"/>
      <c r="P11" s="142"/>
      <c r="Q11" s="142"/>
      <c r="R11" s="142"/>
    </row>
    <row r="12" spans="1:18" s="2" customFormat="1" ht="17" thickBot="1" x14ac:dyDescent="0.25">
      <c r="A12" s="3"/>
      <c r="B12" s="8">
        <v>64</v>
      </c>
      <c r="C12" s="8">
        <v>58</v>
      </c>
      <c r="D12" s="140"/>
      <c r="E12" s="144" t="s">
        <v>89</v>
      </c>
      <c r="F12" s="144">
        <v>3.17889310445827</v>
      </c>
      <c r="G12" s="144"/>
      <c r="M12" s="141"/>
      <c r="N12" s="142"/>
      <c r="O12" s="142"/>
      <c r="P12" s="142"/>
      <c r="Q12" s="142"/>
      <c r="R12" s="142"/>
    </row>
    <row r="13" spans="1:18" s="2" customFormat="1" x14ac:dyDescent="0.2">
      <c r="A13" s="3"/>
      <c r="B13" s="11">
        <v>68</v>
      </c>
      <c r="C13" s="11">
        <v>60</v>
      </c>
      <c r="D13" s="140"/>
      <c r="M13" s="141"/>
      <c r="N13" s="142"/>
      <c r="O13" s="142"/>
      <c r="P13" s="142"/>
      <c r="Q13" s="142"/>
      <c r="R13" s="142"/>
    </row>
    <row r="14" spans="1:18" s="2" customFormat="1" x14ac:dyDescent="0.2">
      <c r="A14" s="3"/>
      <c r="B14" s="11"/>
      <c r="C14" s="11"/>
      <c r="D14" s="140"/>
      <c r="M14" s="141"/>
      <c r="N14" s="142"/>
      <c r="O14" s="142"/>
      <c r="P14" s="142"/>
      <c r="Q14" s="142"/>
      <c r="R14" s="142"/>
    </row>
    <row r="15" spans="1:18" s="2" customFormat="1" x14ac:dyDescent="0.2">
      <c r="A15" s="3" t="s">
        <v>6</v>
      </c>
      <c r="B15" s="11">
        <f>AVERAGE(B4:B13)</f>
        <v>58.8</v>
      </c>
      <c r="C15" s="11">
        <f>AVERAGE(C4:C13)</f>
        <v>51.6</v>
      </c>
      <c r="D15" s="140"/>
      <c r="M15" s="141"/>
      <c r="N15" s="142"/>
      <c r="O15" s="142"/>
      <c r="P15" s="142"/>
      <c r="Q15" s="142"/>
      <c r="R15" s="142"/>
    </row>
    <row r="16" spans="1:18" s="2" customFormat="1" x14ac:dyDescent="0.2">
      <c r="A16" s="3" t="s">
        <v>7</v>
      </c>
      <c r="B16" s="55">
        <f>_xlfn.STDEV.S(B4:B13)</f>
        <v>5.4324130099902295</v>
      </c>
      <c r="C16" s="55">
        <f>_xlfn.STDEV.S(C4:C13)</f>
        <v>5.3995884616844227</v>
      </c>
      <c r="D16" s="140"/>
      <c r="M16" s="141"/>
      <c r="N16" s="142"/>
      <c r="O16" s="142"/>
      <c r="P16" s="142"/>
      <c r="Q16" s="142"/>
      <c r="R16" s="142"/>
    </row>
    <row r="17" spans="1:18" s="2" customFormat="1" x14ac:dyDescent="0.2">
      <c r="A17" s="3" t="s">
        <v>8</v>
      </c>
      <c r="B17" s="11">
        <f>MIN(B4:B13)</f>
        <v>50</v>
      </c>
      <c r="C17" s="11">
        <f>MIN(C4:C13)</f>
        <v>42</v>
      </c>
      <c r="D17" s="140"/>
      <c r="E17" s="3"/>
      <c r="M17" s="141"/>
      <c r="N17" s="142"/>
      <c r="O17" s="142"/>
      <c r="P17" s="142"/>
      <c r="Q17" s="142"/>
      <c r="R17" s="142"/>
    </row>
    <row r="18" spans="1:18" s="2" customFormat="1" x14ac:dyDescent="0.2">
      <c r="A18" s="3" t="s">
        <v>9</v>
      </c>
      <c r="B18" s="11">
        <f>MAX(B4:B13)</f>
        <v>68</v>
      </c>
      <c r="C18" s="11">
        <f>MAX(C4:C13)</f>
        <v>60</v>
      </c>
      <c r="D18" s="140"/>
      <c r="E18" s="3"/>
      <c r="M18" s="141"/>
      <c r="N18" s="142"/>
      <c r="O18" s="142"/>
      <c r="P18" s="142"/>
      <c r="Q18" s="142"/>
      <c r="R18" s="142"/>
    </row>
    <row r="19" spans="1:18" s="2" customFormat="1" x14ac:dyDescent="0.2">
      <c r="A19" s="145"/>
      <c r="B19" s="146"/>
      <c r="C19" s="145"/>
      <c r="D19" s="140"/>
      <c r="E19" s="3"/>
      <c r="M19" s="141"/>
      <c r="N19" s="142"/>
      <c r="O19" s="142"/>
      <c r="P19" s="142"/>
      <c r="Q19" s="142"/>
      <c r="R19" s="142"/>
    </row>
    <row r="20" spans="1:18" s="2" customFormat="1" x14ac:dyDescent="0.2">
      <c r="A20" s="145"/>
      <c r="B20" s="146"/>
      <c r="C20" s="145"/>
      <c r="D20" s="140"/>
      <c r="E20" s="3"/>
      <c r="M20" s="141"/>
      <c r="N20" s="142"/>
      <c r="O20" s="142"/>
      <c r="P20" s="142"/>
      <c r="Q20" s="142"/>
      <c r="R20" s="142"/>
    </row>
    <row r="21" spans="1:18" s="2" customFormat="1" x14ac:dyDescent="0.2">
      <c r="A21" s="145"/>
      <c r="B21" s="146"/>
      <c r="C21" s="145"/>
      <c r="D21" s="140"/>
      <c r="E21" s="3"/>
      <c r="M21" s="141"/>
      <c r="N21" s="142"/>
      <c r="O21" s="142"/>
      <c r="P21" s="142"/>
      <c r="Q21" s="142"/>
      <c r="R21" s="142"/>
    </row>
    <row r="22" spans="1:18" s="2" customFormat="1" x14ac:dyDescent="0.2">
      <c r="A22" s="145"/>
      <c r="B22" s="146"/>
      <c r="C22" s="145"/>
      <c r="D22" s="140"/>
      <c r="E22" s="3"/>
      <c r="M22" s="141"/>
      <c r="N22" s="142"/>
      <c r="O22" s="142"/>
      <c r="P22" s="142"/>
      <c r="Q22" s="142"/>
      <c r="R22" s="142"/>
    </row>
    <row r="23" spans="1:18" s="2" customFormat="1" x14ac:dyDescent="0.2">
      <c r="A23" s="145"/>
      <c r="B23" s="146"/>
      <c r="C23" s="145"/>
      <c r="D23" s="140"/>
      <c r="E23" s="3"/>
      <c r="M23" s="9"/>
      <c r="N23" s="9"/>
      <c r="O23" s="9"/>
      <c r="P23" s="9"/>
      <c r="Q23" s="142"/>
      <c r="R23" s="142"/>
    </row>
    <row r="24" spans="1:18" s="2" customFormat="1" x14ac:dyDescent="0.2">
      <c r="A24" s="145"/>
      <c r="B24" s="146"/>
      <c r="C24" s="145"/>
      <c r="D24" s="140"/>
      <c r="E24" s="3"/>
      <c r="M24" s="10"/>
      <c r="N24" s="10"/>
      <c r="O24" s="10"/>
      <c r="P24" s="10"/>
      <c r="Q24" s="142"/>
      <c r="R24" s="142"/>
    </row>
    <row r="25" spans="1:18" s="2" customFormat="1" x14ac:dyDescent="0.2">
      <c r="A25" s="145"/>
      <c r="B25" s="146"/>
      <c r="C25" s="145"/>
      <c r="D25" s="140"/>
      <c r="E25" s="3"/>
      <c r="M25" s="10"/>
      <c r="N25" s="10"/>
      <c r="O25" s="10"/>
      <c r="P25" s="10"/>
      <c r="Q25" s="142"/>
      <c r="R25" s="142"/>
    </row>
    <row r="26" spans="1:18" s="2" customFormat="1" x14ac:dyDescent="0.2">
      <c r="A26" s="145"/>
      <c r="B26" s="146"/>
      <c r="C26" s="145"/>
      <c r="D26" s="140"/>
      <c r="E26" s="3"/>
      <c r="M26" s="10"/>
      <c r="N26" s="10"/>
      <c r="O26" s="10"/>
      <c r="P26" s="10"/>
      <c r="Q26" s="142"/>
      <c r="R26" s="142"/>
    </row>
    <row r="27" spans="1:18" s="2" customFormat="1" x14ac:dyDescent="0.2">
      <c r="A27" s="145"/>
      <c r="B27" s="146"/>
      <c r="C27" s="145"/>
      <c r="D27" s="140"/>
      <c r="E27" s="3"/>
      <c r="M27" s="141"/>
      <c r="N27" s="142"/>
      <c r="O27" s="142"/>
      <c r="P27" s="142"/>
      <c r="Q27" s="142"/>
      <c r="R27" s="142"/>
    </row>
    <row r="28" spans="1:18" s="2" customFormat="1" x14ac:dyDescent="0.2">
      <c r="A28" s="145"/>
      <c r="B28" s="146"/>
      <c r="C28" s="145"/>
      <c r="D28" s="140"/>
      <c r="E28" s="3"/>
      <c r="M28" s="141"/>
      <c r="N28" s="142"/>
      <c r="O28" s="142"/>
      <c r="P28" s="142"/>
      <c r="Q28" s="142"/>
      <c r="R28" s="142"/>
    </row>
    <row r="29" spans="1:18" s="2" customFormat="1" x14ac:dyDescent="0.2">
      <c r="A29" s="145"/>
      <c r="B29" s="146"/>
      <c r="C29" s="145"/>
      <c r="D29" s="140"/>
      <c r="E29" s="3"/>
      <c r="M29" s="141"/>
      <c r="N29" s="142"/>
      <c r="O29" s="142"/>
      <c r="P29" s="142"/>
      <c r="Q29" s="142"/>
      <c r="R29" s="142"/>
    </row>
    <row r="30" spans="1:18" s="2" customFormat="1" x14ac:dyDescent="0.2">
      <c r="A30" s="145"/>
      <c r="B30" s="146"/>
      <c r="C30" s="145"/>
      <c r="D30" s="140"/>
      <c r="E30" s="3"/>
      <c r="M30" s="141"/>
      <c r="N30" s="142"/>
      <c r="O30" s="142"/>
      <c r="P30" s="142"/>
      <c r="Q30" s="142"/>
      <c r="R30" s="142"/>
    </row>
    <row r="31" spans="1:18" s="2" customFormat="1" x14ac:dyDescent="0.2">
      <c r="A31" s="145"/>
      <c r="B31" s="146"/>
      <c r="C31" s="145"/>
      <c r="D31" s="140"/>
      <c r="E31" s="3"/>
      <c r="M31" s="141"/>
      <c r="N31" s="142"/>
      <c r="O31" s="142"/>
      <c r="P31" s="142"/>
      <c r="Q31" s="142"/>
      <c r="R31" s="142"/>
    </row>
    <row r="32" spans="1:18" s="2" customFormat="1" x14ac:dyDescent="0.2">
      <c r="A32" s="145"/>
      <c r="B32" s="146"/>
      <c r="C32" s="145"/>
      <c r="D32" s="140"/>
      <c r="E32" s="3"/>
      <c r="M32" s="141"/>
      <c r="N32" s="142"/>
      <c r="O32" s="142"/>
      <c r="P32" s="142"/>
      <c r="Q32" s="142"/>
      <c r="R32" s="142"/>
    </row>
    <row r="33" spans="1:18" s="2" customFormat="1" x14ac:dyDescent="0.2">
      <c r="A33" s="145"/>
      <c r="B33" s="146"/>
      <c r="C33" s="145"/>
      <c r="D33" s="140"/>
      <c r="E33" s="3"/>
      <c r="M33" s="141"/>
      <c r="N33" s="142"/>
      <c r="O33" s="142"/>
      <c r="P33" s="142"/>
      <c r="Q33" s="142"/>
      <c r="R33" s="142"/>
    </row>
    <row r="34" spans="1:18" s="2" customFormat="1" x14ac:dyDescent="0.2">
      <c r="A34" s="145"/>
      <c r="B34" s="146"/>
      <c r="C34" s="145"/>
      <c r="D34" s="140"/>
      <c r="E34" s="3"/>
      <c r="M34" s="141"/>
      <c r="N34" s="142"/>
      <c r="O34" s="142"/>
      <c r="P34" s="142"/>
      <c r="Q34" s="142"/>
      <c r="R34" s="142"/>
    </row>
    <row r="35" spans="1:18" s="2" customFormat="1" x14ac:dyDescent="0.2">
      <c r="A35" s="145"/>
      <c r="B35" s="146"/>
      <c r="C35" s="145"/>
      <c r="D35" s="140"/>
      <c r="E35" s="3"/>
      <c r="M35" s="141"/>
      <c r="N35" s="142"/>
      <c r="O35" s="142"/>
      <c r="P35" s="142"/>
      <c r="Q35" s="142"/>
      <c r="R35" s="142"/>
    </row>
    <row r="36" spans="1:18" s="2" customFormat="1" x14ac:dyDescent="0.2">
      <c r="A36" s="3"/>
      <c r="B36" s="3"/>
      <c r="C36" s="3"/>
      <c r="D36" s="3"/>
      <c r="E36" s="3"/>
    </row>
    <row r="37" spans="1:18" s="2" customFormat="1" x14ac:dyDescent="0.2">
      <c r="A37" s="3"/>
      <c r="B37" s="3"/>
      <c r="C37" s="3"/>
      <c r="D37" s="3"/>
      <c r="E37" s="3"/>
    </row>
    <row r="38" spans="1:18" s="2" customFormat="1" x14ac:dyDescent="0.2">
      <c r="A38" s="3"/>
      <c r="B38" s="3"/>
      <c r="C38" s="3"/>
      <c r="D38" s="3"/>
      <c r="E38" s="3"/>
    </row>
    <row r="39" spans="1:18" s="2" customFormat="1" x14ac:dyDescent="0.2">
      <c r="A39" s="3"/>
      <c r="B39" s="3"/>
      <c r="C39" s="3"/>
      <c r="D39" s="3"/>
      <c r="E39" s="3"/>
    </row>
    <row r="40" spans="1:18" s="2" customFormat="1" x14ac:dyDescent="0.2">
      <c r="A40" s="3"/>
      <c r="B40" s="3"/>
      <c r="C40" s="3"/>
      <c r="D40" s="3"/>
      <c r="E40" s="3"/>
    </row>
    <row r="41" spans="1:18" s="2" customFormat="1" x14ac:dyDescent="0.2">
      <c r="A41" s="3"/>
      <c r="B41" s="3"/>
      <c r="C41" s="3"/>
      <c r="D41" s="3"/>
      <c r="E41" s="3"/>
    </row>
    <row r="42" spans="1:18" s="2" customFormat="1" x14ac:dyDescent="0.2">
      <c r="A42" s="3"/>
      <c r="B42" s="3"/>
      <c r="C42" s="3"/>
      <c r="D42" s="3"/>
      <c r="E42" s="3"/>
    </row>
    <row r="43" spans="1:18" s="2" customFormat="1" x14ac:dyDescent="0.2">
      <c r="A43" s="3"/>
      <c r="B43" s="3"/>
      <c r="C43" s="3"/>
      <c r="D43" s="3"/>
      <c r="E43" s="3"/>
    </row>
    <row r="44" spans="1:18" s="2" customFormat="1" x14ac:dyDescent="0.2">
      <c r="A44" s="3"/>
      <c r="B44" s="3"/>
      <c r="C44" s="3"/>
      <c r="D44" s="3"/>
      <c r="E44" s="3"/>
    </row>
    <row r="45" spans="1:18" s="2" customFormat="1" x14ac:dyDescent="0.2">
      <c r="A45" s="3"/>
      <c r="B45" s="3"/>
      <c r="C45" s="3"/>
      <c r="D45" s="3"/>
      <c r="E45" s="3"/>
    </row>
    <row r="46" spans="1:18" s="2" customFormat="1" x14ac:dyDescent="0.2">
      <c r="A46" s="3"/>
      <c r="B46" s="3"/>
      <c r="C46" s="3"/>
      <c r="D46" s="3"/>
      <c r="E46" s="3"/>
    </row>
    <row r="47" spans="1:18" s="2" customFormat="1" x14ac:dyDescent="0.2">
      <c r="A47" s="3"/>
      <c r="B47" s="3"/>
      <c r="C47" s="3"/>
      <c r="D47" s="3"/>
      <c r="E47" s="3"/>
    </row>
    <row r="48" spans="1:18" s="2" customFormat="1" x14ac:dyDescent="0.2">
      <c r="A48" s="3"/>
      <c r="B48" s="3"/>
      <c r="C48" s="3"/>
      <c r="D48" s="3"/>
      <c r="E48" s="3"/>
    </row>
    <row r="49" spans="1:5" s="2" customFormat="1" x14ac:dyDescent="0.2">
      <c r="A49" s="3"/>
      <c r="B49" s="3"/>
      <c r="C49" s="3"/>
      <c r="D49" s="3"/>
      <c r="E49" s="3"/>
    </row>
    <row r="50" spans="1:5" s="2" customFormat="1" x14ac:dyDescent="0.2">
      <c r="A50" s="3"/>
      <c r="B50" s="3"/>
      <c r="C50" s="3"/>
      <c r="D50" s="3"/>
      <c r="E50" s="3"/>
    </row>
    <row r="51" spans="1:5" s="2" customFormat="1" x14ac:dyDescent="0.2">
      <c r="A51" s="3"/>
      <c r="B51" s="3"/>
      <c r="C51" s="3"/>
      <c r="D51" s="3"/>
      <c r="E51" s="3"/>
    </row>
    <row r="52" spans="1:5" s="2" customFormat="1" x14ac:dyDescent="0.2">
      <c r="A52" s="3"/>
      <c r="B52" s="3"/>
      <c r="C52" s="3"/>
      <c r="D52" s="3"/>
      <c r="E52" s="3"/>
    </row>
    <row r="53" spans="1:5" s="2" customFormat="1" x14ac:dyDescent="0.2">
      <c r="A53" s="3"/>
      <c r="B53" s="3"/>
      <c r="C53" s="3"/>
      <c r="D53" s="3"/>
      <c r="E53" s="3"/>
    </row>
    <row r="54" spans="1:5" s="2" customFormat="1" x14ac:dyDescent="0.2">
      <c r="A54" s="3"/>
      <c r="B54" s="3"/>
      <c r="C54" s="3"/>
      <c r="D54" s="3"/>
      <c r="E54" s="3"/>
    </row>
    <row r="55" spans="1:5" s="2" customFormat="1" x14ac:dyDescent="0.2">
      <c r="A55" s="3"/>
      <c r="B55" s="3"/>
      <c r="C55" s="3"/>
      <c r="D55" s="3"/>
      <c r="E55" s="3"/>
    </row>
    <row r="56" spans="1:5" s="2" customFormat="1" x14ac:dyDescent="0.2">
      <c r="A56" s="3"/>
      <c r="B56" s="3"/>
      <c r="C56" s="3"/>
      <c r="D56" s="3"/>
      <c r="E56" s="3"/>
    </row>
    <row r="57" spans="1:5" s="2" customFormat="1" x14ac:dyDescent="0.2">
      <c r="A57" s="3"/>
      <c r="B57" s="3"/>
      <c r="C57" s="3"/>
      <c r="D57" s="3"/>
      <c r="E57" s="3"/>
    </row>
    <row r="58" spans="1:5" s="2" customFormat="1" x14ac:dyDescent="0.2">
      <c r="A58" s="3"/>
      <c r="B58" s="3"/>
      <c r="C58" s="3"/>
      <c r="D58" s="3"/>
      <c r="E58" s="3"/>
    </row>
    <row r="59" spans="1:5" s="2" customFormat="1" x14ac:dyDescent="0.2">
      <c r="A59" s="3"/>
      <c r="B59" s="3"/>
      <c r="C59" s="3"/>
      <c r="D59" s="3"/>
      <c r="E59" s="3"/>
    </row>
    <row r="60" spans="1:5" s="2" customFormat="1" x14ac:dyDescent="0.2">
      <c r="A60" s="3"/>
      <c r="B60" s="3"/>
      <c r="C60" s="3"/>
      <c r="D60" s="3"/>
      <c r="E60" s="3"/>
    </row>
    <row r="61" spans="1:5" s="2" customFormat="1" x14ac:dyDescent="0.2">
      <c r="A61" s="3"/>
      <c r="B61" s="3"/>
      <c r="C61" s="3"/>
      <c r="D61" s="3"/>
      <c r="E61" s="3"/>
    </row>
    <row r="62" spans="1:5" s="2" customFormat="1" x14ac:dyDescent="0.2">
      <c r="A62" s="3"/>
      <c r="B62" s="3"/>
      <c r="C62" s="3"/>
      <c r="D62" s="3"/>
      <c r="E62" s="3"/>
    </row>
    <row r="63" spans="1:5" s="2" customFormat="1" x14ac:dyDescent="0.2">
      <c r="A63" s="3"/>
      <c r="B63" s="3"/>
      <c r="C63" s="3"/>
      <c r="D63" s="3"/>
      <c r="E63" s="3"/>
    </row>
    <row r="64" spans="1:5" s="2" customFormat="1" x14ac:dyDescent="0.2">
      <c r="A64" s="3"/>
      <c r="B64" s="3"/>
      <c r="C64" s="3"/>
      <c r="D64" s="3"/>
      <c r="E64" s="3"/>
    </row>
    <row r="65" spans="1:5" s="2" customFormat="1" x14ac:dyDescent="0.2">
      <c r="A65" s="3"/>
      <c r="B65" s="3"/>
      <c r="C65" s="3"/>
      <c r="D65" s="3"/>
      <c r="E65" s="3"/>
    </row>
    <row r="66" spans="1:5" s="2" customFormat="1" x14ac:dyDescent="0.2">
      <c r="A66" s="3"/>
      <c r="B66" s="3"/>
      <c r="C66" s="3"/>
      <c r="D66" s="3"/>
      <c r="E66" s="3"/>
    </row>
    <row r="67" spans="1:5" s="2" customFormat="1" x14ac:dyDescent="0.2">
      <c r="A67" s="3"/>
      <c r="B67" s="3"/>
      <c r="C67" s="3"/>
      <c r="D67" s="3"/>
      <c r="E67" s="3"/>
    </row>
    <row r="68" spans="1:5" s="2" customFormat="1" x14ac:dyDescent="0.2">
      <c r="A68" s="3"/>
      <c r="B68" s="3"/>
      <c r="C68" s="3"/>
      <c r="D68" s="3"/>
      <c r="E68" s="3"/>
    </row>
    <row r="69" spans="1:5" s="2" customFormat="1" x14ac:dyDescent="0.2">
      <c r="A69" s="3"/>
      <c r="B69" s="3"/>
      <c r="C69" s="3"/>
      <c r="D69" s="3"/>
      <c r="E69" s="3"/>
    </row>
    <row r="70" spans="1:5" s="2" customFormat="1" x14ac:dyDescent="0.2">
      <c r="A70" s="3"/>
      <c r="B70" s="3"/>
      <c r="C70" s="3"/>
      <c r="D70" s="3"/>
      <c r="E70" s="3"/>
    </row>
    <row r="71" spans="1:5" s="2" customFormat="1" x14ac:dyDescent="0.2">
      <c r="A71" s="3"/>
      <c r="B71" s="3"/>
      <c r="C71" s="3"/>
      <c r="D71" s="3"/>
      <c r="E71" s="3"/>
    </row>
    <row r="72" spans="1:5" s="2" customFormat="1" x14ac:dyDescent="0.2">
      <c r="A72" s="3"/>
      <c r="B72" s="3"/>
      <c r="C72" s="3"/>
      <c r="D72" s="3"/>
      <c r="E72" s="3"/>
    </row>
    <row r="73" spans="1:5" s="2" customFormat="1" x14ac:dyDescent="0.2">
      <c r="A73" s="3"/>
      <c r="B73" s="3"/>
      <c r="C73" s="3"/>
      <c r="D73" s="3"/>
      <c r="E73" s="3"/>
    </row>
    <row r="74" spans="1:5" s="2" customFormat="1" x14ac:dyDescent="0.2">
      <c r="A74" s="3"/>
      <c r="B74" s="3"/>
      <c r="C74" s="3"/>
      <c r="D74" s="3"/>
      <c r="E74" s="3"/>
    </row>
    <row r="75" spans="1:5" s="2" customFormat="1" x14ac:dyDescent="0.2">
      <c r="A75" s="3"/>
      <c r="B75" s="3"/>
      <c r="C75" s="3"/>
      <c r="D75" s="3"/>
      <c r="E75" s="3"/>
    </row>
    <row r="76" spans="1:5" s="2" customFormat="1" x14ac:dyDescent="0.2">
      <c r="A76" s="3"/>
      <c r="B76" s="3"/>
      <c r="C76" s="3"/>
      <c r="D76" s="3"/>
      <c r="E76" s="3"/>
    </row>
    <row r="77" spans="1:5" s="2" customFormat="1" x14ac:dyDescent="0.2">
      <c r="A77" s="3"/>
      <c r="B77" s="3"/>
      <c r="C77" s="3"/>
      <c r="D77" s="3"/>
      <c r="E77" s="3"/>
    </row>
    <row r="78" spans="1:5" s="2" customFormat="1" x14ac:dyDescent="0.2">
      <c r="A78" s="3"/>
      <c r="B78" s="3"/>
      <c r="C78" s="3"/>
      <c r="D78" s="3"/>
      <c r="E78" s="3"/>
    </row>
    <row r="79" spans="1:5" s="2" customFormat="1" x14ac:dyDescent="0.2">
      <c r="A79" s="3"/>
      <c r="B79" s="3"/>
      <c r="C79" s="3"/>
      <c r="D79" s="3"/>
      <c r="E79" s="3"/>
    </row>
    <row r="80" spans="1:5" s="2" customFormat="1" x14ac:dyDescent="0.2">
      <c r="A80" s="3"/>
      <c r="B80" s="3"/>
      <c r="C80" s="3"/>
      <c r="D80" s="3"/>
      <c r="E80" s="3"/>
    </row>
    <row r="81" spans="1:5" s="2" customFormat="1" x14ac:dyDescent="0.2">
      <c r="A81" s="3"/>
      <c r="B81" s="3"/>
      <c r="C81" s="3"/>
      <c r="D81" s="3"/>
      <c r="E81" s="3"/>
    </row>
    <row r="82" spans="1:5" s="2" customFormat="1" x14ac:dyDescent="0.2">
      <c r="A82" s="3"/>
      <c r="B82" s="3"/>
      <c r="C82" s="3"/>
      <c r="D82" s="3"/>
      <c r="E82" s="3"/>
    </row>
    <row r="83" spans="1:5" s="2" customFormat="1" x14ac:dyDescent="0.2">
      <c r="A83" s="3"/>
      <c r="B83" s="3"/>
      <c r="C83" s="3"/>
      <c r="D83" s="3"/>
      <c r="E83" s="3"/>
    </row>
    <row r="84" spans="1:5" s="2" customFormat="1" x14ac:dyDescent="0.2">
      <c r="A84" s="3"/>
      <c r="B84" s="3"/>
      <c r="C84" s="3"/>
      <c r="D84" s="3"/>
      <c r="E84" s="3"/>
    </row>
    <row r="85" spans="1:5" s="2" customFormat="1" x14ac:dyDescent="0.2">
      <c r="A85" s="3"/>
      <c r="B85" s="3"/>
      <c r="C85" s="3"/>
      <c r="D85" s="3"/>
      <c r="E85" s="3"/>
    </row>
    <row r="86" spans="1:5" s="2" customFormat="1" x14ac:dyDescent="0.2">
      <c r="A86" s="3"/>
      <c r="B86" s="3"/>
      <c r="C86" s="3"/>
      <c r="D86" s="3"/>
      <c r="E86" s="3"/>
    </row>
    <row r="87" spans="1:5" s="2" customFormat="1" x14ac:dyDescent="0.2">
      <c r="A87" s="3"/>
      <c r="B87" s="3"/>
      <c r="C87" s="3"/>
      <c r="D87" s="3"/>
      <c r="E87" s="3"/>
    </row>
    <row r="88" spans="1:5" s="2" customFormat="1" x14ac:dyDescent="0.2">
      <c r="A88" s="3"/>
      <c r="B88" s="3"/>
      <c r="C88" s="3"/>
      <c r="D88" s="3"/>
      <c r="E88" s="3"/>
    </row>
    <row r="89" spans="1:5" s="2" customFormat="1" x14ac:dyDescent="0.2">
      <c r="A89" s="3"/>
      <c r="B89" s="3"/>
      <c r="C89" s="3"/>
      <c r="D89" s="3"/>
      <c r="E89" s="3"/>
    </row>
    <row r="90" spans="1:5" s="2" customFormat="1" x14ac:dyDescent="0.2">
      <c r="A90" s="3"/>
      <c r="B90" s="3"/>
      <c r="C90" s="3"/>
      <c r="D90" s="3"/>
      <c r="E90" s="3"/>
    </row>
    <row r="91" spans="1:5" s="2" customFormat="1" x14ac:dyDescent="0.2">
      <c r="A91" s="3"/>
      <c r="B91" s="3"/>
      <c r="C91" s="3"/>
      <c r="D91" s="3"/>
      <c r="E91" s="3"/>
    </row>
    <row r="92" spans="1:5" s="2" customFormat="1" x14ac:dyDescent="0.2">
      <c r="A92" s="3"/>
      <c r="B92" s="3"/>
      <c r="C92" s="3"/>
      <c r="D92" s="3"/>
      <c r="E92" s="3"/>
    </row>
    <row r="93" spans="1:5" s="2" customFormat="1" x14ac:dyDescent="0.2">
      <c r="A93" s="3"/>
      <c r="B93" s="3"/>
      <c r="C93" s="3"/>
      <c r="D93" s="3"/>
      <c r="E93" s="3"/>
    </row>
    <row r="94" spans="1:5" s="2" customFormat="1" x14ac:dyDescent="0.2">
      <c r="A94" s="3"/>
      <c r="B94" s="3"/>
      <c r="C94" s="3"/>
      <c r="D94" s="3"/>
      <c r="E94" s="3"/>
    </row>
    <row r="95" spans="1:5" s="2" customFormat="1" x14ac:dyDescent="0.2">
      <c r="A95" s="3"/>
      <c r="B95" s="3"/>
      <c r="C95" s="3"/>
      <c r="D95" s="3"/>
      <c r="E95" s="3"/>
    </row>
    <row r="96" spans="1:5" s="2" customFormat="1" x14ac:dyDescent="0.2">
      <c r="A96" s="3"/>
      <c r="B96" s="3"/>
      <c r="C96" s="3"/>
      <c r="D96" s="3"/>
      <c r="E96" s="3"/>
    </row>
    <row r="97" spans="1:5" s="2" customFormat="1" x14ac:dyDescent="0.2">
      <c r="A97" s="3"/>
      <c r="B97" s="3"/>
      <c r="C97" s="3"/>
      <c r="D97" s="3"/>
      <c r="E97" s="3"/>
    </row>
    <row r="98" spans="1:5" s="2" customFormat="1" x14ac:dyDescent="0.2">
      <c r="A98" s="3"/>
      <c r="B98" s="3"/>
      <c r="C98" s="3"/>
      <c r="D98" s="3"/>
      <c r="E98" s="3"/>
    </row>
    <row r="99" spans="1:5" s="2" customFormat="1" x14ac:dyDescent="0.2">
      <c r="A99" s="3"/>
      <c r="B99" s="3"/>
      <c r="C99" s="3"/>
      <c r="D99" s="3"/>
      <c r="E99" s="3"/>
    </row>
    <row r="100" spans="1:5" s="2" customFormat="1" x14ac:dyDescent="0.2">
      <c r="A100" s="3"/>
      <c r="B100" s="3"/>
      <c r="C100" s="3"/>
      <c r="D100" s="3"/>
      <c r="E100" s="3"/>
    </row>
    <row r="101" spans="1:5" s="2" customFormat="1" x14ac:dyDescent="0.2">
      <c r="A101" s="3"/>
      <c r="B101" s="3"/>
      <c r="C101" s="3"/>
      <c r="D101" s="3"/>
      <c r="E101" s="3"/>
    </row>
    <row r="102" spans="1:5" s="2" customFormat="1" x14ac:dyDescent="0.2">
      <c r="A102" s="3"/>
      <c r="B102" s="3"/>
      <c r="C102" s="3"/>
      <c r="D102" s="3"/>
      <c r="E102" s="3"/>
    </row>
    <row r="103" spans="1:5" s="2" customFormat="1" x14ac:dyDescent="0.2">
      <c r="A103" s="3"/>
      <c r="B103" s="3"/>
      <c r="C103" s="3"/>
      <c r="D103" s="3"/>
      <c r="E103" s="3"/>
    </row>
    <row r="104" spans="1:5" s="2" customFormat="1" x14ac:dyDescent="0.2">
      <c r="A104" s="3"/>
      <c r="B104" s="3"/>
      <c r="C104" s="3"/>
      <c r="D104" s="3"/>
      <c r="E104" s="3"/>
    </row>
    <row r="105" spans="1:5" s="2" customFormat="1" x14ac:dyDescent="0.2">
      <c r="A105" s="3"/>
      <c r="B105" s="3"/>
      <c r="C105" s="3"/>
      <c r="D105" s="3"/>
      <c r="E105" s="3"/>
    </row>
    <row r="106" spans="1:5" s="2" customFormat="1" x14ac:dyDescent="0.2">
      <c r="A106" s="3"/>
      <c r="B106" s="3"/>
      <c r="C106" s="3"/>
      <c r="D106" s="3"/>
      <c r="E106" s="3"/>
    </row>
    <row r="107" spans="1:5" s="2" customFormat="1" x14ac:dyDescent="0.2">
      <c r="A107" s="3"/>
      <c r="B107" s="3"/>
      <c r="C107" s="3"/>
      <c r="D107" s="3"/>
      <c r="E107" s="3"/>
    </row>
    <row r="108" spans="1:5" s="2" customFormat="1" x14ac:dyDescent="0.2">
      <c r="A108" s="3"/>
      <c r="B108" s="3"/>
      <c r="C108" s="3"/>
      <c r="D108" s="3"/>
      <c r="E108" s="3"/>
    </row>
    <row r="109" spans="1:5" s="2" customFormat="1" x14ac:dyDescent="0.2">
      <c r="A109" s="3"/>
      <c r="B109" s="3"/>
      <c r="C109" s="3"/>
      <c r="D109" s="3"/>
      <c r="E109" s="3"/>
    </row>
    <row r="110" spans="1:5" s="2" customFormat="1" x14ac:dyDescent="0.2">
      <c r="A110" s="3"/>
      <c r="B110" s="3"/>
      <c r="C110" s="3"/>
      <c r="D110" s="3"/>
      <c r="E110" s="3"/>
    </row>
    <row r="111" spans="1:5" s="2" customFormat="1" x14ac:dyDescent="0.2">
      <c r="A111" s="3"/>
      <c r="B111" s="3"/>
      <c r="C111" s="3"/>
      <c r="D111" s="3"/>
      <c r="E111" s="3"/>
    </row>
    <row r="112" spans="1:5" s="2" customFormat="1" x14ac:dyDescent="0.2">
      <c r="A112" s="3"/>
      <c r="B112" s="3"/>
      <c r="C112" s="3"/>
      <c r="D112" s="3"/>
      <c r="E112" s="3"/>
    </row>
    <row r="113" spans="1:5" s="2" customFormat="1" x14ac:dyDescent="0.2">
      <c r="A113" s="3"/>
      <c r="B113" s="3"/>
      <c r="C113" s="3"/>
      <c r="D113" s="3"/>
      <c r="E113" s="3"/>
    </row>
    <row r="114" spans="1:5" s="2" customFormat="1" x14ac:dyDescent="0.2">
      <c r="A114" s="3"/>
      <c r="B114" s="3"/>
      <c r="C114" s="3"/>
      <c r="D114" s="3"/>
      <c r="E114" s="3"/>
    </row>
    <row r="115" spans="1:5" s="2" customFormat="1" x14ac:dyDescent="0.2">
      <c r="A115" s="3"/>
      <c r="B115" s="3"/>
      <c r="C115" s="3"/>
      <c r="D115" s="3"/>
      <c r="E115" s="3"/>
    </row>
    <row r="116" spans="1:5" s="2" customFormat="1" x14ac:dyDescent="0.2">
      <c r="A116" s="3"/>
      <c r="B116" s="3"/>
      <c r="C116" s="3"/>
      <c r="D116" s="3"/>
      <c r="E116" s="3"/>
    </row>
    <row r="117" spans="1:5" s="2" customFormat="1" x14ac:dyDescent="0.2">
      <c r="A117" s="3"/>
      <c r="B117" s="3"/>
      <c r="C117" s="3"/>
      <c r="D117" s="3"/>
      <c r="E117" s="3"/>
    </row>
    <row r="118" spans="1:5" s="2" customFormat="1" x14ac:dyDescent="0.2">
      <c r="A118" s="3"/>
      <c r="B118" s="3"/>
      <c r="C118" s="3"/>
      <c r="D118" s="3"/>
      <c r="E118" s="3"/>
    </row>
    <row r="119" spans="1:5" s="2" customFormat="1" x14ac:dyDescent="0.2">
      <c r="A119" s="3"/>
      <c r="B119" s="3"/>
      <c r="C119" s="3"/>
      <c r="D119" s="3"/>
      <c r="E119" s="3"/>
    </row>
    <row r="120" spans="1:5" s="2" customFormat="1" x14ac:dyDescent="0.2">
      <c r="A120" s="3"/>
      <c r="B120" s="3"/>
      <c r="C120" s="3"/>
      <c r="D120" s="3"/>
      <c r="E120" s="3"/>
    </row>
    <row r="121" spans="1:5" s="2" customFormat="1" x14ac:dyDescent="0.2">
      <c r="A121" s="3"/>
      <c r="B121" s="3"/>
      <c r="C121" s="3"/>
      <c r="D121" s="3"/>
      <c r="E121" s="3"/>
    </row>
    <row r="122" spans="1:5" s="2" customFormat="1" x14ac:dyDescent="0.2">
      <c r="A122" s="3"/>
      <c r="B122" s="3"/>
      <c r="C122" s="3"/>
      <c r="D122" s="3"/>
      <c r="E122" s="3"/>
    </row>
    <row r="123" spans="1:5" s="2" customFormat="1" x14ac:dyDescent="0.2">
      <c r="A123" s="3"/>
      <c r="B123" s="3"/>
      <c r="C123" s="3"/>
      <c r="D123" s="3"/>
      <c r="E123" s="3"/>
    </row>
    <row r="124" spans="1:5" s="2" customFormat="1" x14ac:dyDescent="0.2">
      <c r="A124" s="3"/>
      <c r="B124" s="3"/>
      <c r="C124" s="3"/>
      <c r="D124" s="3"/>
      <c r="E124" s="3"/>
    </row>
    <row r="125" spans="1:5" s="2" customFormat="1" x14ac:dyDescent="0.2">
      <c r="A125" s="3"/>
      <c r="B125" s="3"/>
      <c r="C125" s="3"/>
      <c r="D125" s="3"/>
      <c r="E125" s="3"/>
    </row>
    <row r="126" spans="1:5" s="2" customFormat="1" x14ac:dyDescent="0.2">
      <c r="A126" s="3"/>
      <c r="B126" s="3"/>
      <c r="C126" s="3"/>
      <c r="D126" s="3"/>
      <c r="E126" s="3"/>
    </row>
    <row r="127" spans="1:5" s="2" customFormat="1" x14ac:dyDescent="0.2">
      <c r="A127" s="3"/>
      <c r="B127" s="3"/>
      <c r="C127" s="3"/>
      <c r="D127" s="3"/>
      <c r="E127" s="3"/>
    </row>
    <row r="128" spans="1:5" s="2" customFormat="1" x14ac:dyDescent="0.2">
      <c r="A128" s="3"/>
      <c r="B128" s="3"/>
      <c r="C128" s="3"/>
      <c r="D128" s="3"/>
      <c r="E128" s="3"/>
    </row>
    <row r="129" spans="1:5" s="2" customFormat="1" x14ac:dyDescent="0.2">
      <c r="A129" s="3"/>
      <c r="B129" s="3"/>
      <c r="C129" s="3"/>
      <c r="D129" s="3"/>
      <c r="E129" s="3"/>
    </row>
    <row r="130" spans="1:5" s="2" customFormat="1" x14ac:dyDescent="0.2">
      <c r="A130" s="3"/>
      <c r="B130" s="3"/>
      <c r="C130" s="3"/>
      <c r="D130" s="3"/>
      <c r="E130" s="3"/>
    </row>
    <row r="131" spans="1:5" s="2" customFormat="1" x14ac:dyDescent="0.2">
      <c r="A131" s="3"/>
      <c r="B131" s="3"/>
      <c r="C131" s="3"/>
      <c r="D131" s="3"/>
      <c r="E131" s="3"/>
    </row>
    <row r="132" spans="1:5" s="2" customFormat="1" x14ac:dyDescent="0.2">
      <c r="A132" s="3"/>
      <c r="B132" s="3"/>
      <c r="C132" s="3"/>
      <c r="D132" s="3"/>
      <c r="E132" s="3"/>
    </row>
    <row r="133" spans="1:5" s="2" customFormat="1" x14ac:dyDescent="0.2">
      <c r="A133" s="3"/>
      <c r="B133" s="3"/>
      <c r="C133" s="3"/>
      <c r="D133" s="3"/>
      <c r="E133" s="3"/>
    </row>
    <row r="134" spans="1:5" s="2" customFormat="1" x14ac:dyDescent="0.2">
      <c r="A134" s="3"/>
      <c r="B134" s="3"/>
      <c r="C134" s="3"/>
      <c r="D134" s="3"/>
      <c r="E134" s="3"/>
    </row>
    <row r="135" spans="1:5" s="2" customFormat="1" x14ac:dyDescent="0.2">
      <c r="A135" s="3"/>
      <c r="B135" s="3"/>
      <c r="C135" s="3"/>
      <c r="D135" s="3"/>
      <c r="E135" s="3"/>
    </row>
    <row r="136" spans="1:5" s="2" customFormat="1" x14ac:dyDescent="0.2">
      <c r="A136" s="3"/>
      <c r="B136" s="3"/>
      <c r="C136" s="3"/>
      <c r="D136" s="3"/>
      <c r="E136" s="3"/>
    </row>
    <row r="137" spans="1:5" s="2" customFormat="1" x14ac:dyDescent="0.2">
      <c r="A137" s="3"/>
      <c r="B137" s="3"/>
      <c r="C137" s="3"/>
      <c r="D137" s="3"/>
      <c r="E137" s="3"/>
    </row>
    <row r="138" spans="1:5" s="2" customFormat="1" x14ac:dyDescent="0.2">
      <c r="A138" s="3"/>
      <c r="B138" s="3"/>
      <c r="C138" s="3"/>
      <c r="D138" s="3"/>
      <c r="E138" s="3"/>
    </row>
    <row r="139" spans="1:5" s="2" customFormat="1" x14ac:dyDescent="0.2">
      <c r="A139" s="3"/>
      <c r="B139" s="3"/>
      <c r="C139" s="3"/>
      <c r="D139" s="3"/>
      <c r="E139" s="3"/>
    </row>
    <row r="140" spans="1:5" s="2" customFormat="1" x14ac:dyDescent="0.2">
      <c r="A140" s="3"/>
      <c r="B140" s="3"/>
      <c r="C140" s="3"/>
      <c r="D140" s="3"/>
      <c r="E140" s="3"/>
    </row>
    <row r="141" spans="1:5" s="2" customFormat="1" x14ac:dyDescent="0.2">
      <c r="A141" s="3"/>
      <c r="B141" s="3"/>
      <c r="C141" s="3"/>
      <c r="D141" s="3"/>
      <c r="E141" s="3"/>
    </row>
    <row r="142" spans="1:5" s="2" customFormat="1" x14ac:dyDescent="0.2">
      <c r="A142" s="3"/>
      <c r="B142" s="3"/>
      <c r="C142" s="3"/>
      <c r="D142" s="3"/>
      <c r="E142" s="3"/>
    </row>
    <row r="143" spans="1:5" s="2" customFormat="1" x14ac:dyDescent="0.2">
      <c r="A143" s="3"/>
      <c r="B143" s="3"/>
      <c r="C143" s="3"/>
      <c r="D143" s="3"/>
      <c r="E143" s="3"/>
    </row>
    <row r="144" spans="1:5" s="2" customFormat="1" x14ac:dyDescent="0.2">
      <c r="A144" s="3"/>
      <c r="B144" s="3"/>
      <c r="C144" s="3"/>
      <c r="D144" s="3"/>
      <c r="E144" s="3"/>
    </row>
    <row r="145" spans="1:5" s="2" customFormat="1" x14ac:dyDescent="0.2">
      <c r="A145" s="3"/>
      <c r="B145" s="3"/>
      <c r="C145" s="3"/>
      <c r="D145" s="3"/>
      <c r="E145" s="3"/>
    </row>
    <row r="146" spans="1:5" s="2" customFormat="1" x14ac:dyDescent="0.2">
      <c r="A146" s="3"/>
      <c r="B146" s="3"/>
      <c r="C146" s="3"/>
      <c r="D146" s="3"/>
      <c r="E146" s="3"/>
    </row>
    <row r="147" spans="1:5" s="2" customFormat="1" x14ac:dyDescent="0.2">
      <c r="A147" s="3"/>
      <c r="B147" s="3"/>
      <c r="C147" s="3"/>
      <c r="D147" s="3"/>
      <c r="E147" s="3"/>
    </row>
    <row r="148" spans="1:5" s="2" customFormat="1" x14ac:dyDescent="0.2">
      <c r="A148" s="3"/>
      <c r="B148" s="3"/>
      <c r="C148" s="3"/>
      <c r="D148" s="3"/>
      <c r="E148" s="3"/>
    </row>
    <row r="149" spans="1:5" s="2" customFormat="1" x14ac:dyDescent="0.2">
      <c r="A149" s="3"/>
      <c r="B149" s="3"/>
      <c r="C149" s="3"/>
      <c r="D149" s="3"/>
      <c r="E149" s="3"/>
    </row>
    <row r="150" spans="1:5" s="2" customFormat="1" x14ac:dyDescent="0.2">
      <c r="A150" s="3"/>
      <c r="B150" s="3"/>
      <c r="C150" s="3"/>
      <c r="D150" s="3"/>
      <c r="E150" s="3"/>
    </row>
    <row r="151" spans="1:5" s="2" customFormat="1" x14ac:dyDescent="0.2">
      <c r="A151" s="3"/>
      <c r="B151" s="3"/>
      <c r="C151" s="3"/>
      <c r="D151" s="3"/>
      <c r="E151" s="3"/>
    </row>
    <row r="152" spans="1:5" s="2" customFormat="1" x14ac:dyDescent="0.2">
      <c r="A152" s="3"/>
      <c r="B152" s="3"/>
      <c r="C152" s="3"/>
      <c r="D152" s="3"/>
      <c r="E152" s="3"/>
    </row>
    <row r="153" spans="1:5" s="2" customFormat="1" x14ac:dyDescent="0.2">
      <c r="A153" s="3"/>
      <c r="B153" s="3"/>
      <c r="C153" s="3"/>
      <c r="D153" s="3"/>
      <c r="E153" s="3"/>
    </row>
    <row r="154" spans="1:5" s="2" customFormat="1" x14ac:dyDescent="0.2">
      <c r="A154" s="3"/>
      <c r="B154" s="3"/>
      <c r="C154" s="3"/>
      <c r="D154" s="3"/>
      <c r="E154" s="3"/>
    </row>
    <row r="155" spans="1:5" s="2" customFormat="1" x14ac:dyDescent="0.2">
      <c r="A155" s="3"/>
      <c r="B155" s="3"/>
      <c r="C155" s="3"/>
      <c r="D155" s="3"/>
      <c r="E155" s="3"/>
    </row>
    <row r="156" spans="1:5" s="2" customFormat="1" x14ac:dyDescent="0.2">
      <c r="A156" s="3"/>
      <c r="B156" s="3"/>
      <c r="C156" s="3"/>
      <c r="D156" s="3"/>
      <c r="E156" s="3"/>
    </row>
    <row r="157" spans="1:5" s="2" customFormat="1" x14ac:dyDescent="0.2">
      <c r="A157" s="3"/>
      <c r="B157" s="3"/>
      <c r="C157" s="3"/>
      <c r="D157" s="3"/>
      <c r="E157" s="3"/>
    </row>
    <row r="158" spans="1:5" s="2" customFormat="1" x14ac:dyDescent="0.2">
      <c r="A158" s="3"/>
      <c r="B158" s="3"/>
      <c r="C158" s="3"/>
      <c r="D158" s="3"/>
      <c r="E158" s="3"/>
    </row>
    <row r="159" spans="1:5" s="2" customFormat="1" x14ac:dyDescent="0.2">
      <c r="A159" s="3"/>
      <c r="B159" s="3"/>
      <c r="C159" s="3"/>
      <c r="D159" s="3"/>
      <c r="E159" s="3"/>
    </row>
    <row r="160" spans="1:5" s="2" customFormat="1" x14ac:dyDescent="0.2">
      <c r="A160" s="3"/>
      <c r="B160" s="3"/>
      <c r="C160" s="3"/>
      <c r="D160" s="3"/>
      <c r="E160" s="3"/>
    </row>
    <row r="161" spans="1:5" s="2" customFormat="1" x14ac:dyDescent="0.2">
      <c r="A161" s="3"/>
      <c r="B161" s="3"/>
      <c r="C161" s="3"/>
      <c r="D161" s="3"/>
      <c r="E161" s="3"/>
    </row>
    <row r="162" spans="1:5" s="2" customFormat="1" x14ac:dyDescent="0.2">
      <c r="A162" s="3"/>
      <c r="B162" s="3"/>
      <c r="C162" s="3"/>
      <c r="D162" s="3"/>
      <c r="E162" s="3"/>
    </row>
    <row r="163" spans="1:5" s="2" customFormat="1" x14ac:dyDescent="0.2">
      <c r="A163" s="3"/>
      <c r="B163" s="3"/>
      <c r="C163" s="3"/>
      <c r="D163" s="3"/>
      <c r="E163" s="3"/>
    </row>
    <row r="164" spans="1:5" s="2" customFormat="1" x14ac:dyDescent="0.2">
      <c r="A164" s="3"/>
      <c r="B164" s="3"/>
      <c r="C164" s="3"/>
      <c r="D164" s="3"/>
      <c r="E164" s="3"/>
    </row>
    <row r="165" spans="1:5" s="2" customFormat="1" x14ac:dyDescent="0.2">
      <c r="A165" s="3"/>
      <c r="B165" s="3"/>
      <c r="C165" s="3"/>
      <c r="D165" s="3"/>
      <c r="E165" s="3"/>
    </row>
    <row r="166" spans="1:5" s="2" customFormat="1" x14ac:dyDescent="0.2">
      <c r="A166" s="3"/>
      <c r="B166" s="3"/>
      <c r="C166" s="3"/>
      <c r="D166" s="3"/>
      <c r="E166" s="3"/>
    </row>
    <row r="167" spans="1:5" s="2" customFormat="1" x14ac:dyDescent="0.2">
      <c r="A167" s="3"/>
      <c r="B167" s="3"/>
      <c r="C167" s="3"/>
      <c r="D167" s="3"/>
      <c r="E167" s="3"/>
    </row>
    <row r="168" spans="1:5" s="2" customFormat="1" x14ac:dyDescent="0.2">
      <c r="A168" s="3"/>
      <c r="B168" s="3"/>
      <c r="C168" s="3"/>
      <c r="D168" s="3"/>
      <c r="E168" s="3"/>
    </row>
    <row r="169" spans="1:5" s="2" customFormat="1" x14ac:dyDescent="0.2">
      <c r="A169" s="3"/>
      <c r="B169" s="3"/>
      <c r="C169" s="3"/>
      <c r="D169" s="3"/>
      <c r="E169" s="3"/>
    </row>
    <row r="170" spans="1:5" s="2" customFormat="1" x14ac:dyDescent="0.2">
      <c r="A170" s="3"/>
      <c r="B170" s="3"/>
      <c r="C170" s="3"/>
      <c r="D170" s="3"/>
      <c r="E170" s="3"/>
    </row>
    <row r="171" spans="1:5" s="2" customFormat="1" x14ac:dyDescent="0.2">
      <c r="A171" s="3"/>
      <c r="B171" s="3"/>
      <c r="C171" s="3"/>
      <c r="D171" s="3"/>
      <c r="E171" s="3"/>
    </row>
    <row r="172" spans="1:5" s="2" customFormat="1" x14ac:dyDescent="0.2">
      <c r="A172" s="3"/>
      <c r="B172" s="3"/>
      <c r="C172" s="3"/>
      <c r="D172" s="3"/>
      <c r="E172" s="3"/>
    </row>
    <row r="173" spans="1:5" s="2" customFormat="1" x14ac:dyDescent="0.2">
      <c r="A173" s="3"/>
      <c r="B173" s="3"/>
      <c r="C173" s="3"/>
      <c r="D173" s="3"/>
      <c r="E173" s="3"/>
    </row>
    <row r="174" spans="1:5" s="2" customFormat="1" x14ac:dyDescent="0.2">
      <c r="A174" s="3"/>
      <c r="B174" s="3"/>
      <c r="C174" s="3"/>
      <c r="D174" s="3"/>
      <c r="E174" s="3"/>
    </row>
    <row r="175" spans="1:5" s="2" customFormat="1" x14ac:dyDescent="0.2">
      <c r="A175" s="3"/>
      <c r="B175" s="3"/>
      <c r="C175" s="3"/>
      <c r="D175" s="3"/>
      <c r="E175" s="3"/>
    </row>
    <row r="176" spans="1:5" s="2" customFormat="1" x14ac:dyDescent="0.2">
      <c r="A176" s="3"/>
      <c r="B176" s="3"/>
      <c r="C176" s="3"/>
      <c r="D176" s="3"/>
      <c r="E176" s="3"/>
    </row>
    <row r="177" spans="1:5" s="2" customFormat="1" x14ac:dyDescent="0.2">
      <c r="A177" s="3"/>
      <c r="B177" s="3"/>
      <c r="C177" s="3"/>
      <c r="D177" s="3"/>
      <c r="E177" s="3"/>
    </row>
    <row r="178" spans="1:5" s="2" customFormat="1" x14ac:dyDescent="0.2">
      <c r="A178" s="3"/>
      <c r="B178" s="3"/>
      <c r="C178" s="3"/>
      <c r="D178" s="3"/>
      <c r="E178" s="3"/>
    </row>
    <row r="179" spans="1:5" s="2" customFormat="1" x14ac:dyDescent="0.2">
      <c r="A179" s="3"/>
      <c r="B179" s="3"/>
      <c r="C179" s="3"/>
      <c r="D179" s="3"/>
      <c r="E179" s="3"/>
    </row>
    <row r="180" spans="1:5" s="2" customFormat="1" x14ac:dyDescent="0.2">
      <c r="A180" s="3"/>
      <c r="B180" s="3"/>
      <c r="C180" s="3"/>
      <c r="D180" s="3"/>
      <c r="E180" s="3"/>
    </row>
    <row r="181" spans="1:5" s="2" customFormat="1" x14ac:dyDescent="0.2">
      <c r="A181" s="3"/>
      <c r="B181" s="3"/>
      <c r="C181" s="3"/>
      <c r="D181" s="3"/>
      <c r="E181" s="3"/>
    </row>
    <row r="182" spans="1:5" s="2" customFormat="1" x14ac:dyDescent="0.2">
      <c r="A182" s="3"/>
      <c r="B182" s="3"/>
      <c r="C182" s="3"/>
      <c r="D182" s="3"/>
      <c r="E182" s="3"/>
    </row>
    <row r="183" spans="1:5" s="2" customFormat="1" x14ac:dyDescent="0.2">
      <c r="A183" s="3"/>
      <c r="B183" s="3"/>
      <c r="C183" s="3"/>
      <c r="D183" s="3"/>
      <c r="E183" s="3"/>
    </row>
    <row r="184" spans="1:5" s="2" customFormat="1" x14ac:dyDescent="0.2">
      <c r="A184" s="3"/>
      <c r="B184" s="3"/>
      <c r="C184" s="3"/>
      <c r="D184" s="3"/>
      <c r="E184" s="3"/>
    </row>
    <row r="185" spans="1:5" s="2" customFormat="1" x14ac:dyDescent="0.2">
      <c r="A185" s="3"/>
      <c r="B185" s="3"/>
      <c r="C185" s="3"/>
      <c r="D185" s="3"/>
      <c r="E185" s="3"/>
    </row>
    <row r="186" spans="1:5" s="2" customFormat="1" x14ac:dyDescent="0.2">
      <c r="A186" s="3"/>
      <c r="B186" s="3"/>
      <c r="C186" s="3"/>
      <c r="D186" s="3"/>
      <c r="E186" s="3"/>
    </row>
    <row r="187" spans="1:5" s="2" customFormat="1" x14ac:dyDescent="0.2">
      <c r="A187" s="3"/>
      <c r="B187" s="3"/>
      <c r="C187" s="3"/>
      <c r="D187" s="3"/>
      <c r="E187" s="3"/>
    </row>
    <row r="188" spans="1:5" s="2" customFormat="1" x14ac:dyDescent="0.2">
      <c r="A188" s="3"/>
      <c r="B188" s="3"/>
      <c r="C188" s="3"/>
      <c r="D188" s="3"/>
      <c r="E188" s="3"/>
    </row>
    <row r="189" spans="1:5" s="2" customFormat="1" x14ac:dyDescent="0.2">
      <c r="A189" s="3"/>
      <c r="B189" s="3"/>
      <c r="C189" s="3"/>
      <c r="D189" s="3"/>
      <c r="E189" s="3"/>
    </row>
    <row r="190" spans="1:5" s="2" customFormat="1" x14ac:dyDescent="0.2">
      <c r="A190" s="3"/>
      <c r="B190" s="3"/>
      <c r="C190" s="3"/>
      <c r="D190" s="3"/>
      <c r="E190" s="3"/>
    </row>
    <row r="191" spans="1:5" s="2" customFormat="1" x14ac:dyDescent="0.2">
      <c r="A191" s="3"/>
      <c r="B191" s="3"/>
      <c r="C191" s="3"/>
      <c r="D191" s="3"/>
      <c r="E191" s="3"/>
    </row>
    <row r="192" spans="1:5" s="2" customFormat="1" x14ac:dyDescent="0.2">
      <c r="A192" s="3"/>
      <c r="B192" s="3"/>
      <c r="C192" s="3"/>
      <c r="D192" s="3"/>
      <c r="E192" s="3"/>
    </row>
    <row r="193" spans="1:5" s="2" customFormat="1" x14ac:dyDescent="0.2">
      <c r="A193" s="3"/>
      <c r="B193" s="3"/>
      <c r="C193" s="3"/>
      <c r="D193" s="3"/>
      <c r="E193" s="3"/>
    </row>
    <row r="194" spans="1:5" s="2" customFormat="1" x14ac:dyDescent="0.2">
      <c r="A194" s="3"/>
      <c r="B194" s="3"/>
      <c r="C194" s="3"/>
      <c r="D194" s="3"/>
      <c r="E194" s="3"/>
    </row>
    <row r="195" spans="1:5" s="2" customFormat="1" x14ac:dyDescent="0.2">
      <c r="A195" s="3"/>
      <c r="B195" s="3"/>
      <c r="C195" s="3"/>
      <c r="D195" s="3"/>
      <c r="E195" s="3"/>
    </row>
    <row r="196" spans="1:5" s="2" customFormat="1" x14ac:dyDescent="0.2">
      <c r="A196" s="3"/>
      <c r="B196" s="3"/>
      <c r="C196" s="3"/>
      <c r="D196" s="3"/>
      <c r="E196" s="3"/>
    </row>
    <row r="197" spans="1:5" s="2" customFormat="1" x14ac:dyDescent="0.2">
      <c r="A197" s="3"/>
      <c r="B197" s="3"/>
      <c r="C197" s="3"/>
      <c r="D197" s="3"/>
      <c r="E197" s="3"/>
    </row>
    <row r="198" spans="1:5" s="2" customFormat="1" x14ac:dyDescent="0.2">
      <c r="A198" s="3"/>
      <c r="B198" s="3"/>
      <c r="C198" s="3"/>
      <c r="D198" s="3"/>
      <c r="E198" s="3"/>
    </row>
    <row r="199" spans="1:5" s="2" customFormat="1" x14ac:dyDescent="0.2">
      <c r="A199" s="3"/>
      <c r="B199" s="3"/>
      <c r="C199" s="3"/>
      <c r="D199" s="3"/>
      <c r="E199" s="3"/>
    </row>
    <row r="200" spans="1:5" s="2" customFormat="1" x14ac:dyDescent="0.2">
      <c r="A200" s="3"/>
      <c r="B200" s="3"/>
      <c r="C200" s="3"/>
      <c r="D200" s="3"/>
      <c r="E200" s="3"/>
    </row>
    <row r="201" spans="1:5" s="2" customFormat="1" x14ac:dyDescent="0.2">
      <c r="A201" s="3"/>
      <c r="B201" s="3"/>
      <c r="C201" s="3"/>
      <c r="D201" s="3"/>
      <c r="E201" s="3"/>
    </row>
    <row r="202" spans="1:5" s="2" customFormat="1" x14ac:dyDescent="0.2">
      <c r="A202" s="3"/>
      <c r="B202" s="3"/>
      <c r="C202" s="3"/>
      <c r="D202" s="3"/>
      <c r="E202" s="3"/>
    </row>
    <row r="203" spans="1:5" s="2" customFormat="1" x14ac:dyDescent="0.2">
      <c r="A203" s="3"/>
      <c r="B203" s="3"/>
      <c r="C203" s="3"/>
      <c r="D203" s="3"/>
      <c r="E203" s="3"/>
    </row>
    <row r="204" spans="1:5" s="2" customFormat="1" x14ac:dyDescent="0.2">
      <c r="A204" s="3"/>
      <c r="B204" s="3"/>
      <c r="C204" s="3"/>
      <c r="D204" s="3"/>
      <c r="E204" s="3"/>
    </row>
    <row r="205" spans="1:5" s="2" customFormat="1" x14ac:dyDescent="0.2">
      <c r="A205" s="3"/>
      <c r="B205" s="3"/>
      <c r="C205" s="3"/>
      <c r="D205" s="3"/>
      <c r="E205" s="3"/>
    </row>
    <row r="206" spans="1:5" s="2" customFormat="1" x14ac:dyDescent="0.2">
      <c r="A206" s="3"/>
      <c r="B206" s="3"/>
      <c r="C206" s="3"/>
      <c r="D206" s="3"/>
      <c r="E206" s="3"/>
    </row>
    <row r="207" spans="1:5" s="2" customFormat="1" x14ac:dyDescent="0.2">
      <c r="A207" s="3"/>
      <c r="B207" s="3"/>
      <c r="C207" s="3"/>
      <c r="D207" s="3"/>
      <c r="E207" s="3"/>
    </row>
    <row r="208" spans="1:5" s="2" customFormat="1" x14ac:dyDescent="0.2">
      <c r="A208" s="3"/>
      <c r="B208" s="3"/>
      <c r="C208" s="3"/>
      <c r="D208" s="3"/>
      <c r="E208" s="3"/>
    </row>
    <row r="209" spans="1:5" s="2" customFormat="1" x14ac:dyDescent="0.2">
      <c r="A209" s="3"/>
      <c r="B209" s="3"/>
      <c r="C209" s="3"/>
      <c r="D209" s="3"/>
      <c r="E209" s="3"/>
    </row>
    <row r="210" spans="1:5" s="2" customFormat="1" x14ac:dyDescent="0.2">
      <c r="A210" s="3"/>
      <c r="B210" s="3"/>
      <c r="C210" s="3"/>
      <c r="D210" s="3"/>
      <c r="E210" s="3"/>
    </row>
    <row r="211" spans="1:5" s="2" customFormat="1" x14ac:dyDescent="0.2">
      <c r="A211" s="3"/>
      <c r="B211" s="3"/>
      <c r="C211" s="3"/>
      <c r="D211" s="3"/>
      <c r="E211" s="3"/>
    </row>
    <row r="212" spans="1:5" s="2" customFormat="1" x14ac:dyDescent="0.2">
      <c r="A212" s="3"/>
      <c r="B212" s="3"/>
      <c r="C212" s="3"/>
      <c r="D212" s="3"/>
      <c r="E212" s="3"/>
    </row>
    <row r="213" spans="1:5" s="2" customFormat="1" x14ac:dyDescent="0.2">
      <c r="A213" s="3"/>
      <c r="B213" s="3"/>
      <c r="C213" s="3"/>
      <c r="D213" s="3"/>
      <c r="E213" s="3"/>
    </row>
    <row r="214" spans="1:5" s="2" customFormat="1" x14ac:dyDescent="0.2">
      <c r="A214" s="3"/>
      <c r="B214" s="3"/>
      <c r="C214" s="3"/>
      <c r="D214" s="3"/>
      <c r="E214" s="3"/>
    </row>
    <row r="215" spans="1:5" s="2" customFormat="1" x14ac:dyDescent="0.2">
      <c r="A215" s="3"/>
      <c r="B215" s="3"/>
      <c r="C215" s="3"/>
      <c r="D215" s="3"/>
      <c r="E215" s="3"/>
    </row>
    <row r="216" spans="1:5" s="2" customFormat="1" x14ac:dyDescent="0.2">
      <c r="A216" s="3"/>
      <c r="B216" s="3"/>
      <c r="C216" s="3"/>
      <c r="D216" s="3"/>
      <c r="E216" s="3"/>
    </row>
    <row r="217" spans="1:5" s="2" customFormat="1" x14ac:dyDescent="0.2">
      <c r="A217" s="3"/>
      <c r="B217" s="3"/>
      <c r="C217" s="3"/>
      <c r="D217" s="3"/>
      <c r="E217" s="3"/>
    </row>
    <row r="218" spans="1:5" s="2" customFormat="1" x14ac:dyDescent="0.2">
      <c r="A218" s="3"/>
      <c r="B218" s="3"/>
      <c r="C218" s="3"/>
      <c r="D218" s="3"/>
      <c r="E218" s="3"/>
    </row>
    <row r="219" spans="1:5" s="2" customFormat="1" x14ac:dyDescent="0.2">
      <c r="A219" s="3"/>
      <c r="B219" s="3"/>
      <c r="C219" s="3"/>
      <c r="D219" s="3"/>
      <c r="E219" s="3"/>
    </row>
    <row r="220" spans="1:5" s="2" customFormat="1" x14ac:dyDescent="0.2">
      <c r="A220" s="3"/>
      <c r="B220" s="3"/>
      <c r="C220" s="3"/>
      <c r="D220" s="3"/>
      <c r="E220" s="3"/>
    </row>
    <row r="221" spans="1:5" s="2" customFormat="1" x14ac:dyDescent="0.2">
      <c r="A221" s="3"/>
      <c r="B221" s="3"/>
      <c r="C221" s="3"/>
      <c r="D221" s="3"/>
      <c r="E221" s="3"/>
    </row>
    <row r="222" spans="1:5" s="2" customFormat="1" x14ac:dyDescent="0.2">
      <c r="A222" s="3"/>
      <c r="B222" s="3"/>
      <c r="C222" s="3"/>
      <c r="D222" s="3"/>
      <c r="E222" s="3"/>
    </row>
    <row r="223" spans="1:5" s="2" customFormat="1" x14ac:dyDescent="0.2">
      <c r="A223" s="3"/>
      <c r="B223" s="3"/>
      <c r="C223" s="3"/>
      <c r="D223" s="3"/>
      <c r="E223" s="3"/>
    </row>
    <row r="224" spans="1:5" s="2" customFormat="1" x14ac:dyDescent="0.2">
      <c r="A224" s="3"/>
      <c r="B224" s="3"/>
      <c r="C224" s="3"/>
      <c r="D224" s="3"/>
      <c r="E224" s="3"/>
    </row>
    <row r="225" spans="1:5" s="2" customFormat="1" x14ac:dyDescent="0.2">
      <c r="A225" s="3"/>
      <c r="B225" s="3"/>
      <c r="C225" s="3"/>
      <c r="D225" s="3"/>
      <c r="E225" s="3"/>
    </row>
    <row r="226" spans="1:5" s="2" customFormat="1" x14ac:dyDescent="0.2">
      <c r="A226" s="3"/>
      <c r="B226" s="3"/>
      <c r="C226" s="3"/>
      <c r="D226" s="3"/>
      <c r="E226" s="3"/>
    </row>
    <row r="227" spans="1:5" s="2" customFormat="1" x14ac:dyDescent="0.2">
      <c r="A227" s="3"/>
      <c r="B227" s="3"/>
      <c r="C227" s="3"/>
      <c r="D227" s="3"/>
      <c r="E227" s="3"/>
    </row>
    <row r="228" spans="1:5" s="2" customFormat="1" x14ac:dyDescent="0.2">
      <c r="A228" s="3"/>
      <c r="B228" s="3"/>
      <c r="C228" s="3"/>
      <c r="D228" s="3"/>
      <c r="E228" s="3"/>
    </row>
    <row r="229" spans="1:5" s="2" customFormat="1" x14ac:dyDescent="0.2">
      <c r="A229" s="3"/>
      <c r="B229" s="3"/>
      <c r="C229" s="3"/>
      <c r="D229" s="3"/>
      <c r="E229" s="3"/>
    </row>
    <row r="230" spans="1:5" s="2" customFormat="1" x14ac:dyDescent="0.2">
      <c r="A230" s="3"/>
      <c r="B230" s="3"/>
      <c r="C230" s="3"/>
      <c r="D230" s="3"/>
      <c r="E230" s="3"/>
    </row>
    <row r="231" spans="1:5" s="2" customFormat="1" x14ac:dyDescent="0.2">
      <c r="A231" s="3"/>
      <c r="B231" s="3"/>
      <c r="C231" s="3"/>
      <c r="D231" s="3"/>
      <c r="E231" s="3"/>
    </row>
    <row r="232" spans="1:5" s="2" customFormat="1" x14ac:dyDescent="0.2">
      <c r="A232" s="3"/>
      <c r="B232" s="3"/>
      <c r="C232" s="3"/>
      <c r="D232" s="3"/>
      <c r="E232" s="3"/>
    </row>
    <row r="233" spans="1:5" s="2" customFormat="1" x14ac:dyDescent="0.2">
      <c r="A233" s="3"/>
      <c r="B233" s="3"/>
      <c r="C233" s="3"/>
      <c r="D233" s="3"/>
      <c r="E233" s="3"/>
    </row>
    <row r="234" spans="1:5" s="2" customFormat="1" x14ac:dyDescent="0.2">
      <c r="A234" s="3"/>
      <c r="B234" s="3"/>
      <c r="C234" s="3"/>
      <c r="D234" s="3"/>
      <c r="E234" s="3"/>
    </row>
    <row r="235" spans="1:5" s="2" customFormat="1" x14ac:dyDescent="0.2">
      <c r="A235" s="3"/>
      <c r="B235" s="3"/>
      <c r="C235" s="3"/>
      <c r="D235" s="3"/>
      <c r="E235" s="3"/>
    </row>
    <row r="236" spans="1:5" s="2" customFormat="1" x14ac:dyDescent="0.2">
      <c r="A236" s="3"/>
      <c r="B236" s="3"/>
      <c r="C236" s="3"/>
      <c r="D236" s="3"/>
      <c r="E236" s="3"/>
    </row>
    <row r="237" spans="1:5" s="2" customFormat="1" x14ac:dyDescent="0.2">
      <c r="A237" s="3"/>
      <c r="B237" s="3"/>
      <c r="C237" s="3"/>
      <c r="D237" s="3"/>
      <c r="E237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9BB8-14EE-8F4D-86D1-FC3710517A08}">
  <sheetPr>
    <tabColor rgb="FFFFC000"/>
    <pageSetUpPr fitToPage="1"/>
  </sheetPr>
  <dimension ref="A1:AP315"/>
  <sheetViews>
    <sheetView workbookViewId="0">
      <selection activeCell="D3" sqref="D3:F3"/>
    </sheetView>
  </sheetViews>
  <sheetFormatPr baseColWidth="10" defaultRowHeight="16" x14ac:dyDescent="0.2"/>
  <cols>
    <col min="1" max="1" width="10.83203125" style="98"/>
    <col min="2" max="2" width="10.33203125" style="98" customWidth="1"/>
    <col min="3" max="3" width="16.6640625" style="98" customWidth="1"/>
    <col min="4" max="4" width="4.83203125" style="12" customWidth="1"/>
    <col min="5" max="5" width="12.83203125" style="98" customWidth="1"/>
    <col min="6" max="6" width="13" style="98" customWidth="1"/>
    <col min="7" max="18" width="10.83203125" style="98"/>
    <col min="19" max="38" width="10.83203125" style="12"/>
    <col min="39" max="42" width="10.83203125" style="98"/>
  </cols>
  <sheetData>
    <row r="1" spans="1:38" ht="26" x14ac:dyDescent="0.2">
      <c r="A1" s="214" t="s">
        <v>160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38" ht="8" customHeight="1" x14ac:dyDescent="0.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</row>
    <row r="3" spans="1:38" ht="26" x14ac:dyDescent="0.2">
      <c r="B3" s="246" t="s">
        <v>204</v>
      </c>
      <c r="C3" s="246"/>
      <c r="D3" s="247" t="s">
        <v>228</v>
      </c>
      <c r="E3" s="248"/>
      <c r="F3" s="248"/>
      <c r="G3" s="184" t="s">
        <v>230</v>
      </c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</row>
    <row r="4" spans="1:38" s="102" customFormat="1" ht="25" customHeight="1" x14ac:dyDescent="0.2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</row>
    <row r="5" spans="1:38" s="102" customFormat="1" ht="25" customHeight="1" x14ac:dyDescent="0.2">
      <c r="A5" s="243" t="s">
        <v>175</v>
      </c>
      <c r="B5" s="243"/>
      <c r="C5" s="243"/>
      <c r="D5" s="100"/>
      <c r="E5" s="245" t="s">
        <v>207</v>
      </c>
      <c r="F5" s="245"/>
      <c r="G5" s="245"/>
      <c r="H5" s="245"/>
      <c r="I5" s="245"/>
      <c r="J5" s="100" t="s">
        <v>174</v>
      </c>
      <c r="K5" s="244">
        <v>44637</v>
      </c>
      <c r="L5" s="245"/>
      <c r="M5" s="245"/>
      <c r="N5" s="94"/>
      <c r="O5" s="94"/>
      <c r="P5" s="94"/>
      <c r="Q5" s="94"/>
      <c r="R5" s="94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</row>
    <row r="6" spans="1:38" s="103" customFormat="1" ht="25" customHeight="1" x14ac:dyDescent="0.2">
      <c r="A6" s="94"/>
      <c r="B6" s="94"/>
      <c r="C6" s="94"/>
      <c r="D6" s="94"/>
      <c r="E6" s="94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</row>
    <row r="7" spans="1:38" s="103" customFormat="1" ht="25" customHeight="1" x14ac:dyDescent="0.2">
      <c r="A7" s="243" t="s">
        <v>172</v>
      </c>
      <c r="B7" s="243"/>
      <c r="C7" s="243"/>
      <c r="D7" s="100"/>
      <c r="E7" s="245" t="s">
        <v>170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</row>
    <row r="8" spans="1:38" s="102" customFormat="1" ht="25" customHeight="1" x14ac:dyDescent="0.2">
      <c r="A8" s="104"/>
      <c r="B8" s="104"/>
      <c r="C8" s="104"/>
      <c r="D8" s="104"/>
      <c r="E8" s="104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</row>
    <row r="9" spans="1:38" s="102" customFormat="1" ht="25" customHeight="1" x14ac:dyDescent="0.2">
      <c r="A9" s="243" t="s">
        <v>173</v>
      </c>
      <c r="B9" s="243"/>
      <c r="C9" s="243"/>
      <c r="D9" s="100"/>
      <c r="E9" s="245" t="s">
        <v>171</v>
      </c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</row>
    <row r="10" spans="1:38" s="102" customFormat="1" ht="25" customHeight="1" x14ac:dyDescent="0.2">
      <c r="A10" s="100"/>
      <c r="B10" s="100"/>
      <c r="C10" s="100"/>
      <c r="D10" s="100"/>
      <c r="E10" s="100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</row>
    <row r="11" spans="1:38" s="101" customFormat="1" ht="25" customHeight="1" x14ac:dyDescent="0.25">
      <c r="A11" s="94"/>
      <c r="B11" s="243" t="s">
        <v>193</v>
      </c>
      <c r="C11" s="243"/>
      <c r="D11" s="94"/>
      <c r="E11" s="245" t="s">
        <v>211</v>
      </c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</row>
    <row r="12" spans="1:38" s="101" customFormat="1" ht="25" customHeight="1" x14ac:dyDescent="0.25">
      <c r="A12" s="94"/>
      <c r="B12" s="100"/>
      <c r="C12" s="100"/>
      <c r="D12" s="94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</row>
    <row r="13" spans="1:38" ht="25" customHeight="1" x14ac:dyDescent="0.25">
      <c r="A13" s="84"/>
      <c r="B13" s="84"/>
      <c r="C13" s="84"/>
      <c r="D13" s="84"/>
      <c r="E13" s="84"/>
      <c r="F13" s="84"/>
      <c r="G13" s="84"/>
      <c r="H13" s="84"/>
      <c r="I13" s="224" t="s">
        <v>155</v>
      </c>
      <c r="J13" s="224"/>
      <c r="K13" s="224"/>
      <c r="L13" s="224"/>
      <c r="M13" s="224"/>
      <c r="N13" s="224"/>
      <c r="O13" s="84"/>
      <c r="P13" s="84"/>
      <c r="Q13" s="84"/>
      <c r="R13" s="84"/>
    </row>
    <row r="14" spans="1:38" ht="25" customHeight="1" x14ac:dyDescent="0.25">
      <c r="A14" s="84"/>
      <c r="B14" s="84"/>
      <c r="C14" s="84"/>
      <c r="D14" s="84"/>
      <c r="E14" s="84"/>
      <c r="F14" s="84"/>
      <c r="G14" s="84"/>
      <c r="H14" s="84"/>
      <c r="I14" s="215" t="s">
        <v>154</v>
      </c>
      <c r="J14" s="216"/>
      <c r="K14" s="216"/>
      <c r="L14" s="216"/>
      <c r="M14" s="216"/>
      <c r="N14" s="217"/>
      <c r="O14" s="84"/>
      <c r="P14" s="84"/>
      <c r="Q14" s="84"/>
      <c r="R14" s="84"/>
    </row>
    <row r="15" spans="1:38" ht="25" customHeight="1" x14ac:dyDescent="0.2">
      <c r="A15" s="94"/>
      <c r="B15" s="94"/>
      <c r="C15" s="94"/>
      <c r="D15" s="94"/>
      <c r="E15" s="94"/>
      <c r="F15" s="94"/>
      <c r="G15" s="94"/>
      <c r="H15" s="94"/>
      <c r="I15" s="218"/>
      <c r="J15" s="219"/>
      <c r="K15" s="219"/>
      <c r="L15" s="219"/>
      <c r="M15" s="219"/>
      <c r="N15" s="220"/>
      <c r="O15" s="94"/>
      <c r="P15" s="94"/>
      <c r="Q15" s="94"/>
      <c r="R15" s="94"/>
    </row>
    <row r="16" spans="1:38" ht="25" customHeight="1" x14ac:dyDescent="0.2">
      <c r="A16" s="94"/>
      <c r="B16" s="94"/>
      <c r="C16" s="94"/>
      <c r="D16" s="94"/>
      <c r="E16" s="94"/>
      <c r="F16" s="94"/>
      <c r="G16" s="94"/>
      <c r="H16" s="94"/>
      <c r="I16" s="221"/>
      <c r="J16" s="222"/>
      <c r="K16" s="222"/>
      <c r="L16" s="222"/>
      <c r="M16" s="222"/>
      <c r="N16" s="223"/>
      <c r="O16" s="94"/>
      <c r="P16" s="94"/>
      <c r="Q16" s="94"/>
      <c r="R16" s="94"/>
    </row>
    <row r="17" spans="1:42" ht="25" customHeight="1" x14ac:dyDescent="0.2">
      <c r="A17" s="94"/>
      <c r="B17" s="94" t="s">
        <v>186</v>
      </c>
      <c r="C17" s="107" t="s">
        <v>187</v>
      </c>
      <c r="D17" s="94"/>
      <c r="E17" s="253" t="s">
        <v>185</v>
      </c>
      <c r="F17" s="253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</row>
    <row r="18" spans="1:42" ht="25" customHeight="1" x14ac:dyDescent="0.2">
      <c r="A18" s="94"/>
      <c r="B18" s="94"/>
      <c r="C18" s="99"/>
      <c r="D18" s="99"/>
      <c r="E18" s="99" t="s">
        <v>180</v>
      </c>
      <c r="F18" s="99" t="s">
        <v>181</v>
      </c>
      <c r="G18" s="94"/>
      <c r="H18" s="94"/>
      <c r="I18" s="225" t="s">
        <v>179</v>
      </c>
      <c r="J18" s="226"/>
      <c r="K18" s="226"/>
      <c r="L18" s="226"/>
      <c r="M18" s="226"/>
      <c r="N18" s="227"/>
      <c r="O18" s="94"/>
      <c r="P18" s="94"/>
      <c r="Q18" s="94"/>
      <c r="R18" s="94"/>
    </row>
    <row r="19" spans="1:42" ht="25" customHeight="1" x14ac:dyDescent="0.2">
      <c r="A19" s="250" t="s">
        <v>176</v>
      </c>
      <c r="B19" s="85" t="s">
        <v>152</v>
      </c>
      <c r="C19" s="105" t="s">
        <v>224</v>
      </c>
      <c r="D19" s="104"/>
      <c r="E19" s="106">
        <v>6.7</v>
      </c>
      <c r="F19" s="106">
        <v>7.5</v>
      </c>
      <c r="G19" s="83"/>
      <c r="H19" s="94"/>
      <c r="I19" s="228"/>
      <c r="J19" s="229"/>
      <c r="K19" s="229"/>
      <c r="L19" s="229"/>
      <c r="M19" s="229"/>
      <c r="N19" s="230"/>
      <c r="O19" s="94"/>
      <c r="P19" s="256" t="s">
        <v>157</v>
      </c>
      <c r="Q19" s="256"/>
      <c r="R19" s="256"/>
    </row>
    <row r="20" spans="1:42" ht="25" customHeight="1" x14ac:dyDescent="0.2">
      <c r="A20" s="251"/>
      <c r="B20" s="85"/>
      <c r="C20" s="104"/>
      <c r="D20" s="104"/>
      <c r="E20" s="99"/>
      <c r="F20" s="99"/>
      <c r="G20" s="83"/>
      <c r="H20" s="94"/>
      <c r="I20" s="228"/>
      <c r="J20" s="229"/>
      <c r="K20" s="229"/>
      <c r="L20" s="229"/>
      <c r="M20" s="229"/>
      <c r="N20" s="230"/>
      <c r="O20" s="94"/>
      <c r="P20" s="94"/>
      <c r="Q20" s="94"/>
      <c r="R20" s="94"/>
    </row>
    <row r="21" spans="1:42" ht="25" customHeight="1" x14ac:dyDescent="0.2">
      <c r="A21" s="251"/>
      <c r="B21" s="85" t="s">
        <v>153</v>
      </c>
      <c r="C21" s="105" t="s">
        <v>184</v>
      </c>
      <c r="D21" s="104"/>
      <c r="E21" s="106" t="s">
        <v>182</v>
      </c>
      <c r="F21" s="106" t="s">
        <v>183</v>
      </c>
      <c r="G21" s="83"/>
      <c r="H21" s="94"/>
      <c r="I21" s="228"/>
      <c r="J21" s="229"/>
      <c r="K21" s="229"/>
      <c r="L21" s="229"/>
      <c r="M21" s="229"/>
      <c r="N21" s="230"/>
      <c r="O21" s="94"/>
      <c r="P21" s="255" t="s">
        <v>158</v>
      </c>
      <c r="Q21" s="255"/>
      <c r="R21" s="255"/>
    </row>
    <row r="22" spans="1:42" ht="25" customHeight="1" x14ac:dyDescent="0.2">
      <c r="A22" s="251"/>
      <c r="B22" s="85"/>
      <c r="C22" s="103"/>
      <c r="D22" s="103"/>
      <c r="E22" s="99"/>
      <c r="F22" s="99"/>
      <c r="G22" s="83"/>
      <c r="H22" s="94"/>
      <c r="I22" s="228"/>
      <c r="J22" s="229"/>
      <c r="K22" s="229"/>
      <c r="L22" s="229"/>
      <c r="M22" s="229"/>
      <c r="N22" s="230"/>
      <c r="O22" s="94"/>
      <c r="P22" s="94"/>
      <c r="Q22" s="94"/>
      <c r="R22" s="94"/>
    </row>
    <row r="23" spans="1:42" ht="25" customHeight="1" x14ac:dyDescent="0.2">
      <c r="A23" s="251"/>
      <c r="B23" s="85" t="s">
        <v>177</v>
      </c>
      <c r="C23" s="106"/>
      <c r="D23" s="99"/>
      <c r="E23" s="106"/>
      <c r="F23" s="106"/>
      <c r="G23" s="83"/>
      <c r="H23" s="94"/>
      <c r="I23" s="228"/>
      <c r="J23" s="229"/>
      <c r="K23" s="229"/>
      <c r="L23" s="229"/>
      <c r="M23" s="229"/>
      <c r="N23" s="230"/>
      <c r="O23" s="94"/>
      <c r="P23" s="94"/>
      <c r="Q23" s="94"/>
      <c r="R23" s="94"/>
    </row>
    <row r="24" spans="1:42" ht="25" customHeight="1" x14ac:dyDescent="0.2">
      <c r="A24" s="251"/>
      <c r="B24" s="85"/>
      <c r="C24" s="103"/>
      <c r="D24" s="103"/>
      <c r="E24" s="99"/>
      <c r="F24" s="99"/>
      <c r="G24" s="83"/>
      <c r="H24" s="94"/>
      <c r="I24" s="228"/>
      <c r="J24" s="229"/>
      <c r="K24" s="229"/>
      <c r="L24" s="229"/>
      <c r="M24" s="229"/>
      <c r="N24" s="230"/>
      <c r="O24" s="94"/>
      <c r="P24" s="94"/>
      <c r="Q24" s="94"/>
      <c r="R24" s="94"/>
    </row>
    <row r="25" spans="1:42" ht="25" customHeight="1" x14ac:dyDescent="0.2">
      <c r="A25" s="252"/>
      <c r="B25" s="85" t="s">
        <v>178</v>
      </c>
      <c r="C25" s="106"/>
      <c r="D25" s="99"/>
      <c r="E25" s="106"/>
      <c r="F25" s="106"/>
      <c r="G25" s="83"/>
      <c r="H25" s="94"/>
      <c r="I25" s="231"/>
      <c r="J25" s="232"/>
      <c r="K25" s="232"/>
      <c r="L25" s="232"/>
      <c r="M25" s="232"/>
      <c r="N25" s="233"/>
      <c r="O25" s="94"/>
      <c r="P25" s="94"/>
      <c r="Q25" s="94"/>
      <c r="R25" s="94"/>
    </row>
    <row r="26" spans="1:42" ht="25" customHeight="1" x14ac:dyDescent="0.2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</row>
    <row r="27" spans="1:42" ht="25" customHeight="1" x14ac:dyDescent="0.2">
      <c r="A27" s="94"/>
      <c r="B27" s="94"/>
      <c r="C27" s="94" t="s">
        <v>188</v>
      </c>
      <c r="D27" s="94"/>
      <c r="E27" s="254" t="s">
        <v>189</v>
      </c>
      <c r="F27" s="254"/>
      <c r="G27" s="94"/>
      <c r="H27" s="94"/>
      <c r="I27" s="234" t="s">
        <v>156</v>
      </c>
      <c r="J27" s="235"/>
      <c r="K27" s="235"/>
      <c r="L27" s="235"/>
      <c r="M27" s="235"/>
      <c r="N27" s="236"/>
      <c r="O27" s="94"/>
      <c r="P27" s="94"/>
      <c r="Q27" s="94"/>
      <c r="R27" s="94"/>
    </row>
    <row r="28" spans="1:42" ht="25" customHeight="1" x14ac:dyDescent="0.2">
      <c r="A28" s="94"/>
      <c r="B28" s="94"/>
      <c r="C28" s="94"/>
      <c r="D28" s="94"/>
      <c r="E28" s="94"/>
      <c r="F28" s="94"/>
      <c r="G28" s="94"/>
      <c r="H28" s="94"/>
      <c r="I28" s="237"/>
      <c r="J28" s="238"/>
      <c r="K28" s="238"/>
      <c r="L28" s="238"/>
      <c r="M28" s="238"/>
      <c r="N28" s="239"/>
      <c r="O28" s="94"/>
      <c r="P28" s="94"/>
      <c r="Q28" s="94"/>
      <c r="R28" s="94"/>
    </row>
    <row r="29" spans="1:42" ht="25" customHeight="1" x14ac:dyDescent="0.2">
      <c r="A29" s="94"/>
      <c r="B29" s="94"/>
      <c r="C29" s="94"/>
      <c r="D29" s="94"/>
      <c r="E29" s="94"/>
      <c r="F29" s="94"/>
      <c r="G29" s="94"/>
      <c r="H29" s="94"/>
      <c r="I29" s="240"/>
      <c r="J29" s="241"/>
      <c r="K29" s="241"/>
      <c r="L29" s="241"/>
      <c r="M29" s="241"/>
      <c r="N29" s="242"/>
      <c r="O29" s="94"/>
      <c r="P29" s="94"/>
      <c r="Q29" s="94"/>
      <c r="R29" s="94"/>
    </row>
    <row r="30" spans="1:42" ht="25" customHeight="1" x14ac:dyDescent="0.2">
      <c r="A30" s="94"/>
      <c r="B30" s="94"/>
      <c r="C30" s="94"/>
      <c r="D30" s="94"/>
      <c r="E30" s="94"/>
      <c r="F30" s="94"/>
      <c r="G30" s="94"/>
      <c r="H30" s="94"/>
      <c r="I30" s="249" t="s">
        <v>159</v>
      </c>
      <c r="J30" s="249"/>
      <c r="K30" s="249"/>
      <c r="L30" s="249"/>
      <c r="M30" s="249"/>
      <c r="N30" s="249"/>
      <c r="O30" s="94"/>
      <c r="P30" s="94"/>
      <c r="Q30" s="94"/>
      <c r="R30" s="94"/>
    </row>
    <row r="31" spans="1:42" s="2" customFormat="1" ht="25" customHeight="1" x14ac:dyDescent="0.2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s="2" customFormat="1" ht="25" customHeight="1" x14ac:dyDescent="0.2">
      <c r="A32" s="12"/>
      <c r="B32" s="128" t="s">
        <v>214</v>
      </c>
      <c r="C32" s="129"/>
      <c r="D32" s="129"/>
      <c r="E32" s="129"/>
      <c r="F32" s="129"/>
      <c r="G32" s="129"/>
      <c r="H32" s="130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s="2" customFormat="1" ht="25" customHeight="1" x14ac:dyDescent="0.2">
      <c r="A33" s="12"/>
      <c r="B33" s="131" t="s">
        <v>218</v>
      </c>
      <c r="C33" s="132"/>
      <c r="D33" s="132"/>
      <c r="E33" s="132"/>
      <c r="F33" s="132"/>
      <c r="G33" s="132"/>
      <c r="H33" s="133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s="2" customFormat="1" ht="25" customHeight="1" x14ac:dyDescent="0.2">
      <c r="A34" s="12"/>
      <c r="B34" s="134" t="s">
        <v>219</v>
      </c>
      <c r="C34" s="132"/>
      <c r="D34" s="132"/>
      <c r="E34" s="132"/>
      <c r="F34" s="132"/>
      <c r="G34" s="132"/>
      <c r="H34" s="133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s="2" customFormat="1" ht="25" customHeight="1" x14ac:dyDescent="0.2">
      <c r="A35" s="12"/>
      <c r="B35" s="134" t="s">
        <v>220</v>
      </c>
      <c r="C35" s="132"/>
      <c r="D35" s="132"/>
      <c r="E35" s="132"/>
      <c r="F35" s="132"/>
      <c r="G35" s="132"/>
      <c r="H35" s="133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s="2" customFormat="1" ht="25" customHeight="1" x14ac:dyDescent="0.2">
      <c r="A36" s="12"/>
      <c r="B36" s="131" t="s">
        <v>215</v>
      </c>
      <c r="C36" s="132"/>
      <c r="D36" s="132"/>
      <c r="E36" s="132"/>
      <c r="F36" s="132"/>
      <c r="G36" s="132"/>
      <c r="H36" s="133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s="2" customFormat="1" ht="25" customHeight="1" x14ac:dyDescent="0.2">
      <c r="A37" s="12"/>
      <c r="B37" s="131" t="s">
        <v>216</v>
      </c>
      <c r="C37" s="132"/>
      <c r="D37" s="132"/>
      <c r="E37" s="132"/>
      <c r="F37" s="132"/>
      <c r="G37" s="132"/>
      <c r="H37" s="133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s="2" customFormat="1" ht="25" customHeight="1" x14ac:dyDescent="0.2">
      <c r="A38" s="12"/>
      <c r="B38" s="135" t="s">
        <v>217</v>
      </c>
      <c r="C38" s="136"/>
      <c r="D38" s="136"/>
      <c r="E38" s="136"/>
      <c r="F38" s="136"/>
      <c r="G38" s="136"/>
      <c r="H38" s="137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s="2" customFormat="1" ht="2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s="2" customFormat="1" ht="2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s="2" customFormat="1" ht="2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s="2" customFormat="1" ht="25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s="2" customFormat="1" ht="2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s="2" customFormat="1" ht="25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s="2" customFormat="1" ht="2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s="2" customFormat="1" ht="2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s="2" customFormat="1" ht="2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s="2" customFormat="1" ht="2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s="2" customFormat="1" ht="2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s="2" customFormat="1" ht="2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s="2" customFormat="1" ht="2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s="2" customFormat="1" ht="2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s="2" customFormat="1" ht="2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s="2" customFormat="1" ht="2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s="2" customFormat="1" ht="2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s="2" customFormat="1" ht="2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s="2" customFormat="1" ht="2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s="2" customFormat="1" ht="2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s="2" customFormat="1" ht="2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s="2" customFormat="1" ht="2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s="2" customFormat="1" ht="2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s="2" customFormat="1" ht="2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s="2" customFormat="1" ht="2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s="2" customFormat="1" ht="2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s="2" customFormat="1" ht="2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s="2" customFormat="1" ht="2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s="2" customFormat="1" ht="2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s="2" customFormat="1" ht="2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s="2" customFormat="1" ht="2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s="2" customFormat="1" ht="2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s="2" customFormat="1" ht="2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s="2" customFormat="1" ht="2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s="2" customFormat="1" ht="2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s="2" customFormat="1" ht="2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s="2" customFormat="1" ht="2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s="2" customFormat="1" ht="2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s="2" customFormat="1" ht="2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s="2" customFormat="1" ht="2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s="2" customFormat="1" ht="2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s="2" customFormat="1" ht="2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s="2" customFormat="1" ht="2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s="2" customFormat="1" ht="2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s="2" customFormat="1" ht="2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s="2" customFormat="1" ht="2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s="2" customFormat="1" ht="2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s="2" customFormat="1" ht="2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s="2" customFormat="1" ht="2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s="2" customFormat="1" ht="2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s="2" customFormat="1" ht="2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s="2" customFormat="1" ht="2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s="2" customFormat="1" ht="2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s="2" customFormat="1" ht="2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s="2" customFormat="1" ht="2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s="2" customFormat="1" ht="2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s="2" customFormat="1" ht="2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s="2" customFormat="1" ht="2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s="2" customFormat="1" ht="2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s="2" customFormat="1" ht="2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s="2" customFormat="1" ht="2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s="2" customFormat="1" ht="2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s="2" customFormat="1" ht="2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s="2" customFormat="1" ht="2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s="2" customFormat="1" ht="2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s="2" customFormat="1" ht="2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s="2" customFormat="1" ht="2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s="2" customFormat="1" ht="2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s="2" customFormat="1" ht="2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s="2" customFormat="1" ht="2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s="2" customFormat="1" ht="2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s="2" customFormat="1" ht="2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s="2" customFormat="1" ht="2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s="2" customFormat="1" ht="2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s="2" customFormat="1" ht="2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s="2" customFormat="1" ht="2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s="2" customFormat="1" ht="2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s="2" customFormat="1" ht="2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s="2" customFormat="1" ht="2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s="2" customFormat="1" ht="2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s="2" customFormat="1" ht="2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s="2" customFormat="1" ht="2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s="2" customFormat="1" ht="2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s="2" customFormat="1" ht="2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s="2" customFormat="1" ht="2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s="2" customFormat="1" ht="2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s="2" customFormat="1" ht="2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s="2" customFormat="1" ht="2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s="2" customFormat="1" ht="2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s="2" customFormat="1" ht="2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s="2" customFormat="1" ht="2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s="2" customFormat="1" ht="2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s="2" customFormat="1" ht="2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s="2" customFormat="1" ht="2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s="2" customFormat="1" ht="2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s="2" customFormat="1" ht="2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s="2" customFormat="1" ht="2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s="2" customFormat="1" ht="2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s="2" customFormat="1" ht="2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s="2" customFormat="1" ht="2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s="2" customFormat="1" ht="2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s="2" customFormat="1" ht="2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s="2" customFormat="1" ht="2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s="2" customFormat="1" ht="2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s="2" customFormat="1" ht="2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s="2" customFormat="1" ht="2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s="2" customFormat="1" ht="2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s="2" customFormat="1" ht="2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s="2" customFormat="1" ht="2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s="2" customFormat="1" ht="2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s="2" customForma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s="2" customForma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s="2" customForma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s="2" customForma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s="2" customForma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s="2" customForma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s="2" customForma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s="2" customForma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s="2" customForma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s="2" customForma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s="2" customForma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s="2" customForma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s="2" customForma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s="2" customForma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s="2" customForma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s="2" customForma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s="2" customForma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s="2" customForma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s="2" customForma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s="2" customForma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s="2" customForma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s="2" customForma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s="2" customForma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s="2" customForma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s="2" customForma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s="2" customForma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s="2" customForma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s="2" customForma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s="2" customForma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s="2" customForma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s="2" customForma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s="2" customForma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s="2" customForma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s="2" customForma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s="2" customForma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s="2" customForma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s="2" customForma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s="2" customForma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s="2" customForma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s="2" customForma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s="2" customForma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s="2" customForma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s="2" customForma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s="2" customForma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s="2" customForma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s="2" customForma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s="2" customForma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s="2" customForma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s="2" customForma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s="2" customForma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s="2" customForma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s="2" customForma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s="2" customForma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s="2" customForma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s="2" customForma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s="2" customForma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s="2" customForma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s="2" customForma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s="2" customForma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s="2" customForma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s="2" customForma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s="2" customForma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s="2" customForma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s="2" customForma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s="2" customForma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s="2" customForma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s="2" customForma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s="2" customForma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s="2" customForma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s="2" customForma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s="2" customForma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s="2" customForma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s="2" customForma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s="2" customForma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1:42" s="2" customForma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2" s="2" customForma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1:42" s="2" customForma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1:42" s="2" customForma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1:42" s="2" customForma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1:42" s="2" customForma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1:42" s="2" customForma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1:42" s="2" customForma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1:42" s="2" customForma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1:42" s="2" customForma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1:42" s="2" customForma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1:42" s="2" customForma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1:42" s="2" customForma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1:42" s="2" customForma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  <row r="237" spans="1:42" s="2" customForma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</row>
    <row r="238" spans="1:42" s="2" customForma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</row>
    <row r="239" spans="1:42" s="2" customForma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</row>
    <row r="240" spans="1:42" s="2" customForma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</row>
    <row r="241" spans="1:42" s="2" customForma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</row>
    <row r="242" spans="1:42" s="2" customForma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</row>
    <row r="243" spans="1:42" s="2" customForma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</row>
    <row r="244" spans="1:42" s="2" customForma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</row>
    <row r="245" spans="1:42" s="2" customForma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</row>
    <row r="246" spans="1:42" s="2" customForma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</row>
    <row r="247" spans="1:42" s="2" customForma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</row>
    <row r="248" spans="1:42" s="2" customForma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</row>
    <row r="249" spans="1:42" s="2" customForma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</row>
    <row r="250" spans="1:42" s="2" customForma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</row>
    <row r="251" spans="1:42" s="2" customForma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</row>
    <row r="252" spans="1:42" s="2" customForma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</row>
    <row r="253" spans="1:42" s="2" customForma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</row>
    <row r="254" spans="1:42" s="2" customForma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</row>
    <row r="255" spans="1:42" s="2" customForma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</row>
    <row r="256" spans="1:42" s="2" customForma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</row>
    <row r="257" spans="1:42" s="2" customForma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</row>
    <row r="258" spans="1:42" s="2" customForma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</row>
    <row r="259" spans="1:42" s="2" customForma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</row>
    <row r="260" spans="1:42" s="2" customForma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</row>
    <row r="261" spans="1:42" s="2" customForma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</row>
    <row r="262" spans="1:42" s="2" customForma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</row>
    <row r="263" spans="1:42" s="2" customForma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</row>
    <row r="264" spans="1:42" s="2" customForma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</row>
    <row r="265" spans="1:42" s="2" customForma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</row>
    <row r="266" spans="1:42" s="2" customForma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</row>
    <row r="267" spans="1:42" s="2" customForma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</row>
    <row r="268" spans="1:42" s="2" customForma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</row>
    <row r="269" spans="1:42" s="2" customForma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</row>
    <row r="270" spans="1:42" s="2" customForma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</row>
    <row r="271" spans="1:42" s="2" customForma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</row>
    <row r="272" spans="1:42" s="2" customForma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</row>
    <row r="273" spans="1:42" s="2" customForma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</row>
    <row r="274" spans="1:42" s="2" customForma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</row>
    <row r="275" spans="1:42" s="2" customForma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</row>
    <row r="276" spans="1:42" s="2" customForma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</row>
    <row r="277" spans="1:42" s="2" customForma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</row>
    <row r="278" spans="1:42" s="2" customForma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</row>
    <row r="279" spans="1:42" s="2" customForma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</row>
    <row r="280" spans="1:42" s="2" customForma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</row>
    <row r="281" spans="1:42" s="2" customForma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</row>
    <row r="282" spans="1:42" s="2" customForma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</row>
    <row r="283" spans="1:42" s="2" customForma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</row>
    <row r="284" spans="1:42" s="2" customForma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</row>
    <row r="285" spans="1:42" s="2" customForma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</row>
    <row r="286" spans="1:42" s="2" customForma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</row>
    <row r="287" spans="1:42" s="2" customForma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</row>
    <row r="288" spans="1:42" s="2" customForma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</row>
    <row r="289" spans="1:42" s="2" customForma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</row>
    <row r="290" spans="1:42" s="2" customForma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</row>
    <row r="291" spans="1:42" s="2" customForma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</row>
    <row r="292" spans="1:42" s="2" customForma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</row>
    <row r="293" spans="1:42" s="2" customForma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</row>
    <row r="294" spans="1:42" s="2" customForma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</row>
    <row r="295" spans="1:42" s="2" customForma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</row>
    <row r="296" spans="1:42" s="2" customForma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</row>
    <row r="297" spans="1:42" s="2" customForma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</row>
    <row r="298" spans="1:42" s="2" customForma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</row>
    <row r="299" spans="1:42" s="2" customForma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</row>
    <row r="300" spans="1:42" s="2" customForma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</row>
    <row r="301" spans="1:42" s="2" customForma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</row>
    <row r="302" spans="1:42" s="2" customForma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</row>
    <row r="303" spans="1:42" s="2" customForma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</row>
    <row r="304" spans="1:42" s="2" customForma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</row>
    <row r="305" spans="1:42" s="2" customForma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</row>
    <row r="306" spans="1:42" s="2" customForma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</row>
    <row r="307" spans="1:42" s="2" customForma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</row>
    <row r="308" spans="1:42" s="2" customForma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</row>
    <row r="309" spans="1:42" s="2" customForma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</row>
    <row r="310" spans="1:42" s="2" customForma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</row>
    <row r="311" spans="1:42" s="2" customForma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</row>
    <row r="312" spans="1:42" s="2" customForma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</row>
    <row r="313" spans="1:42" s="2" customForma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</row>
    <row r="314" spans="1:42" s="2" customForma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</row>
    <row r="315" spans="1:42" s="2" customForma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</row>
  </sheetData>
  <mergeCells count="22">
    <mergeCell ref="I30:N30"/>
    <mergeCell ref="A19:A25"/>
    <mergeCell ref="E17:F17"/>
    <mergeCell ref="E27:F27"/>
    <mergeCell ref="B11:C11"/>
    <mergeCell ref="E11:R11"/>
    <mergeCell ref="P21:R21"/>
    <mergeCell ref="P19:R19"/>
    <mergeCell ref="A1:R1"/>
    <mergeCell ref="I14:N16"/>
    <mergeCell ref="I13:N13"/>
    <mergeCell ref="I18:N25"/>
    <mergeCell ref="I27:N29"/>
    <mergeCell ref="A7:C7"/>
    <mergeCell ref="A5:C5"/>
    <mergeCell ref="K5:M5"/>
    <mergeCell ref="E5:I5"/>
    <mergeCell ref="E7:R7"/>
    <mergeCell ref="E9:R9"/>
    <mergeCell ref="A9:C9"/>
    <mergeCell ref="B3:C3"/>
    <mergeCell ref="D3:F3"/>
  </mergeCells>
  <hyperlinks>
    <hyperlink ref="D3" r:id="rId1" xr:uid="{C6137813-A4AE-A343-8A78-252875F4BA0B}"/>
  </hyperlinks>
  <pageMargins left="0.7" right="0.7" top="0.75" bottom="0.75" header="0.3" footer="0.3"/>
  <pageSetup scale="10" orientation="landscape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5916-A22B-3A40-A3EC-BFC1203333AD}">
  <sheetPr>
    <tabColor rgb="FFFFC000"/>
  </sheetPr>
  <dimension ref="A1:BH129"/>
  <sheetViews>
    <sheetView topLeftCell="B3" zoomScale="80" zoomScaleNormal="80" workbookViewId="0">
      <selection activeCell="H6" sqref="H6:L6"/>
    </sheetView>
  </sheetViews>
  <sheetFormatPr baseColWidth="10" defaultRowHeight="16" x14ac:dyDescent="0.2"/>
  <cols>
    <col min="1" max="1" width="10.83203125" hidden="1" customWidth="1"/>
    <col min="2" max="2" width="9.83203125" style="2" customWidth="1"/>
    <col min="3" max="3" width="7.6640625" style="2" customWidth="1"/>
    <col min="4" max="5" width="12" style="2" customWidth="1"/>
    <col min="6" max="19" width="10.83203125" style="2"/>
    <col min="20" max="21" width="4.6640625" style="2" customWidth="1"/>
    <col min="22" max="22" width="23.5" style="2" customWidth="1"/>
    <col min="23" max="23" width="8.5" style="2" customWidth="1"/>
    <col min="24" max="60" width="10.83203125" style="2"/>
  </cols>
  <sheetData>
    <row r="1" spans="1:60" ht="33" customHeight="1" x14ac:dyDescent="0.2">
      <c r="A1" s="257" t="s">
        <v>194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9"/>
    </row>
    <row r="3" spans="1:60" ht="32" customHeight="1" x14ac:dyDescent="0.25">
      <c r="B3" s="41" t="s">
        <v>190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AH3" s="84"/>
    </row>
    <row r="4" spans="1:60" ht="32" customHeight="1" x14ac:dyDescent="0.25">
      <c r="B4" s="12"/>
      <c r="C4" s="12"/>
      <c r="D4" s="260" t="s">
        <v>121</v>
      </c>
      <c r="E4" s="260"/>
      <c r="F4" s="261" t="s">
        <v>120</v>
      </c>
      <c r="G4" s="261"/>
      <c r="H4" s="262" t="s">
        <v>123</v>
      </c>
      <c r="I4" s="262"/>
      <c r="J4" s="262"/>
      <c r="K4" s="262"/>
      <c r="L4" s="262"/>
      <c r="M4" s="12"/>
      <c r="N4" s="12"/>
      <c r="O4" s="12"/>
      <c r="P4" s="12"/>
      <c r="Q4" s="12"/>
      <c r="AH4" s="84"/>
    </row>
    <row r="5" spans="1:60" s="30" customFormat="1" ht="32" customHeight="1" x14ac:dyDescent="0.2">
      <c r="B5" s="42" t="s">
        <v>122</v>
      </c>
      <c r="C5" s="25" t="s">
        <v>103</v>
      </c>
      <c r="D5" s="43" t="s">
        <v>101</v>
      </c>
      <c r="E5" s="43" t="s">
        <v>102</v>
      </c>
      <c r="F5" s="43" t="s">
        <v>101</v>
      </c>
      <c r="G5" s="43" t="s">
        <v>102</v>
      </c>
      <c r="H5" s="43">
        <v>1</v>
      </c>
      <c r="I5" s="43">
        <v>2</v>
      </c>
      <c r="J5" s="43">
        <v>3</v>
      </c>
      <c r="K5" s="43">
        <v>4</v>
      </c>
      <c r="L5" s="43">
        <v>5</v>
      </c>
      <c r="M5" s="43"/>
      <c r="N5" s="43"/>
      <c r="O5" s="43"/>
      <c r="P5" s="43"/>
      <c r="Q5" s="43"/>
      <c r="R5" s="32"/>
      <c r="S5" s="32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7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s="30" customFormat="1" ht="32" customHeight="1" x14ac:dyDescent="0.2">
      <c r="A6" s="30">
        <f ca="1">RAND()</f>
        <v>0.84022519421999575</v>
      </c>
      <c r="B6" s="43">
        <f ca="1">RANK(A6,$A$6:$A$9)</f>
        <v>1</v>
      </c>
      <c r="C6" s="43">
        <v>1</v>
      </c>
      <c r="D6" s="59" t="s">
        <v>226</v>
      </c>
      <c r="E6" s="59"/>
      <c r="F6" s="47">
        <v>-1</v>
      </c>
      <c r="G6" s="47">
        <v>-1</v>
      </c>
      <c r="H6" s="44"/>
      <c r="I6" s="44"/>
      <c r="J6" s="45"/>
      <c r="K6" s="45"/>
      <c r="L6" s="44"/>
      <c r="M6" s="43"/>
      <c r="N6" s="43"/>
      <c r="O6" s="43"/>
      <c r="P6" s="43"/>
      <c r="Q6" s="43"/>
      <c r="R6" s="32"/>
      <c r="S6" s="32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7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spans="1:60" s="30" customFormat="1" ht="32" customHeight="1" x14ac:dyDescent="0.2">
      <c r="A7" s="30">
        <f ca="1">RAND()</f>
        <v>0.74637520245143218</v>
      </c>
      <c r="B7" s="43">
        <f ca="1">RANK(A7,$A$6:$A$9)</f>
        <v>2</v>
      </c>
      <c r="C7" s="43">
        <v>2</v>
      </c>
      <c r="D7" s="59" t="s">
        <v>226</v>
      </c>
      <c r="E7" s="59"/>
      <c r="F7" s="47">
        <v>-1</v>
      </c>
      <c r="G7" s="47">
        <v>1</v>
      </c>
      <c r="H7" s="44"/>
      <c r="I7" s="44"/>
      <c r="J7" s="45"/>
      <c r="K7" s="45"/>
      <c r="L7" s="44"/>
      <c r="M7" s="43"/>
      <c r="N7" s="43"/>
      <c r="O7" s="43"/>
      <c r="P7" s="43"/>
      <c r="Q7" s="43"/>
      <c r="R7" s="32"/>
      <c r="S7" s="32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7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1:60" s="30" customFormat="1" ht="32" customHeight="1" x14ac:dyDescent="0.2">
      <c r="A8" s="30">
        <f ca="1">RAND()</f>
        <v>0.36779384332609266</v>
      </c>
      <c r="B8" s="43">
        <f ca="1">RANK(A8,$A$6:$A$9)</f>
        <v>4</v>
      </c>
      <c r="C8" s="43">
        <v>3</v>
      </c>
      <c r="D8" s="59" t="s">
        <v>227</v>
      </c>
      <c r="E8" s="59"/>
      <c r="F8" s="47">
        <v>1</v>
      </c>
      <c r="G8" s="47">
        <v>-1</v>
      </c>
      <c r="H8" s="44"/>
      <c r="I8" s="44"/>
      <c r="J8" s="45"/>
      <c r="K8" s="45"/>
      <c r="L8" s="44"/>
      <c r="M8" s="43"/>
      <c r="N8" s="43"/>
      <c r="O8" s="43"/>
      <c r="P8" s="43"/>
      <c r="Q8" s="43"/>
      <c r="R8" s="32"/>
      <c r="S8" s="32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7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</row>
    <row r="9" spans="1:60" s="30" customFormat="1" ht="32" customHeight="1" x14ac:dyDescent="0.2">
      <c r="A9" s="30">
        <f ca="1">RAND()</f>
        <v>0.54028934198498624</v>
      </c>
      <c r="B9" s="43">
        <f ca="1">RANK(A9,$A$6:$A$9)</f>
        <v>3</v>
      </c>
      <c r="C9" s="43">
        <v>4</v>
      </c>
      <c r="D9" s="59" t="s">
        <v>227</v>
      </c>
      <c r="E9" s="59"/>
      <c r="F9" s="47">
        <v>1</v>
      </c>
      <c r="G9" s="47">
        <v>1</v>
      </c>
      <c r="H9" s="44"/>
      <c r="I9" s="44"/>
      <c r="J9" s="45"/>
      <c r="K9" s="45"/>
      <c r="L9" s="44"/>
      <c r="M9" s="43"/>
      <c r="N9" s="43"/>
      <c r="O9" s="43"/>
      <c r="P9" s="43"/>
      <c r="Q9" s="43"/>
      <c r="R9" s="32"/>
      <c r="S9" s="32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7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</row>
    <row r="10" spans="1:60" s="30" customFormat="1" ht="32" customHeight="1" x14ac:dyDescent="0.2">
      <c r="B10" s="43"/>
      <c r="C10" s="43"/>
      <c r="D10" s="46"/>
      <c r="E10" s="46"/>
      <c r="F10" s="46"/>
      <c r="G10" s="46"/>
      <c r="H10" s="46"/>
      <c r="I10" s="46"/>
      <c r="J10" s="43"/>
      <c r="K10" s="43"/>
      <c r="L10" s="46"/>
      <c r="M10" s="43"/>
      <c r="N10" s="43"/>
      <c r="O10" s="43"/>
      <c r="P10" s="43"/>
      <c r="Q10" s="43"/>
      <c r="R10" s="32"/>
      <c r="S10" s="32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7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</row>
    <row r="11" spans="1:60" s="30" customFormat="1" ht="32" customHeight="1" x14ac:dyDescent="0.2">
      <c r="B11" s="41" t="s">
        <v>191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43"/>
      <c r="N11" s="43"/>
      <c r="O11" s="43"/>
      <c r="P11" s="43"/>
      <c r="Q11" s="43"/>
      <c r="R11" s="32"/>
      <c r="S11" s="32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7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</row>
    <row r="12" spans="1:60" s="30" customFormat="1" ht="32" customHeight="1" x14ac:dyDescent="0.2">
      <c r="B12" s="12"/>
      <c r="C12" s="12"/>
      <c r="D12" s="260" t="s">
        <v>121</v>
      </c>
      <c r="E12" s="260"/>
      <c r="F12" s="260"/>
      <c r="G12" s="261" t="s">
        <v>120</v>
      </c>
      <c r="H12" s="261"/>
      <c r="I12" s="261"/>
      <c r="J12" s="262" t="s">
        <v>123</v>
      </c>
      <c r="K12" s="262"/>
      <c r="L12" s="262"/>
      <c r="M12" s="262"/>
      <c r="N12" s="262"/>
      <c r="O12" s="43"/>
      <c r="P12" s="43"/>
      <c r="Q12" s="43"/>
      <c r="R12" s="32"/>
      <c r="S12" s="32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7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</row>
    <row r="13" spans="1:60" s="30" customFormat="1" ht="32" customHeight="1" x14ac:dyDescent="0.2">
      <c r="B13" s="42" t="s">
        <v>122</v>
      </c>
      <c r="C13" s="25" t="s">
        <v>103</v>
      </c>
      <c r="D13" s="43" t="s">
        <v>101</v>
      </c>
      <c r="E13" s="43" t="s">
        <v>102</v>
      </c>
      <c r="F13" s="43" t="s">
        <v>106</v>
      </c>
      <c r="G13" s="43" t="s">
        <v>101</v>
      </c>
      <c r="H13" s="43" t="s">
        <v>102</v>
      </c>
      <c r="I13" s="43" t="s">
        <v>106</v>
      </c>
      <c r="J13" s="43">
        <v>1</v>
      </c>
      <c r="K13" s="43">
        <v>2</v>
      </c>
      <c r="L13" s="43">
        <v>3</v>
      </c>
      <c r="M13" s="43">
        <v>4</v>
      </c>
      <c r="N13" s="43">
        <v>5</v>
      </c>
      <c r="O13" s="43"/>
      <c r="P13" s="43"/>
      <c r="Q13" s="43"/>
      <c r="R13" s="32"/>
      <c r="S13" s="32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7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</row>
    <row r="14" spans="1:60" s="30" customFormat="1" ht="32" customHeight="1" x14ac:dyDescent="0.2">
      <c r="A14" s="30">
        <f t="shared" ref="A14:A21" ca="1" si="0">RAND()</f>
        <v>0.27441123923957711</v>
      </c>
      <c r="B14" s="43">
        <f t="shared" ref="B14:B21" ca="1" si="1">RANK(A14,$A$14:$A$21)</f>
        <v>6</v>
      </c>
      <c r="C14" s="43">
        <v>1</v>
      </c>
      <c r="D14" s="59"/>
      <c r="E14" s="59"/>
      <c r="F14" s="59"/>
      <c r="G14" s="47">
        <v>-1</v>
      </c>
      <c r="H14" s="47">
        <v>-1</v>
      </c>
      <c r="I14" s="47">
        <v>-1</v>
      </c>
      <c r="J14" s="45"/>
      <c r="K14" s="45"/>
      <c r="L14" s="44"/>
      <c r="M14" s="45"/>
      <c r="N14" s="45"/>
      <c r="O14" s="43"/>
      <c r="P14" s="43"/>
      <c r="Q14" s="43"/>
      <c r="R14" s="32"/>
      <c r="S14" s="32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7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</row>
    <row r="15" spans="1:60" s="30" customFormat="1" ht="32" customHeight="1" x14ac:dyDescent="0.2">
      <c r="A15" s="30">
        <f t="shared" ca="1" si="0"/>
        <v>0.78567718058971781</v>
      </c>
      <c r="B15" s="43">
        <f t="shared" ca="1" si="1"/>
        <v>2</v>
      </c>
      <c r="C15" s="43">
        <v>2</v>
      </c>
      <c r="D15" s="59"/>
      <c r="E15" s="59"/>
      <c r="F15" s="59"/>
      <c r="G15" s="48">
        <v>-1</v>
      </c>
      <c r="H15" s="48">
        <v>-1</v>
      </c>
      <c r="I15" s="47">
        <v>1</v>
      </c>
      <c r="J15" s="45"/>
      <c r="K15" s="45"/>
      <c r="L15" s="44"/>
      <c r="M15" s="45"/>
      <c r="N15" s="45"/>
      <c r="O15" s="43"/>
      <c r="P15" s="43"/>
      <c r="Q15" s="43"/>
      <c r="R15" s="32"/>
      <c r="S15" s="32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7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</row>
    <row r="16" spans="1:60" s="30" customFormat="1" ht="32" customHeight="1" x14ac:dyDescent="0.2">
      <c r="A16" s="30">
        <f t="shared" ca="1" si="0"/>
        <v>7.4500354959345927E-2</v>
      </c>
      <c r="B16" s="43">
        <f t="shared" ca="1" si="1"/>
        <v>8</v>
      </c>
      <c r="C16" s="43">
        <v>3</v>
      </c>
      <c r="D16" s="59"/>
      <c r="E16" s="59"/>
      <c r="F16" s="59"/>
      <c r="G16" s="48">
        <v>-1</v>
      </c>
      <c r="H16" s="48">
        <v>1</v>
      </c>
      <c r="I16" s="47">
        <v>-1</v>
      </c>
      <c r="J16" s="45"/>
      <c r="K16" s="45"/>
      <c r="L16" s="44"/>
      <c r="M16" s="45"/>
      <c r="N16" s="45"/>
      <c r="O16" s="43"/>
      <c r="P16" s="43"/>
      <c r="Q16" s="43"/>
      <c r="R16" s="32"/>
      <c r="S16" s="32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7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</row>
    <row r="17" spans="1:60" s="30" customFormat="1" ht="32" customHeight="1" x14ac:dyDescent="0.2">
      <c r="A17" s="30">
        <f t="shared" ca="1" si="0"/>
        <v>0.37382475430018614</v>
      </c>
      <c r="B17" s="43">
        <f t="shared" ca="1" si="1"/>
        <v>4</v>
      </c>
      <c r="C17" s="43">
        <v>4</v>
      </c>
      <c r="D17" s="59"/>
      <c r="E17" s="59"/>
      <c r="F17" s="59"/>
      <c r="G17" s="48">
        <v>-1</v>
      </c>
      <c r="H17" s="48">
        <v>1</v>
      </c>
      <c r="I17" s="47">
        <v>1</v>
      </c>
      <c r="J17" s="45"/>
      <c r="K17" s="45"/>
      <c r="L17" s="44"/>
      <c r="M17" s="45"/>
      <c r="N17" s="45"/>
      <c r="O17" s="43"/>
      <c r="P17" s="43"/>
      <c r="Q17" s="43"/>
      <c r="R17" s="32"/>
      <c r="S17" s="32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7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</row>
    <row r="18" spans="1:60" s="30" customFormat="1" ht="32" customHeight="1" x14ac:dyDescent="0.2">
      <c r="A18" s="30">
        <f t="shared" ca="1" si="0"/>
        <v>0.22436139734101102</v>
      </c>
      <c r="B18" s="43">
        <f t="shared" ca="1" si="1"/>
        <v>7</v>
      </c>
      <c r="C18" s="43">
        <v>5</v>
      </c>
      <c r="D18" s="59"/>
      <c r="E18" s="59"/>
      <c r="F18" s="59"/>
      <c r="G18" s="47">
        <v>1</v>
      </c>
      <c r="H18" s="47">
        <v>-1</v>
      </c>
      <c r="I18" s="47">
        <v>-1</v>
      </c>
      <c r="J18" s="45"/>
      <c r="K18" s="45"/>
      <c r="L18" s="44"/>
      <c r="M18" s="45"/>
      <c r="N18" s="45"/>
      <c r="O18" s="43"/>
      <c r="P18" s="43"/>
      <c r="Q18" s="43"/>
      <c r="R18" s="32"/>
      <c r="S18" s="32"/>
      <c r="T18" s="32"/>
      <c r="U18" s="56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</row>
    <row r="19" spans="1:60" s="30" customFormat="1" ht="32" customHeight="1" x14ac:dyDescent="0.2">
      <c r="A19" s="30">
        <f t="shared" ca="1" si="0"/>
        <v>0.56761841470733532</v>
      </c>
      <c r="B19" s="43">
        <f t="shared" ca="1" si="1"/>
        <v>3</v>
      </c>
      <c r="C19" s="43">
        <v>6</v>
      </c>
      <c r="D19" s="59"/>
      <c r="E19" s="59"/>
      <c r="F19" s="59"/>
      <c r="G19" s="47">
        <v>1</v>
      </c>
      <c r="H19" s="47">
        <v>-1</v>
      </c>
      <c r="I19" s="47">
        <v>1</v>
      </c>
      <c r="J19" s="45"/>
      <c r="K19" s="45"/>
      <c r="L19" s="44"/>
      <c r="M19" s="45"/>
      <c r="N19" s="45"/>
      <c r="O19" s="43"/>
      <c r="P19" s="43"/>
      <c r="Q19" s="43"/>
      <c r="R19" s="32"/>
      <c r="S19" s="32"/>
      <c r="T19" s="32"/>
      <c r="U19" s="56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</row>
    <row r="20" spans="1:60" s="30" customFormat="1" ht="32" customHeight="1" x14ac:dyDescent="0.2">
      <c r="A20" s="30">
        <f t="shared" ca="1" si="0"/>
        <v>0.30694134000117834</v>
      </c>
      <c r="B20" s="43">
        <f t="shared" ca="1" si="1"/>
        <v>5</v>
      </c>
      <c r="C20" s="43">
        <v>7</v>
      </c>
      <c r="D20" s="59"/>
      <c r="E20" s="59"/>
      <c r="F20" s="59"/>
      <c r="G20" s="47">
        <v>1</v>
      </c>
      <c r="H20" s="47">
        <v>1</v>
      </c>
      <c r="I20" s="47">
        <v>-1</v>
      </c>
      <c r="J20" s="45"/>
      <c r="K20" s="45"/>
      <c r="L20" s="44"/>
      <c r="M20" s="45"/>
      <c r="N20" s="45"/>
      <c r="O20" s="43"/>
      <c r="P20" s="43"/>
      <c r="Q20" s="43"/>
      <c r="R20" s="32"/>
      <c r="S20" s="32"/>
      <c r="T20" s="32"/>
      <c r="U20" s="56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</row>
    <row r="21" spans="1:60" s="30" customFormat="1" ht="32" customHeight="1" x14ac:dyDescent="0.2">
      <c r="A21" s="30">
        <f t="shared" ca="1" si="0"/>
        <v>0.79213388753491498</v>
      </c>
      <c r="B21" s="43">
        <f t="shared" ca="1" si="1"/>
        <v>1</v>
      </c>
      <c r="C21" s="43">
        <v>8</v>
      </c>
      <c r="D21" s="59"/>
      <c r="E21" s="59"/>
      <c r="F21" s="59"/>
      <c r="G21" s="47">
        <v>1</v>
      </c>
      <c r="H21" s="47">
        <v>1</v>
      </c>
      <c r="I21" s="47">
        <v>1</v>
      </c>
      <c r="J21" s="45"/>
      <c r="K21" s="45"/>
      <c r="L21" s="44"/>
      <c r="M21" s="45"/>
      <c r="N21" s="45"/>
      <c r="O21" s="43"/>
      <c r="P21" s="43"/>
      <c r="Q21" s="43"/>
      <c r="R21" s="32"/>
      <c r="S21" s="32"/>
      <c r="T21" s="32"/>
      <c r="U21" s="56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</row>
    <row r="22" spans="1:60" s="30" customFormat="1" ht="32" customHeight="1" x14ac:dyDescent="0.2">
      <c r="B22" s="43"/>
      <c r="C22" s="43"/>
      <c r="D22" s="46"/>
      <c r="E22" s="46"/>
      <c r="F22" s="46"/>
      <c r="G22" s="46"/>
      <c r="H22" s="46"/>
      <c r="I22" s="46"/>
      <c r="J22" s="43"/>
      <c r="K22" s="43"/>
      <c r="L22" s="43"/>
      <c r="M22" s="43"/>
      <c r="N22" s="43"/>
      <c r="O22" s="43"/>
      <c r="P22" s="43"/>
      <c r="Q22" s="43"/>
      <c r="R22" s="32"/>
      <c r="S22" s="32"/>
      <c r="T22" s="32"/>
      <c r="U22" s="56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</row>
    <row r="23" spans="1:60" s="30" customFormat="1" ht="32" customHeight="1" x14ac:dyDescent="0.2">
      <c r="B23" s="41" t="s">
        <v>192</v>
      </c>
      <c r="C23" s="43"/>
      <c r="D23" s="46"/>
      <c r="E23" s="46"/>
      <c r="F23" s="46"/>
      <c r="G23" s="46"/>
      <c r="H23" s="46"/>
      <c r="I23" s="46"/>
      <c r="J23" s="43"/>
      <c r="K23" s="43"/>
      <c r="L23" s="43"/>
      <c r="M23" s="43"/>
      <c r="N23" s="43"/>
      <c r="O23" s="43"/>
      <c r="P23" s="43"/>
      <c r="Q23" s="43"/>
      <c r="R23" s="32"/>
      <c r="S23" s="32"/>
      <c r="T23" s="32"/>
      <c r="U23" s="56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</row>
    <row r="24" spans="1:60" s="30" customFormat="1" ht="32" customHeight="1" x14ac:dyDescent="0.2">
      <c r="B24" s="43"/>
      <c r="C24" s="43"/>
      <c r="D24" s="263" t="s">
        <v>121</v>
      </c>
      <c r="E24" s="263"/>
      <c r="F24" s="263"/>
      <c r="G24" s="263"/>
      <c r="H24" s="264" t="s">
        <v>120</v>
      </c>
      <c r="I24" s="264"/>
      <c r="J24" s="264"/>
      <c r="K24" s="264"/>
      <c r="L24" s="265" t="s">
        <v>119</v>
      </c>
      <c r="M24" s="265"/>
      <c r="N24" s="265"/>
      <c r="O24" s="265"/>
      <c r="P24" s="265"/>
      <c r="Q24" s="43"/>
      <c r="R24" s="32"/>
      <c r="S24" s="32"/>
      <c r="T24" s="32"/>
      <c r="U24" s="56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</row>
    <row r="25" spans="1:60" s="30" customFormat="1" ht="32" customHeight="1" x14ac:dyDescent="0.2">
      <c r="B25" s="42" t="s">
        <v>122</v>
      </c>
      <c r="C25" s="25" t="s">
        <v>103</v>
      </c>
      <c r="D25" s="25" t="s">
        <v>101</v>
      </c>
      <c r="E25" s="25" t="s">
        <v>102</v>
      </c>
      <c r="F25" s="25" t="s">
        <v>106</v>
      </c>
      <c r="G25" s="25" t="s">
        <v>124</v>
      </c>
      <c r="H25" s="25" t="s">
        <v>101</v>
      </c>
      <c r="I25" s="25" t="s">
        <v>102</v>
      </c>
      <c r="J25" s="25" t="s">
        <v>106</v>
      </c>
      <c r="K25" s="25" t="s">
        <v>124</v>
      </c>
      <c r="L25" s="25">
        <v>1</v>
      </c>
      <c r="M25" s="25">
        <v>2</v>
      </c>
      <c r="N25" s="25">
        <v>3</v>
      </c>
      <c r="O25" s="25">
        <v>4</v>
      </c>
      <c r="P25" s="25">
        <v>5</v>
      </c>
      <c r="Q25" s="43"/>
      <c r="R25" s="32"/>
      <c r="S25" s="32"/>
      <c r="T25" s="32"/>
      <c r="U25" s="56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</row>
    <row r="26" spans="1:60" s="30" customFormat="1" ht="32" customHeight="1" x14ac:dyDescent="0.2">
      <c r="A26" s="30">
        <f t="shared" ref="A26:A41" ca="1" si="2">RAND()</f>
        <v>0.76901196090446211</v>
      </c>
      <c r="B26" s="43">
        <f t="shared" ref="B26:B41" ca="1" si="3">RANK(A26,$A$26:$A$41)</f>
        <v>5</v>
      </c>
      <c r="C26" s="43">
        <v>1</v>
      </c>
      <c r="D26" s="59"/>
      <c r="E26" s="59"/>
      <c r="F26" s="59"/>
      <c r="G26" s="59"/>
      <c r="H26" s="47">
        <v>-1</v>
      </c>
      <c r="I26" s="47">
        <v>-1</v>
      </c>
      <c r="J26" s="47">
        <v>-1</v>
      </c>
      <c r="K26" s="47">
        <v>-1</v>
      </c>
      <c r="L26" s="44"/>
      <c r="M26" s="45"/>
      <c r="N26" s="45"/>
      <c r="O26" s="45"/>
      <c r="P26" s="45"/>
      <c r="Q26" s="43"/>
      <c r="R26" s="32"/>
      <c r="S26" s="32"/>
      <c r="T26" s="32"/>
      <c r="U26" s="56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</row>
    <row r="27" spans="1:60" s="30" customFormat="1" ht="32" customHeight="1" x14ac:dyDescent="0.2">
      <c r="A27" s="30">
        <f t="shared" ca="1" si="2"/>
        <v>0.43966016217958026</v>
      </c>
      <c r="B27" s="43">
        <f t="shared" ca="1" si="3"/>
        <v>8</v>
      </c>
      <c r="C27" s="43">
        <v>2</v>
      </c>
      <c r="D27" s="59"/>
      <c r="E27" s="59"/>
      <c r="F27" s="59"/>
      <c r="G27" s="59"/>
      <c r="H27" s="48">
        <v>-1</v>
      </c>
      <c r="I27" s="48">
        <v>-1</v>
      </c>
      <c r="J27" s="47">
        <v>-1</v>
      </c>
      <c r="K27" s="47">
        <v>1</v>
      </c>
      <c r="L27" s="44"/>
      <c r="M27" s="45"/>
      <c r="N27" s="45"/>
      <c r="O27" s="45"/>
      <c r="P27" s="45"/>
      <c r="Q27" s="43"/>
      <c r="R27" s="32"/>
      <c r="S27" s="32"/>
      <c r="T27" s="32"/>
      <c r="U27" s="56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</row>
    <row r="28" spans="1:60" s="30" customFormat="1" ht="32" customHeight="1" x14ac:dyDescent="0.2">
      <c r="A28" s="30">
        <f t="shared" ca="1" si="2"/>
        <v>0.9751735392366051</v>
      </c>
      <c r="B28" s="43">
        <f t="shared" ca="1" si="3"/>
        <v>1</v>
      </c>
      <c r="C28" s="43">
        <v>3</v>
      </c>
      <c r="D28" s="59"/>
      <c r="E28" s="59"/>
      <c r="F28" s="59"/>
      <c r="G28" s="59"/>
      <c r="H28" s="48">
        <v>-1</v>
      </c>
      <c r="I28" s="48">
        <v>-1</v>
      </c>
      <c r="J28" s="47">
        <v>1</v>
      </c>
      <c r="K28" s="47">
        <v>-1</v>
      </c>
      <c r="L28" s="44"/>
      <c r="M28" s="45"/>
      <c r="N28" s="45"/>
      <c r="O28" s="45"/>
      <c r="P28" s="45"/>
      <c r="Q28" s="43"/>
      <c r="R28" s="32"/>
      <c r="S28" s="32"/>
      <c r="T28" s="32"/>
      <c r="U28" s="56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</row>
    <row r="29" spans="1:60" s="30" customFormat="1" ht="32" customHeight="1" x14ac:dyDescent="0.2">
      <c r="A29" s="30">
        <f t="shared" ca="1" si="2"/>
        <v>0.85823089265269803</v>
      </c>
      <c r="B29" s="43">
        <f t="shared" ca="1" si="3"/>
        <v>3</v>
      </c>
      <c r="C29" s="43">
        <v>4</v>
      </c>
      <c r="D29" s="59"/>
      <c r="E29" s="59"/>
      <c r="F29" s="59"/>
      <c r="G29" s="59"/>
      <c r="H29" s="48">
        <v>-1</v>
      </c>
      <c r="I29" s="48">
        <v>-1</v>
      </c>
      <c r="J29" s="47">
        <v>1</v>
      </c>
      <c r="K29" s="47">
        <v>1</v>
      </c>
      <c r="L29" s="44"/>
      <c r="M29" s="45"/>
      <c r="N29" s="45"/>
      <c r="O29" s="45"/>
      <c r="P29" s="45"/>
      <c r="Q29" s="43"/>
      <c r="R29" s="32"/>
      <c r="S29" s="32"/>
      <c r="T29" s="32"/>
      <c r="U29" s="56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 spans="1:60" s="30" customFormat="1" ht="32" customHeight="1" x14ac:dyDescent="0.2">
      <c r="A30" s="30">
        <f t="shared" ca="1" si="2"/>
        <v>0.49769311629958757</v>
      </c>
      <c r="B30" s="43">
        <f t="shared" ca="1" si="3"/>
        <v>7</v>
      </c>
      <c r="C30" s="43">
        <v>5</v>
      </c>
      <c r="D30" s="59"/>
      <c r="E30" s="59"/>
      <c r="F30" s="59"/>
      <c r="G30" s="59"/>
      <c r="H30" s="47">
        <v>-1</v>
      </c>
      <c r="I30" s="47">
        <v>1</v>
      </c>
      <c r="J30" s="47">
        <v>-1</v>
      </c>
      <c r="K30" s="47">
        <v>-1</v>
      </c>
      <c r="L30" s="44"/>
      <c r="M30" s="45"/>
      <c r="N30" s="45"/>
      <c r="O30" s="45"/>
      <c r="P30" s="45"/>
      <c r="Q30" s="43"/>
      <c r="R30" s="32"/>
      <c r="S30" s="32"/>
      <c r="T30" s="32"/>
      <c r="U30" s="56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 spans="1:60" s="30" customFormat="1" ht="32" customHeight="1" x14ac:dyDescent="0.2">
      <c r="A31" s="30">
        <f t="shared" ca="1" si="2"/>
        <v>3.8116341442950841E-3</v>
      </c>
      <c r="B31" s="43">
        <f t="shared" ca="1" si="3"/>
        <v>16</v>
      </c>
      <c r="C31" s="43">
        <v>6</v>
      </c>
      <c r="D31" s="59"/>
      <c r="E31" s="59"/>
      <c r="F31" s="59"/>
      <c r="G31" s="59"/>
      <c r="H31" s="47">
        <v>-1</v>
      </c>
      <c r="I31" s="47">
        <v>1</v>
      </c>
      <c r="J31" s="47">
        <v>-1</v>
      </c>
      <c r="K31" s="47">
        <v>1</v>
      </c>
      <c r="L31" s="44"/>
      <c r="M31" s="45"/>
      <c r="N31" s="45"/>
      <c r="O31" s="45"/>
      <c r="P31" s="45"/>
      <c r="Q31" s="43"/>
      <c r="R31" s="32"/>
      <c r="S31" s="32"/>
      <c r="T31" s="32"/>
      <c r="U31" s="56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 spans="1:60" s="30" customFormat="1" ht="32" customHeight="1" x14ac:dyDescent="0.2">
      <c r="A32" s="30">
        <f t="shared" ca="1" si="2"/>
        <v>0.42539669776861377</v>
      </c>
      <c r="B32" s="43">
        <f t="shared" ca="1" si="3"/>
        <v>10</v>
      </c>
      <c r="C32" s="43">
        <v>7</v>
      </c>
      <c r="D32" s="59"/>
      <c r="E32" s="59"/>
      <c r="F32" s="59"/>
      <c r="G32" s="59"/>
      <c r="H32" s="47">
        <v>-1</v>
      </c>
      <c r="I32" s="47">
        <v>1</v>
      </c>
      <c r="J32" s="47">
        <v>1</v>
      </c>
      <c r="K32" s="47">
        <v>-1</v>
      </c>
      <c r="L32" s="44"/>
      <c r="M32" s="45"/>
      <c r="N32" s="45"/>
      <c r="O32" s="45"/>
      <c r="P32" s="45"/>
      <c r="Q32" s="43"/>
      <c r="R32" s="32"/>
      <c r="S32" s="32"/>
      <c r="T32" s="32"/>
      <c r="U32" s="56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</row>
    <row r="33" spans="1:60" s="30" customFormat="1" ht="32" customHeight="1" x14ac:dyDescent="0.2">
      <c r="A33" s="30">
        <f t="shared" ca="1" si="2"/>
        <v>0.17324920661788323</v>
      </c>
      <c r="B33" s="43">
        <f t="shared" ca="1" si="3"/>
        <v>15</v>
      </c>
      <c r="C33" s="43">
        <v>8</v>
      </c>
      <c r="D33" s="59"/>
      <c r="E33" s="59"/>
      <c r="F33" s="59"/>
      <c r="G33" s="59"/>
      <c r="H33" s="47">
        <v>-1</v>
      </c>
      <c r="I33" s="47">
        <v>1</v>
      </c>
      <c r="J33" s="47">
        <v>1</v>
      </c>
      <c r="K33" s="47">
        <v>1</v>
      </c>
      <c r="L33" s="44"/>
      <c r="M33" s="45"/>
      <c r="N33" s="45"/>
      <c r="O33" s="45"/>
      <c r="P33" s="45"/>
      <c r="Q33" s="43"/>
      <c r="R33" s="32"/>
      <c r="S33" s="32"/>
      <c r="T33" s="32"/>
      <c r="U33" s="56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</row>
    <row r="34" spans="1:60" s="30" customFormat="1" ht="32" customHeight="1" x14ac:dyDescent="0.2">
      <c r="A34" s="30">
        <f t="shared" ca="1" si="2"/>
        <v>0.68154509776628558</v>
      </c>
      <c r="B34" s="43">
        <f t="shared" ca="1" si="3"/>
        <v>6</v>
      </c>
      <c r="C34" s="43">
        <v>9</v>
      </c>
      <c r="D34" s="59"/>
      <c r="E34" s="59"/>
      <c r="F34" s="59"/>
      <c r="G34" s="59"/>
      <c r="H34" s="182">
        <v>1</v>
      </c>
      <c r="I34" s="182">
        <v>-1</v>
      </c>
      <c r="J34" s="182">
        <v>-1</v>
      </c>
      <c r="K34" s="47">
        <v>-1</v>
      </c>
      <c r="L34" s="45"/>
      <c r="M34" s="45"/>
      <c r="N34" s="45"/>
      <c r="O34" s="45"/>
      <c r="P34" s="45"/>
      <c r="Q34" s="43"/>
      <c r="R34" s="32"/>
      <c r="S34" s="32"/>
      <c r="T34" s="32"/>
      <c r="U34" s="56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 spans="1:60" s="30" customFormat="1" ht="32" customHeight="1" x14ac:dyDescent="0.2">
      <c r="A35" s="30">
        <f t="shared" ca="1" si="2"/>
        <v>0.97058732300891548</v>
      </c>
      <c r="B35" s="43">
        <f t="shared" ca="1" si="3"/>
        <v>2</v>
      </c>
      <c r="C35" s="43">
        <v>10</v>
      </c>
      <c r="D35" s="59"/>
      <c r="E35" s="59"/>
      <c r="F35" s="59"/>
      <c r="G35" s="59"/>
      <c r="H35" s="182">
        <v>1</v>
      </c>
      <c r="I35" s="182">
        <v>-1</v>
      </c>
      <c r="J35" s="182">
        <v>-1</v>
      </c>
      <c r="K35" s="47">
        <v>1</v>
      </c>
      <c r="L35" s="45"/>
      <c r="M35" s="45"/>
      <c r="N35" s="45"/>
      <c r="O35" s="45"/>
      <c r="P35" s="45"/>
      <c r="Q35" s="43"/>
      <c r="R35" s="32"/>
      <c r="S35" s="32"/>
      <c r="T35" s="32"/>
      <c r="U35" s="56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</row>
    <row r="36" spans="1:60" s="30" customFormat="1" ht="32" customHeight="1" x14ac:dyDescent="0.2">
      <c r="A36" s="30">
        <f t="shared" ca="1" si="2"/>
        <v>0.80386587765029138</v>
      </c>
      <c r="B36" s="43">
        <f t="shared" ca="1" si="3"/>
        <v>4</v>
      </c>
      <c r="C36" s="43">
        <v>11</v>
      </c>
      <c r="D36" s="59"/>
      <c r="E36" s="59"/>
      <c r="F36" s="59"/>
      <c r="G36" s="59"/>
      <c r="H36" s="182">
        <v>1</v>
      </c>
      <c r="I36" s="182">
        <v>-1</v>
      </c>
      <c r="J36" s="182">
        <v>1</v>
      </c>
      <c r="K36" s="47">
        <v>-1</v>
      </c>
      <c r="L36" s="45"/>
      <c r="M36" s="45"/>
      <c r="N36" s="45"/>
      <c r="O36" s="45"/>
      <c r="P36" s="45"/>
      <c r="Q36" s="43"/>
      <c r="R36" s="32"/>
      <c r="S36" s="32"/>
      <c r="T36" s="32"/>
      <c r="U36" s="56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</row>
    <row r="37" spans="1:60" s="30" customFormat="1" ht="32" customHeight="1" x14ac:dyDescent="0.2">
      <c r="A37" s="30">
        <f t="shared" ca="1" si="2"/>
        <v>0.29871203537440449</v>
      </c>
      <c r="B37" s="43">
        <f t="shared" ca="1" si="3"/>
        <v>13</v>
      </c>
      <c r="C37" s="43">
        <v>12</v>
      </c>
      <c r="D37" s="59"/>
      <c r="E37" s="59"/>
      <c r="F37" s="59"/>
      <c r="G37" s="59"/>
      <c r="H37" s="182">
        <v>1</v>
      </c>
      <c r="I37" s="182">
        <v>-1</v>
      </c>
      <c r="J37" s="182">
        <v>1</v>
      </c>
      <c r="K37" s="47">
        <v>1</v>
      </c>
      <c r="L37" s="45"/>
      <c r="M37" s="45"/>
      <c r="N37" s="45"/>
      <c r="O37" s="45"/>
      <c r="P37" s="45"/>
      <c r="Q37" s="43"/>
      <c r="R37" s="32"/>
      <c r="S37" s="32"/>
      <c r="T37" s="32"/>
      <c r="U37" s="56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</row>
    <row r="38" spans="1:60" s="30" customFormat="1" ht="32" customHeight="1" x14ac:dyDescent="0.2">
      <c r="A38" s="30">
        <f t="shared" ca="1" si="2"/>
        <v>0.20227213412225353</v>
      </c>
      <c r="B38" s="43">
        <f t="shared" ca="1" si="3"/>
        <v>14</v>
      </c>
      <c r="C38" s="43">
        <v>13</v>
      </c>
      <c r="D38" s="59"/>
      <c r="E38" s="59"/>
      <c r="F38" s="59"/>
      <c r="G38" s="59"/>
      <c r="H38" s="182">
        <v>1</v>
      </c>
      <c r="I38" s="182">
        <v>1</v>
      </c>
      <c r="J38" s="182">
        <v>-1</v>
      </c>
      <c r="K38" s="47">
        <v>-1</v>
      </c>
      <c r="L38" s="45"/>
      <c r="M38" s="45"/>
      <c r="N38" s="45"/>
      <c r="O38" s="45"/>
      <c r="P38" s="45"/>
      <c r="Q38" s="43"/>
      <c r="R38" s="32"/>
      <c r="S38" s="32"/>
      <c r="T38" s="32"/>
      <c r="U38" s="56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</row>
    <row r="39" spans="1:60" s="30" customFormat="1" ht="32" customHeight="1" x14ac:dyDescent="0.2">
      <c r="A39" s="30">
        <f t="shared" ca="1" si="2"/>
        <v>0.32690369706462163</v>
      </c>
      <c r="B39" s="43">
        <f t="shared" ca="1" si="3"/>
        <v>12</v>
      </c>
      <c r="C39" s="43">
        <v>14</v>
      </c>
      <c r="D39" s="59"/>
      <c r="E39" s="59"/>
      <c r="F39" s="59"/>
      <c r="G39" s="59"/>
      <c r="H39" s="182">
        <v>1</v>
      </c>
      <c r="I39" s="182">
        <v>1</v>
      </c>
      <c r="J39" s="182">
        <v>-1</v>
      </c>
      <c r="K39" s="47">
        <v>1</v>
      </c>
      <c r="L39" s="45"/>
      <c r="M39" s="45"/>
      <c r="N39" s="45"/>
      <c r="O39" s="45"/>
      <c r="P39" s="45"/>
      <c r="Q39" s="43"/>
      <c r="R39" s="32"/>
      <c r="S39" s="32"/>
      <c r="T39" s="32"/>
      <c r="U39" s="56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</row>
    <row r="40" spans="1:60" s="30" customFormat="1" ht="32" customHeight="1" x14ac:dyDescent="0.2">
      <c r="A40" s="30">
        <f t="shared" ca="1" si="2"/>
        <v>0.33973541571496424</v>
      </c>
      <c r="B40" s="43">
        <f t="shared" ca="1" si="3"/>
        <v>11</v>
      </c>
      <c r="C40" s="43">
        <v>15</v>
      </c>
      <c r="D40" s="59"/>
      <c r="E40" s="59"/>
      <c r="F40" s="59"/>
      <c r="G40" s="59"/>
      <c r="H40" s="182">
        <v>1</v>
      </c>
      <c r="I40" s="182">
        <v>1</v>
      </c>
      <c r="J40" s="182">
        <v>1</v>
      </c>
      <c r="K40" s="47">
        <v>-1</v>
      </c>
      <c r="L40" s="45"/>
      <c r="M40" s="45"/>
      <c r="N40" s="45"/>
      <c r="O40" s="45"/>
      <c r="P40" s="45"/>
      <c r="Q40" s="43"/>
      <c r="R40" s="32"/>
      <c r="S40" s="32"/>
      <c r="T40" s="32"/>
      <c r="U40" s="56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</row>
    <row r="41" spans="1:60" s="30" customFormat="1" ht="32" customHeight="1" x14ac:dyDescent="0.2">
      <c r="A41" s="30">
        <f t="shared" ca="1" si="2"/>
        <v>0.42910537680527849</v>
      </c>
      <c r="B41" s="43">
        <f t="shared" ca="1" si="3"/>
        <v>9</v>
      </c>
      <c r="C41" s="43">
        <v>16</v>
      </c>
      <c r="D41" s="59"/>
      <c r="E41" s="59"/>
      <c r="F41" s="59"/>
      <c r="G41" s="59"/>
      <c r="H41" s="182">
        <v>1</v>
      </c>
      <c r="I41" s="182">
        <v>1</v>
      </c>
      <c r="J41" s="182">
        <v>1</v>
      </c>
      <c r="K41" s="47">
        <v>1</v>
      </c>
      <c r="L41" s="45"/>
      <c r="M41" s="45"/>
      <c r="N41" s="45"/>
      <c r="O41" s="45"/>
      <c r="P41" s="45"/>
      <c r="Q41" s="43"/>
      <c r="R41" s="32"/>
      <c r="S41" s="32"/>
      <c r="T41" s="32"/>
      <c r="U41" s="56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</row>
    <row r="42" spans="1:60" s="30" customFormat="1" ht="32" customHeight="1" x14ac:dyDescent="0.2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32"/>
      <c r="S42" s="32"/>
      <c r="T42" s="32"/>
      <c r="U42" s="56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</row>
    <row r="43" spans="1:60" s="30" customFormat="1" ht="32" customHeight="1" x14ac:dyDescent="0.2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56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</row>
    <row r="44" spans="1:60" s="30" customFormat="1" ht="32" customHeight="1" x14ac:dyDescent="0.2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56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</row>
    <row r="45" spans="1:60" s="30" customFormat="1" ht="32" customHeight="1" x14ac:dyDescent="0.2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56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</row>
    <row r="46" spans="1:60" s="30" customFormat="1" ht="32" customHeight="1" x14ac:dyDescent="0.2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56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</row>
    <row r="47" spans="1:60" s="30" customFormat="1" ht="32" customHeight="1" x14ac:dyDescent="0.2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56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</row>
    <row r="48" spans="1:60" s="30" customFormat="1" ht="32" customHeight="1" x14ac:dyDescent="0.2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56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</row>
    <row r="49" spans="2:60" s="30" customFormat="1" ht="32" customHeight="1" x14ac:dyDescent="0.2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5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</row>
    <row r="50" spans="2:60" s="30" customFormat="1" ht="32" customHeight="1" x14ac:dyDescent="0.2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5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</row>
    <row r="51" spans="2:60" s="30" customFormat="1" ht="32" customHeight="1" x14ac:dyDescent="0.2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5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</row>
    <row r="52" spans="2:60" s="30" customFormat="1" ht="32" customHeight="1" x14ac:dyDescent="0.2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5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</row>
    <row r="53" spans="2:60" s="30" customFormat="1" ht="32" customHeight="1" x14ac:dyDescent="0.2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5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</row>
    <row r="54" spans="2:60" s="30" customFormat="1" ht="32" customHeight="1" x14ac:dyDescent="0.2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5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</row>
    <row r="55" spans="2:60" s="30" customFormat="1" ht="32" customHeight="1" x14ac:dyDescent="0.2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5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</row>
    <row r="56" spans="2:60" s="30" customFormat="1" ht="32" customHeight="1" x14ac:dyDescent="0.2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5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</row>
    <row r="57" spans="2:60" s="30" customFormat="1" ht="32" customHeight="1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56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</row>
    <row r="58" spans="2:60" s="30" customFormat="1" ht="32" customHeight="1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56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</row>
    <row r="59" spans="2:60" s="30" customFormat="1" ht="32" customHeight="1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56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</row>
    <row r="60" spans="2:60" s="30" customFormat="1" ht="32" customHeight="1" x14ac:dyDescent="0.2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56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</row>
    <row r="61" spans="2:60" s="30" customFormat="1" ht="32" customHeight="1" x14ac:dyDescent="0.2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56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</row>
    <row r="62" spans="2:60" s="30" customFormat="1" ht="32" customHeight="1" x14ac:dyDescent="0.2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56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</row>
    <row r="63" spans="2:60" s="30" customFormat="1" ht="32" customHeight="1" x14ac:dyDescent="0.2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56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</row>
    <row r="64" spans="2:60" s="30" customFormat="1" ht="32" customHeight="1" x14ac:dyDescent="0.2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56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</row>
    <row r="65" spans="2:60" s="30" customFormat="1" ht="32" customHeight="1" x14ac:dyDescent="0.2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56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</row>
    <row r="66" spans="2:60" s="30" customFormat="1" ht="32" customHeight="1" x14ac:dyDescent="0.2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56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</row>
    <row r="67" spans="2:60" s="30" customFormat="1" ht="32" customHeight="1" x14ac:dyDescent="0.2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56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</row>
    <row r="68" spans="2:60" s="30" customFormat="1" ht="32" customHeight="1" x14ac:dyDescent="0.2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56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</row>
    <row r="69" spans="2:60" s="30" customFormat="1" ht="32" customHeight="1" x14ac:dyDescent="0.2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56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</row>
    <row r="70" spans="2:60" s="30" customFormat="1" ht="32" customHeight="1" x14ac:dyDescent="0.2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56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</row>
    <row r="71" spans="2:60" s="30" customFormat="1" ht="32" customHeight="1" x14ac:dyDescent="0.2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56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</row>
    <row r="72" spans="2:60" s="30" customFormat="1" ht="32" customHeight="1" x14ac:dyDescent="0.2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56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</row>
    <row r="73" spans="2:60" s="30" customFormat="1" ht="32" customHeight="1" x14ac:dyDescent="0.2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56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</row>
    <row r="74" spans="2:60" s="30" customFormat="1" ht="32" customHeight="1" x14ac:dyDescent="0.2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56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</row>
    <row r="75" spans="2:60" s="30" customFormat="1" ht="32" customHeight="1" x14ac:dyDescent="0.2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56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</row>
    <row r="76" spans="2:60" s="30" customFormat="1" ht="32" customHeight="1" x14ac:dyDescent="0.2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56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</row>
    <row r="77" spans="2:60" s="30" customFormat="1" ht="32" customHeight="1" x14ac:dyDescent="0.2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56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</row>
    <row r="78" spans="2:60" s="30" customFormat="1" ht="32" customHeight="1" x14ac:dyDescent="0.2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56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</row>
    <row r="79" spans="2:60" s="30" customFormat="1" ht="32" customHeight="1" x14ac:dyDescent="0.2"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56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</row>
    <row r="80" spans="2:60" s="30" customFormat="1" ht="32" customHeight="1" x14ac:dyDescent="0.2"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56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</row>
    <row r="81" spans="2:60" s="30" customFormat="1" ht="32" customHeight="1" x14ac:dyDescent="0.2"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56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</row>
    <row r="82" spans="2:60" s="30" customFormat="1" ht="32" customHeight="1" x14ac:dyDescent="0.2"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56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</row>
    <row r="83" spans="2:60" s="30" customFormat="1" ht="32" customHeight="1" x14ac:dyDescent="0.2"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56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</row>
    <row r="84" spans="2:60" s="30" customFormat="1" ht="32" customHeight="1" x14ac:dyDescent="0.2"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56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</row>
    <row r="85" spans="2:60" s="30" customFormat="1" ht="32" customHeight="1" x14ac:dyDescent="0.2"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56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</row>
    <row r="86" spans="2:60" s="30" customFormat="1" ht="32" customHeight="1" x14ac:dyDescent="0.2"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56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</row>
    <row r="87" spans="2:60" s="30" customFormat="1" ht="32" customHeight="1" x14ac:dyDescent="0.2"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56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</row>
    <row r="88" spans="2:60" s="30" customFormat="1" ht="32" customHeight="1" x14ac:dyDescent="0.2"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56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</row>
    <row r="89" spans="2:60" s="30" customFormat="1" ht="32" customHeight="1" x14ac:dyDescent="0.2"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56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</row>
    <row r="90" spans="2:60" s="30" customFormat="1" ht="32" customHeight="1" x14ac:dyDescent="0.2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56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</row>
    <row r="91" spans="2:60" s="30" customFormat="1" ht="32" customHeight="1" x14ac:dyDescent="0.2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56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</row>
    <row r="92" spans="2:60" s="30" customFormat="1" ht="32" customHeight="1" x14ac:dyDescent="0.2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56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</row>
    <row r="93" spans="2:60" s="30" customFormat="1" ht="32" customHeight="1" x14ac:dyDescent="0.2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56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</row>
    <row r="94" spans="2:60" s="30" customFormat="1" ht="32" customHeight="1" x14ac:dyDescent="0.2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56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</row>
    <row r="95" spans="2:60" s="30" customFormat="1" ht="32" customHeight="1" x14ac:dyDescent="0.2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56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</row>
    <row r="96" spans="2:60" s="30" customFormat="1" ht="32" customHeight="1" x14ac:dyDescent="0.2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56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</row>
    <row r="97" spans="2:60" s="30" customFormat="1" ht="32" customHeight="1" x14ac:dyDescent="0.2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56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</row>
    <row r="98" spans="2:60" s="30" customFormat="1" ht="32" customHeight="1" x14ac:dyDescent="0.2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56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</row>
    <row r="99" spans="2:60" s="30" customFormat="1" ht="32" customHeight="1" x14ac:dyDescent="0.2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56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</row>
    <row r="100" spans="2:60" s="30" customFormat="1" ht="32" customHeight="1" x14ac:dyDescent="0.2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56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</row>
    <row r="101" spans="2:60" s="30" customFormat="1" ht="32" customHeight="1" x14ac:dyDescent="0.2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56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</row>
    <row r="102" spans="2:60" s="30" customFormat="1" ht="32" customHeight="1" x14ac:dyDescent="0.2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56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</row>
    <row r="103" spans="2:60" s="30" customFormat="1" ht="32" customHeight="1" x14ac:dyDescent="0.2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56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</row>
    <row r="104" spans="2:60" s="30" customFormat="1" ht="32" customHeight="1" x14ac:dyDescent="0.2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56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</row>
    <row r="105" spans="2:60" s="30" customFormat="1" ht="32" customHeight="1" x14ac:dyDescent="0.2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56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</row>
    <row r="106" spans="2:60" s="30" customFormat="1" ht="32" customHeight="1" x14ac:dyDescent="0.2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56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</row>
    <row r="107" spans="2:60" s="30" customFormat="1" ht="32" customHeight="1" x14ac:dyDescent="0.2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56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</row>
    <row r="108" spans="2:60" s="30" customFormat="1" ht="32" customHeight="1" x14ac:dyDescent="0.2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56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</row>
    <row r="109" spans="2:60" s="30" customFormat="1" ht="32" customHeight="1" x14ac:dyDescent="0.2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56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</row>
    <row r="110" spans="2:60" s="30" customFormat="1" ht="32" customHeight="1" x14ac:dyDescent="0.2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56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</row>
    <row r="111" spans="2:60" s="30" customFormat="1" ht="32" customHeight="1" x14ac:dyDescent="0.2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56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</row>
    <row r="112" spans="2:60" s="30" customFormat="1" ht="32" customHeight="1" x14ac:dyDescent="0.2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56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</row>
    <row r="113" spans="2:60" s="30" customFormat="1" ht="32" customHeight="1" x14ac:dyDescent="0.2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56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</row>
    <row r="114" spans="2:60" s="30" customFormat="1" ht="32" customHeight="1" x14ac:dyDescent="0.2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56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</row>
    <row r="115" spans="2:60" s="30" customFormat="1" ht="32" customHeight="1" x14ac:dyDescent="0.2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56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</row>
    <row r="116" spans="2:60" s="30" customFormat="1" ht="32" customHeight="1" x14ac:dyDescent="0.2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56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</row>
    <row r="117" spans="2:60" s="30" customFormat="1" ht="32" customHeight="1" x14ac:dyDescent="0.2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56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</row>
    <row r="118" spans="2:60" s="30" customFormat="1" ht="32" customHeight="1" x14ac:dyDescent="0.2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56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</row>
    <row r="119" spans="2:60" s="30" customFormat="1" ht="32" customHeight="1" x14ac:dyDescent="0.2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56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</row>
    <row r="120" spans="2:60" s="30" customFormat="1" ht="32" customHeight="1" x14ac:dyDescent="0.2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56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</row>
    <row r="121" spans="2:60" s="30" customFormat="1" ht="32" customHeight="1" x14ac:dyDescent="0.2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56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</row>
    <row r="122" spans="2:60" s="30" customFormat="1" ht="32" customHeight="1" x14ac:dyDescent="0.2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56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</row>
    <row r="123" spans="2:60" s="30" customFormat="1" ht="32" customHeight="1" thickBot="1" x14ac:dyDescent="0.25"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</row>
    <row r="124" spans="2:60" s="30" customFormat="1" ht="32" customHeight="1" x14ac:dyDescent="0.2"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</row>
    <row r="125" spans="2:60" s="30" customFormat="1" ht="32" customHeight="1" x14ac:dyDescent="0.2"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</row>
    <row r="126" spans="2:60" s="30" customFormat="1" ht="32" customHeight="1" x14ac:dyDescent="0.2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</row>
    <row r="127" spans="2:60" s="30" customFormat="1" ht="32" customHeight="1" x14ac:dyDescent="0.2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</row>
    <row r="128" spans="2:60" s="30" customFormat="1" ht="32" customHeight="1" x14ac:dyDescent="0.2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</row>
    <row r="129" ht="32" customHeight="1" x14ac:dyDescent="0.2"/>
  </sheetData>
  <mergeCells count="10">
    <mergeCell ref="D24:G24"/>
    <mergeCell ref="H24:K24"/>
    <mergeCell ref="L24:P24"/>
    <mergeCell ref="D12:F12"/>
    <mergeCell ref="G12:I12"/>
    <mergeCell ref="A1:P1"/>
    <mergeCell ref="D4:E4"/>
    <mergeCell ref="F4:G4"/>
    <mergeCell ref="H4:L4"/>
    <mergeCell ref="J12:N1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5AC0-71AB-3D44-A829-EFDAC13192FE}">
  <sheetPr>
    <tabColor theme="9" tint="-0.249977111117893"/>
    <pageSetUpPr fitToPage="1"/>
  </sheetPr>
  <dimension ref="A1:DB377"/>
  <sheetViews>
    <sheetView tabSelected="1" topLeftCell="B4" zoomScale="80" zoomScaleNormal="80" workbookViewId="0">
      <selection activeCell="L22" sqref="L22"/>
    </sheetView>
  </sheetViews>
  <sheetFormatPr baseColWidth="10" defaultRowHeight="16" x14ac:dyDescent="0.2"/>
  <cols>
    <col min="1" max="1" width="0.1640625" customWidth="1"/>
    <col min="2" max="2" width="7.83203125" style="2" customWidth="1"/>
    <col min="3" max="3" width="10" style="2" customWidth="1"/>
    <col min="4" max="5" width="14.83203125" style="2" customWidth="1"/>
    <col min="6" max="6" width="7.1640625" style="2" customWidth="1"/>
    <col min="7" max="9" width="14.83203125" style="2" customWidth="1"/>
    <col min="10" max="10" width="7.1640625" style="2" customWidth="1"/>
    <col min="11" max="11" width="13.1640625" style="2" customWidth="1"/>
    <col min="12" max="12" width="13.5" style="2" bestFit="1" customWidth="1"/>
    <col min="13" max="13" width="12.5" style="2" bestFit="1" customWidth="1"/>
    <col min="14" max="15" width="13.1640625" style="2" bestFit="1" customWidth="1"/>
    <col min="16" max="16" width="7.1640625" style="2" customWidth="1"/>
    <col min="17" max="17" width="13.1640625" style="2" bestFit="1" customWidth="1"/>
    <col min="18" max="106" width="10.83203125" style="2"/>
  </cols>
  <sheetData>
    <row r="1" spans="1:106" s="30" customFormat="1" ht="36" customHeight="1" x14ac:dyDescent="0.2">
      <c r="B1" s="267" t="s">
        <v>231</v>
      </c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</row>
    <row r="2" spans="1:106" s="30" customFormat="1" ht="8" customHeight="1" x14ac:dyDescent="0.2"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</row>
    <row r="3" spans="1:106" s="30" customFormat="1" ht="36" customHeight="1" x14ac:dyDescent="0.2">
      <c r="B3" s="275" t="s">
        <v>204</v>
      </c>
      <c r="C3" s="275"/>
      <c r="D3" s="276"/>
      <c r="E3" s="276"/>
      <c r="F3" s="276"/>
      <c r="G3" s="83"/>
      <c r="H3" s="83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</row>
    <row r="4" spans="1:106" s="56" customFormat="1" ht="36" customHeight="1" x14ac:dyDescent="0.2">
      <c r="B4" s="186"/>
      <c r="C4" s="186"/>
      <c r="D4" s="185"/>
      <c r="E4" s="185"/>
      <c r="F4" s="185"/>
      <c r="G4" s="83"/>
      <c r="H4" s="83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</row>
    <row r="5" spans="1:106" s="56" customFormat="1" ht="25" customHeight="1" x14ac:dyDescent="0.2">
      <c r="B5" s="186"/>
      <c r="C5" s="266" t="s">
        <v>251</v>
      </c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</row>
    <row r="6" spans="1:106" s="30" customFormat="1" ht="16" customHeight="1" x14ac:dyDescent="0.2">
      <c r="B6" s="56"/>
      <c r="C6" s="49"/>
      <c r="D6" s="49"/>
      <c r="E6" s="49"/>
      <c r="F6" s="49"/>
      <c r="G6" s="49"/>
      <c r="H6" s="49"/>
      <c r="I6" s="49"/>
      <c r="J6" s="49"/>
      <c r="K6" s="50"/>
      <c r="L6" s="50"/>
      <c r="M6" s="50"/>
      <c r="N6" s="50"/>
      <c r="O6" s="50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</row>
    <row r="7" spans="1:106" s="30" customFormat="1" ht="25" customHeight="1" x14ac:dyDescent="0.2">
      <c r="B7" s="56"/>
      <c r="C7" s="49"/>
      <c r="D7" s="260" t="s">
        <v>118</v>
      </c>
      <c r="E7" s="260"/>
      <c r="F7" s="49"/>
      <c r="G7" s="262" t="s">
        <v>117</v>
      </c>
      <c r="H7" s="262"/>
      <c r="I7" s="262"/>
      <c r="J7" s="25"/>
      <c r="K7" s="261" t="s">
        <v>107</v>
      </c>
      <c r="L7" s="261"/>
      <c r="M7" s="261"/>
      <c r="N7" s="261"/>
      <c r="O7" s="261"/>
      <c r="P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</row>
    <row r="8" spans="1:106" s="30" customFormat="1" ht="51" x14ac:dyDescent="0.2">
      <c r="A8" s="65"/>
      <c r="B8" s="64" t="s">
        <v>122</v>
      </c>
      <c r="C8" s="43" t="s">
        <v>103</v>
      </c>
      <c r="D8" s="49" t="s">
        <v>130</v>
      </c>
      <c r="E8" s="49" t="s">
        <v>131</v>
      </c>
      <c r="F8" s="49"/>
      <c r="G8" s="49" t="s">
        <v>101</v>
      </c>
      <c r="H8" s="49" t="s">
        <v>102</v>
      </c>
      <c r="I8" s="49" t="s">
        <v>108</v>
      </c>
      <c r="J8" s="49"/>
      <c r="K8" s="49">
        <v>1</v>
      </c>
      <c r="L8" s="49">
        <v>2</v>
      </c>
      <c r="M8" s="49">
        <v>3</v>
      </c>
      <c r="N8" s="49">
        <v>4</v>
      </c>
      <c r="O8" s="49">
        <v>5</v>
      </c>
      <c r="P8" s="49"/>
      <c r="Q8" s="25" t="s">
        <v>35</v>
      </c>
      <c r="R8" s="25" t="s">
        <v>91</v>
      </c>
      <c r="S8" s="25" t="s">
        <v>113</v>
      </c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</row>
    <row r="9" spans="1:106" s="30" customFormat="1" ht="25" customHeight="1" x14ac:dyDescent="0.2">
      <c r="A9" s="65">
        <f ca="1">RAND()</f>
        <v>0.59829233023032558</v>
      </c>
      <c r="B9" s="66">
        <f ca="1">RANK(A9,$A$9:$A$12)</f>
        <v>4</v>
      </c>
      <c r="C9" s="43">
        <v>1</v>
      </c>
      <c r="D9" s="52" t="s">
        <v>125</v>
      </c>
      <c r="E9" s="52">
        <v>1</v>
      </c>
      <c r="F9" s="43"/>
      <c r="G9" s="53">
        <v>-1</v>
      </c>
      <c r="H9" s="53">
        <v>-1</v>
      </c>
      <c r="I9" s="53">
        <f>G9*H9</f>
        <v>1</v>
      </c>
      <c r="J9" s="54"/>
      <c r="K9" s="51">
        <v>7</v>
      </c>
      <c r="L9" s="51">
        <v>7</v>
      </c>
      <c r="M9" s="51">
        <v>6</v>
      </c>
      <c r="N9" s="51">
        <v>8</v>
      </c>
      <c r="O9" s="51">
        <v>9</v>
      </c>
      <c r="P9" s="49"/>
      <c r="Q9" s="36">
        <f>AVERAGE(K9:O9)</f>
        <v>7.4</v>
      </c>
      <c r="R9" s="35">
        <f>_xlfn.STDEV.S(K9:O9)</f>
        <v>1.1401754250991367</v>
      </c>
      <c r="S9" s="35">
        <f>POWER(R9,2)</f>
        <v>1.2999999999999972</v>
      </c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</row>
    <row r="10" spans="1:106" s="30" customFormat="1" ht="25" customHeight="1" x14ac:dyDescent="0.2">
      <c r="A10" s="65">
        <f t="shared" ref="A10:A12" ca="1" si="0">RAND()</f>
        <v>0.6319910386480988</v>
      </c>
      <c r="B10" s="66">
        <f t="shared" ref="B10:B12" ca="1" si="1">RANK(A10,$A$9:$A$12)</f>
        <v>3</v>
      </c>
      <c r="C10" s="43">
        <v>2</v>
      </c>
      <c r="D10" s="52" t="s">
        <v>125</v>
      </c>
      <c r="E10" s="52">
        <v>4</v>
      </c>
      <c r="F10" s="43"/>
      <c r="G10" s="53">
        <v>-1</v>
      </c>
      <c r="H10" s="53">
        <v>1</v>
      </c>
      <c r="I10" s="53">
        <f>G10*H10</f>
        <v>-1</v>
      </c>
      <c r="J10" s="54"/>
      <c r="K10" s="51">
        <v>8</v>
      </c>
      <c r="L10" s="51">
        <v>9</v>
      </c>
      <c r="M10" s="51">
        <v>7</v>
      </c>
      <c r="N10" s="51">
        <v>10</v>
      </c>
      <c r="O10" s="51">
        <v>8</v>
      </c>
      <c r="P10" s="49"/>
      <c r="Q10" s="36">
        <f t="shared" ref="Q10:Q12" si="2">AVERAGE(K10:O10)</f>
        <v>8.4</v>
      </c>
      <c r="R10" s="35">
        <f t="shared" ref="R10:R12" si="3">_xlfn.STDEV.S(K10:O10)</f>
        <v>1.1401754250991367</v>
      </c>
      <c r="S10" s="35">
        <f t="shared" ref="S10:S12" si="4">POWER(R10,2)</f>
        <v>1.2999999999999972</v>
      </c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</row>
    <row r="11" spans="1:106" s="30" customFormat="1" ht="25" customHeight="1" x14ac:dyDescent="0.2">
      <c r="A11" s="65">
        <f t="shared" ca="1" si="0"/>
        <v>0.64104993094794105</v>
      </c>
      <c r="B11" s="66">
        <f t="shared" ca="1" si="1"/>
        <v>2</v>
      </c>
      <c r="C11" s="43">
        <v>3</v>
      </c>
      <c r="D11" s="52" t="s">
        <v>126</v>
      </c>
      <c r="E11" s="52">
        <v>1</v>
      </c>
      <c r="F11" s="43"/>
      <c r="G11" s="53">
        <v>1</v>
      </c>
      <c r="H11" s="53">
        <v>-1</v>
      </c>
      <c r="I11" s="53">
        <f>G11*H11</f>
        <v>-1</v>
      </c>
      <c r="J11" s="54"/>
      <c r="K11" s="51">
        <v>6</v>
      </c>
      <c r="L11" s="51">
        <v>5</v>
      </c>
      <c r="M11" s="51">
        <v>5</v>
      </c>
      <c r="N11" s="51">
        <v>4</v>
      </c>
      <c r="O11" s="51">
        <v>5</v>
      </c>
      <c r="P11" s="49"/>
      <c r="Q11" s="36">
        <f t="shared" si="2"/>
        <v>5</v>
      </c>
      <c r="R11" s="35">
        <f t="shared" si="3"/>
        <v>0.70710678118654757</v>
      </c>
      <c r="S11" s="35">
        <f t="shared" si="4"/>
        <v>0.50000000000000011</v>
      </c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</row>
    <row r="12" spans="1:106" s="30" customFormat="1" ht="25" customHeight="1" x14ac:dyDescent="0.2">
      <c r="A12" s="65">
        <f t="shared" ca="1" si="0"/>
        <v>0.8397365576684156</v>
      </c>
      <c r="B12" s="66">
        <f t="shared" ca="1" si="1"/>
        <v>1</v>
      </c>
      <c r="C12" s="43">
        <v>4</v>
      </c>
      <c r="D12" s="52" t="s">
        <v>126</v>
      </c>
      <c r="E12" s="52">
        <v>4</v>
      </c>
      <c r="F12" s="43"/>
      <c r="G12" s="53">
        <v>1</v>
      </c>
      <c r="H12" s="53">
        <v>1</v>
      </c>
      <c r="I12" s="53">
        <f>G12*H12</f>
        <v>1</v>
      </c>
      <c r="J12" s="54"/>
      <c r="K12" s="51">
        <v>6</v>
      </c>
      <c r="L12" s="51">
        <v>7</v>
      </c>
      <c r="M12" s="51">
        <v>7</v>
      </c>
      <c r="N12" s="51">
        <v>7</v>
      </c>
      <c r="O12" s="51">
        <v>8</v>
      </c>
      <c r="P12" s="49"/>
      <c r="Q12" s="36">
        <f t="shared" si="2"/>
        <v>7</v>
      </c>
      <c r="R12" s="35">
        <f t="shared" si="3"/>
        <v>0.70710678118654757</v>
      </c>
      <c r="S12" s="35">
        <f t="shared" si="4"/>
        <v>0.50000000000000011</v>
      </c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</row>
    <row r="13" spans="1:106" s="30" customFormat="1" ht="25" customHeight="1" x14ac:dyDescent="0.2">
      <c r="B13" s="56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61">
        <f>AVERAGE(Q9:Q12)</f>
        <v>6.95</v>
      </c>
      <c r="R13" s="29">
        <f>AVERAGE(R9:R12)</f>
        <v>0.92364110314284209</v>
      </c>
      <c r="S13" s="33">
        <f>AVERAGE(S9:S12)</f>
        <v>0.89999999999999858</v>
      </c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</row>
    <row r="14" spans="1:106" s="30" customFormat="1" ht="25" customHeight="1" x14ac:dyDescent="0.2">
      <c r="B14" s="56"/>
      <c r="C14" s="49"/>
      <c r="D14" s="49"/>
      <c r="E14" s="39" t="s">
        <v>161</v>
      </c>
      <c r="F14" s="57">
        <v>-1</v>
      </c>
      <c r="G14" s="36">
        <f>AVERAGE(K9:O10)</f>
        <v>7.9</v>
      </c>
      <c r="H14" s="36">
        <f>AVERAGE(K9:O9,K11:O11)</f>
        <v>6.2</v>
      </c>
      <c r="I14" s="38">
        <f>AVERAGE(K10:O11)</f>
        <v>6.7</v>
      </c>
      <c r="J14" s="11"/>
      <c r="K14" s="56" t="s">
        <v>129</v>
      </c>
      <c r="L14" s="55">
        <f>_xlfn.F.INV(0.95,1,SUM(COUNT(K9:O9)-1,COUNT(K10:O10)-1,COUNT(K11:O11)-1,COUNT(K12:O12)-1))</f>
        <v>4.4939984776663584</v>
      </c>
      <c r="M14" s="11"/>
      <c r="N14" s="11"/>
      <c r="O14" s="274" t="s">
        <v>127</v>
      </c>
      <c r="P14" s="274"/>
      <c r="Q14" s="274"/>
      <c r="R14" s="274"/>
      <c r="S14" s="33">
        <f>S13</f>
        <v>0.89999999999999858</v>
      </c>
      <c r="T14" s="56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</row>
    <row r="15" spans="1:106" s="30" customFormat="1" ht="25" customHeight="1" x14ac:dyDescent="0.2">
      <c r="B15" s="56"/>
      <c r="C15" s="49"/>
      <c r="D15" s="49"/>
      <c r="E15" s="39" t="s">
        <v>162</v>
      </c>
      <c r="F15" s="57">
        <v>1</v>
      </c>
      <c r="G15" s="36">
        <f>AVERAGE(K11:O12)</f>
        <v>6</v>
      </c>
      <c r="H15" s="36">
        <f>AVERAGE(K10:O10,K12:O12)</f>
        <v>7.7</v>
      </c>
      <c r="I15" s="36">
        <f>AVERAGE(K9:O9,K12:O12)</f>
        <v>7.2</v>
      </c>
      <c r="J15" s="11"/>
      <c r="K15" s="56"/>
      <c r="L15" s="56"/>
      <c r="M15" s="56"/>
      <c r="N15" s="56"/>
      <c r="O15" s="56"/>
      <c r="P15" s="56"/>
      <c r="Q15" s="56"/>
      <c r="R15" s="56"/>
      <c r="S15" s="56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</row>
    <row r="16" spans="1:106" s="30" customFormat="1" ht="25" customHeight="1" x14ac:dyDescent="0.2">
      <c r="B16" s="56"/>
      <c r="C16" s="49"/>
      <c r="D16" s="49"/>
      <c r="E16" s="39" t="s">
        <v>115</v>
      </c>
      <c r="F16" s="49"/>
      <c r="G16" s="60">
        <f>G15-G14</f>
        <v>-1.9000000000000004</v>
      </c>
      <c r="H16" s="60">
        <f t="shared" ref="H16:I16" si="5">H15-H14</f>
        <v>1.5</v>
      </c>
      <c r="I16" s="60">
        <f t="shared" si="5"/>
        <v>0.5</v>
      </c>
      <c r="J16" s="11"/>
      <c r="K16" s="56"/>
      <c r="L16" s="56"/>
      <c r="M16" s="56"/>
      <c r="N16" s="56"/>
      <c r="O16" s="56"/>
      <c r="P16" s="56"/>
      <c r="Q16" s="271" t="s">
        <v>137</v>
      </c>
      <c r="R16" s="272"/>
      <c r="S16" s="273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</row>
    <row r="17" spans="2:106" s="30" customFormat="1" ht="22" customHeight="1" x14ac:dyDescent="0.2">
      <c r="B17" s="56"/>
      <c r="C17" s="49"/>
      <c r="D17" s="49"/>
      <c r="E17" s="39" t="s">
        <v>112</v>
      </c>
      <c r="F17" s="49"/>
      <c r="G17" s="62">
        <f>G16/2</f>
        <v>-0.95000000000000018</v>
      </c>
      <c r="H17" s="62">
        <f t="shared" ref="H17:I17" si="6">H16/2</f>
        <v>0.75</v>
      </c>
      <c r="I17" s="62">
        <f t="shared" si="6"/>
        <v>0.25</v>
      </c>
      <c r="J17" s="11"/>
      <c r="K17" s="56"/>
      <c r="L17" s="56"/>
      <c r="M17" s="56"/>
      <c r="N17" s="56"/>
      <c r="O17" s="56"/>
      <c r="P17" s="56"/>
      <c r="Q17" s="78" t="s">
        <v>133</v>
      </c>
      <c r="R17" s="82" t="s">
        <v>135</v>
      </c>
      <c r="S17" s="79" t="s">
        <v>134</v>
      </c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</row>
    <row r="18" spans="2:106" s="30" customFormat="1" ht="25" customHeight="1" x14ac:dyDescent="0.2">
      <c r="B18" s="56"/>
      <c r="C18" s="49"/>
      <c r="D18" s="49"/>
      <c r="E18" s="39" t="s">
        <v>116</v>
      </c>
      <c r="F18" s="49"/>
      <c r="G18" s="36">
        <f>ABS(G17)</f>
        <v>0.95000000000000018</v>
      </c>
      <c r="H18" s="36">
        <f t="shared" ref="H18:I18" si="7">ABS(H17)</f>
        <v>0.75</v>
      </c>
      <c r="I18" s="36">
        <f t="shared" si="7"/>
        <v>0.25</v>
      </c>
      <c r="J18" s="11"/>
      <c r="K18" s="56"/>
      <c r="L18" s="71"/>
      <c r="M18" s="56"/>
      <c r="N18" s="56"/>
      <c r="O18" s="56"/>
      <c r="P18" s="56"/>
      <c r="Q18" s="73" t="s">
        <v>136</v>
      </c>
      <c r="R18" s="55">
        <f>Q13</f>
        <v>6.95</v>
      </c>
      <c r="S18" s="86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</row>
    <row r="19" spans="2:106" s="30" customFormat="1" ht="25" customHeight="1" x14ac:dyDescent="0.2">
      <c r="B19" s="56"/>
      <c r="C19" s="49"/>
      <c r="D19" s="49"/>
      <c r="E19" s="39" t="s">
        <v>128</v>
      </c>
      <c r="F19" s="49"/>
      <c r="G19" s="35">
        <f>(COUNT($K$9:$O$12)/4)*POWER(G16,2)</f>
        <v>18.050000000000004</v>
      </c>
      <c r="H19" s="35">
        <f>(COUNT($K$9:$O$12)/4)*POWER(H16,2)</f>
        <v>11.25</v>
      </c>
      <c r="I19" s="35">
        <f>(COUNT($K$9:$O$12)/4)*POWER(I16,2)</f>
        <v>1.25</v>
      </c>
      <c r="J19" s="11"/>
      <c r="K19" s="69"/>
      <c r="L19" s="11"/>
      <c r="M19" s="56"/>
      <c r="N19" s="56"/>
      <c r="O19" s="56"/>
      <c r="P19" s="56"/>
      <c r="Q19" s="74" t="s">
        <v>132</v>
      </c>
      <c r="R19" s="55">
        <f>G17</f>
        <v>-0.95000000000000018</v>
      </c>
      <c r="S19" s="72" t="str">
        <f>G8</f>
        <v>Factor A</v>
      </c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</row>
    <row r="20" spans="2:106" s="30" customFormat="1" ht="25" customHeight="1" x14ac:dyDescent="0.2">
      <c r="B20" s="56"/>
      <c r="C20" s="49"/>
      <c r="D20" s="49"/>
      <c r="E20" s="39" t="s">
        <v>114</v>
      </c>
      <c r="F20" s="49"/>
      <c r="G20" s="36">
        <f>G19/$S$14</f>
        <v>20.055555555555593</v>
      </c>
      <c r="H20" s="36">
        <f>H19/$S$14</f>
        <v>12.50000000000002</v>
      </c>
      <c r="I20" s="36">
        <f>I19/$S$14</f>
        <v>1.3888888888888911</v>
      </c>
      <c r="J20" s="11"/>
      <c r="K20" s="70"/>
      <c r="L20" s="11"/>
      <c r="M20" s="56"/>
      <c r="N20" s="56"/>
      <c r="O20" s="56"/>
      <c r="P20" s="56"/>
      <c r="Q20" s="74" t="s">
        <v>132</v>
      </c>
      <c r="R20" s="55">
        <f>H17</f>
        <v>0.75</v>
      </c>
      <c r="S20" s="72" t="str">
        <f>H8</f>
        <v>Factor B</v>
      </c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</row>
    <row r="21" spans="2:106" s="30" customFormat="1" ht="25" customHeight="1" x14ac:dyDescent="0.2">
      <c r="B21" s="56"/>
      <c r="C21" s="49"/>
      <c r="D21" s="49"/>
      <c r="E21" s="39"/>
      <c r="F21" s="49"/>
      <c r="G21" s="55"/>
      <c r="H21" s="55"/>
      <c r="I21" s="55"/>
      <c r="J21" s="11"/>
      <c r="K21" s="11"/>
      <c r="L21" s="11"/>
      <c r="M21" s="11"/>
      <c r="N21" s="11"/>
      <c r="O21" s="11"/>
      <c r="P21" s="49"/>
      <c r="Q21" s="87"/>
      <c r="R21" s="76">
        <f>I17</f>
        <v>0.25</v>
      </c>
      <c r="S21" s="77" t="str">
        <f>I8</f>
        <v>AB</v>
      </c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</row>
    <row r="22" spans="2:106" s="30" customFormat="1" ht="25" customHeight="1" x14ac:dyDescent="0.2">
      <c r="B22" s="56"/>
      <c r="C22" s="266" t="s">
        <v>164</v>
      </c>
      <c r="D22" s="266"/>
      <c r="E22" s="266"/>
      <c r="F22" s="266"/>
      <c r="G22" s="266"/>
      <c r="H22" s="266"/>
      <c r="I22" s="55"/>
      <c r="J22" s="11"/>
      <c r="K22" s="11"/>
      <c r="L22" s="11"/>
      <c r="M22" s="11"/>
      <c r="N22" s="11"/>
      <c r="O22" s="11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</row>
    <row r="23" spans="2:106" s="30" customFormat="1" ht="25" customHeight="1" x14ac:dyDescent="0.2">
      <c r="B23" s="56"/>
      <c r="C23" s="49"/>
      <c r="D23" s="49"/>
      <c r="E23" s="49"/>
      <c r="F23" s="49"/>
      <c r="G23" s="49"/>
      <c r="H23" s="49"/>
      <c r="I23" s="49"/>
      <c r="J23" s="56"/>
      <c r="K23" s="56"/>
      <c r="L23" s="56"/>
      <c r="M23" s="49"/>
      <c r="N23" s="49"/>
      <c r="O23" s="49"/>
      <c r="P23" s="49"/>
      <c r="Q23" s="268" t="s">
        <v>166</v>
      </c>
      <c r="R23" s="269"/>
      <c r="S23" s="270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</row>
    <row r="24" spans="2:106" s="30" customFormat="1" ht="25" customHeight="1" x14ac:dyDescent="0.2">
      <c r="B24" s="56"/>
      <c r="C24" s="49"/>
      <c r="D24" s="49"/>
      <c r="E24" s="49"/>
      <c r="F24" s="49"/>
      <c r="G24" s="49"/>
      <c r="H24" s="49"/>
      <c r="I24" s="49"/>
      <c r="J24" s="56"/>
      <c r="K24" s="56"/>
      <c r="L24" s="56"/>
      <c r="M24" s="49"/>
      <c r="N24" s="49"/>
      <c r="O24" s="49"/>
      <c r="P24" s="49"/>
      <c r="Q24" s="73" t="s">
        <v>165</v>
      </c>
      <c r="R24" s="11"/>
      <c r="S24" s="72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</row>
    <row r="25" spans="2:106" s="30" customFormat="1" ht="25" customHeight="1" x14ac:dyDescent="0.2">
      <c r="B25" s="56"/>
      <c r="C25" s="49"/>
      <c r="D25" s="49"/>
      <c r="E25" s="49"/>
      <c r="F25" s="49"/>
      <c r="G25" s="49"/>
      <c r="H25" s="49"/>
      <c r="I25" s="49"/>
      <c r="J25" s="56"/>
      <c r="K25" s="56"/>
      <c r="L25" s="56"/>
      <c r="M25" s="49"/>
      <c r="N25" s="49"/>
      <c r="O25" s="49"/>
      <c r="P25" s="49"/>
      <c r="Q25" s="73" t="s">
        <v>101</v>
      </c>
      <c r="R25" s="91">
        <v>-1</v>
      </c>
      <c r="S25" s="72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</row>
    <row r="26" spans="2:106" s="30" customFormat="1" ht="25" customHeight="1" x14ac:dyDescent="0.2">
      <c r="B26" s="56"/>
      <c r="C26" s="49"/>
      <c r="D26" s="49"/>
      <c r="E26" s="49"/>
      <c r="F26" s="49"/>
      <c r="G26" s="49"/>
      <c r="H26" s="49"/>
      <c r="I26" s="49"/>
      <c r="J26" s="49"/>
      <c r="L26" s="49"/>
      <c r="M26" s="49"/>
      <c r="N26" s="49"/>
      <c r="O26" s="49"/>
      <c r="P26" s="49"/>
      <c r="Q26" s="73" t="s">
        <v>102</v>
      </c>
      <c r="R26" s="91">
        <v>1</v>
      </c>
      <c r="S26" s="72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</row>
    <row r="27" spans="2:106" s="30" customFormat="1" ht="25" customHeight="1" x14ac:dyDescent="0.2">
      <c r="B27" s="56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89" t="s">
        <v>119</v>
      </c>
      <c r="R27" s="90">
        <f>R18+R19*R25+R20*R26+R21*R25*R26</f>
        <v>8.4</v>
      </c>
      <c r="S27" s="77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</row>
    <row r="28" spans="2:106" s="30" customFormat="1" ht="25" customHeight="1" x14ac:dyDescent="0.2">
      <c r="B28" s="56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</row>
    <row r="29" spans="2:106" ht="25" customHeight="1" x14ac:dyDescent="0.2">
      <c r="C29" s="49"/>
      <c r="D29" s="49"/>
      <c r="E29" s="49"/>
      <c r="F29" s="49"/>
    </row>
    <row r="30" spans="2:106" ht="25" customHeight="1" x14ac:dyDescent="0.2"/>
    <row r="31" spans="2:106" ht="25" customHeight="1" x14ac:dyDescent="0.2"/>
    <row r="32" spans="2:106" ht="25" customHeight="1" x14ac:dyDescent="0.2"/>
    <row r="33" spans="3:20" ht="25" customHeight="1" x14ac:dyDescent="0.2"/>
    <row r="34" spans="3:20" ht="25" customHeight="1" x14ac:dyDescent="0.2"/>
    <row r="35" spans="3:20" ht="25" customHeight="1" x14ac:dyDescent="0.2"/>
    <row r="36" spans="3:20" ht="25" customHeight="1" x14ac:dyDescent="0.2">
      <c r="C36" s="266" t="s">
        <v>163</v>
      </c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</row>
    <row r="37" spans="3:20" s="2" customFormat="1" ht="25" customHeight="1" x14ac:dyDescent="0.2"/>
    <row r="38" spans="3:20" ht="25" customHeight="1" x14ac:dyDescent="0.2"/>
    <row r="39" spans="3:20" ht="25" customHeight="1" x14ac:dyDescent="0.2"/>
    <row r="40" spans="3:20" ht="25" customHeight="1" x14ac:dyDescent="0.2"/>
    <row r="41" spans="3:20" ht="25" customHeight="1" x14ac:dyDescent="0.2"/>
    <row r="42" spans="3:20" ht="25" customHeight="1" x14ac:dyDescent="0.2"/>
    <row r="43" spans="3:20" ht="25" customHeight="1" x14ac:dyDescent="0.2"/>
    <row r="44" spans="3:20" ht="25" customHeight="1" x14ac:dyDescent="0.2"/>
    <row r="45" spans="3:20" ht="25" customHeight="1" x14ac:dyDescent="0.2"/>
    <row r="46" spans="3:20" ht="25" customHeight="1" x14ac:dyDescent="0.2"/>
    <row r="47" spans="3:20" ht="25" customHeight="1" x14ac:dyDescent="0.2"/>
    <row r="48" spans="3:20" ht="25" customHeight="1" x14ac:dyDescent="0.2"/>
    <row r="49" spans="3:20" ht="25" customHeight="1" x14ac:dyDescent="0.2"/>
    <row r="50" spans="3:20" ht="25" customHeight="1" x14ac:dyDescent="0.2"/>
    <row r="51" spans="3:20" ht="25" customHeight="1" x14ac:dyDescent="0.2"/>
    <row r="52" spans="3:20" ht="25" customHeight="1" x14ac:dyDescent="0.2">
      <c r="C52" s="266" t="s">
        <v>232</v>
      </c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</row>
    <row r="53" spans="3:20" ht="25" customHeight="1" x14ac:dyDescent="0.2"/>
    <row r="54" spans="3:20" ht="25" customHeight="1" x14ac:dyDescent="0.2">
      <c r="C54" s="56" t="s">
        <v>101</v>
      </c>
      <c r="D54" s="56" t="s">
        <v>102</v>
      </c>
      <c r="E54" s="56" t="s">
        <v>108</v>
      </c>
      <c r="F54" s="56"/>
      <c r="G54" s="187" t="s">
        <v>119</v>
      </c>
    </row>
    <row r="55" spans="3:20" ht="25" customHeight="1" x14ac:dyDescent="0.2">
      <c r="C55" s="53">
        <v>-1</v>
      </c>
      <c r="D55" s="53">
        <v>-1</v>
      </c>
      <c r="E55" s="53">
        <f t="shared" ref="E55:E74" si="8">C55*D55</f>
        <v>1</v>
      </c>
      <c r="F55" s="53"/>
      <c r="G55" s="51">
        <v>7</v>
      </c>
      <c r="I55" s="2" t="s">
        <v>233</v>
      </c>
    </row>
    <row r="56" spans="3:20" ht="25" customHeight="1" thickBot="1" x14ac:dyDescent="0.25">
      <c r="C56" s="53">
        <v>-1</v>
      </c>
      <c r="D56" s="53">
        <v>1</v>
      </c>
      <c r="E56" s="53">
        <f t="shared" si="8"/>
        <v>-1</v>
      </c>
      <c r="F56" s="53"/>
      <c r="G56" s="51">
        <v>8</v>
      </c>
    </row>
    <row r="57" spans="3:20" ht="25" customHeight="1" x14ac:dyDescent="0.2">
      <c r="C57" s="53">
        <v>1</v>
      </c>
      <c r="D57" s="53">
        <v>-1</v>
      </c>
      <c r="E57" s="53">
        <f t="shared" si="8"/>
        <v>-1</v>
      </c>
      <c r="F57" s="53"/>
      <c r="G57" s="51">
        <v>6</v>
      </c>
      <c r="I57" s="188" t="s">
        <v>234</v>
      </c>
      <c r="J57" s="188"/>
    </row>
    <row r="58" spans="3:20" ht="25" customHeight="1" x14ac:dyDescent="0.2">
      <c r="C58" s="53">
        <v>1</v>
      </c>
      <c r="D58" s="53">
        <v>1</v>
      </c>
      <c r="E58" s="53">
        <f t="shared" si="8"/>
        <v>1</v>
      </c>
      <c r="F58" s="53"/>
      <c r="G58" s="51">
        <v>6</v>
      </c>
      <c r="I58" s="10" t="s">
        <v>235</v>
      </c>
      <c r="J58" s="189">
        <v>0.82440526984200579</v>
      </c>
    </row>
    <row r="59" spans="3:20" ht="25" customHeight="1" x14ac:dyDescent="0.2">
      <c r="C59" s="53">
        <v>-1</v>
      </c>
      <c r="D59" s="53">
        <v>-1</v>
      </c>
      <c r="E59" s="53">
        <f t="shared" si="8"/>
        <v>1</v>
      </c>
      <c r="G59" s="51">
        <v>7</v>
      </c>
      <c r="I59" s="10" t="s">
        <v>236</v>
      </c>
      <c r="J59" s="189">
        <v>0.67964404894327035</v>
      </c>
    </row>
    <row r="60" spans="3:20" ht="25" customHeight="1" x14ac:dyDescent="0.2">
      <c r="C60" s="53">
        <v>-1</v>
      </c>
      <c r="D60" s="53">
        <v>1</v>
      </c>
      <c r="E60" s="53">
        <f t="shared" si="8"/>
        <v>-1</v>
      </c>
      <c r="G60" s="51">
        <v>9</v>
      </c>
      <c r="I60" s="10" t="s">
        <v>237</v>
      </c>
      <c r="J60" s="189">
        <v>0.61957730812013356</v>
      </c>
    </row>
    <row r="61" spans="3:20" ht="25" customHeight="1" x14ac:dyDescent="0.2">
      <c r="C61" s="53">
        <v>1</v>
      </c>
      <c r="D61" s="53">
        <v>-1</v>
      </c>
      <c r="E61" s="53">
        <f t="shared" si="8"/>
        <v>-1</v>
      </c>
      <c r="G61" s="51">
        <v>5</v>
      </c>
      <c r="I61" s="10" t="s">
        <v>238</v>
      </c>
      <c r="J61" s="189">
        <v>0.94868329805051377</v>
      </c>
    </row>
    <row r="62" spans="3:20" ht="25" customHeight="1" thickBot="1" x14ac:dyDescent="0.25">
      <c r="C62" s="53">
        <v>1</v>
      </c>
      <c r="D62" s="53">
        <v>1</v>
      </c>
      <c r="E62" s="53">
        <f t="shared" si="8"/>
        <v>1</v>
      </c>
      <c r="G62" s="51">
        <v>7</v>
      </c>
      <c r="I62" s="144" t="s">
        <v>14</v>
      </c>
      <c r="J62" s="190">
        <v>20</v>
      </c>
    </row>
    <row r="63" spans="3:20" ht="25" customHeight="1" x14ac:dyDescent="0.2">
      <c r="C63" s="53">
        <v>-1</v>
      </c>
      <c r="D63" s="53">
        <v>-1</v>
      </c>
      <c r="E63" s="53">
        <f t="shared" si="8"/>
        <v>1</v>
      </c>
      <c r="G63" s="51">
        <v>6</v>
      </c>
    </row>
    <row r="64" spans="3:20" ht="25" customHeight="1" thickBot="1" x14ac:dyDescent="0.25">
      <c r="C64" s="53">
        <v>-1</v>
      </c>
      <c r="D64" s="53">
        <v>1</v>
      </c>
      <c r="E64" s="53">
        <f t="shared" si="8"/>
        <v>-1</v>
      </c>
      <c r="G64" s="51">
        <v>7</v>
      </c>
      <c r="I64" s="2" t="s">
        <v>36</v>
      </c>
    </row>
    <row r="65" spans="3:17" ht="25" customHeight="1" x14ac:dyDescent="0.2">
      <c r="C65" s="53">
        <v>1</v>
      </c>
      <c r="D65" s="53">
        <v>-1</v>
      </c>
      <c r="E65" s="53">
        <f t="shared" si="8"/>
        <v>-1</v>
      </c>
      <c r="G65" s="51">
        <v>5</v>
      </c>
      <c r="I65" s="143"/>
      <c r="J65" s="143" t="s">
        <v>16</v>
      </c>
      <c r="K65" s="143" t="s">
        <v>38</v>
      </c>
      <c r="L65" s="143" t="s">
        <v>39</v>
      </c>
      <c r="M65" s="143" t="s">
        <v>40</v>
      </c>
      <c r="N65" s="143" t="s">
        <v>241</v>
      </c>
    </row>
    <row r="66" spans="3:17" ht="25" customHeight="1" x14ac:dyDescent="0.2">
      <c r="C66" s="53">
        <v>1</v>
      </c>
      <c r="D66" s="53">
        <v>1</v>
      </c>
      <c r="E66" s="53">
        <f t="shared" si="8"/>
        <v>1</v>
      </c>
      <c r="G66" s="51">
        <v>7</v>
      </c>
      <c r="I66" s="10" t="s">
        <v>239</v>
      </c>
      <c r="J66" s="192">
        <v>3</v>
      </c>
      <c r="K66" s="192">
        <v>30.549999999999997</v>
      </c>
      <c r="L66" s="192">
        <v>10.183333333333332</v>
      </c>
      <c r="M66" s="192">
        <v>11.314814814814813</v>
      </c>
      <c r="N66" s="191">
        <v>3.1313459938507967E-4</v>
      </c>
    </row>
    <row r="67" spans="3:17" ht="25" customHeight="1" x14ac:dyDescent="0.2">
      <c r="C67" s="53">
        <v>-1</v>
      </c>
      <c r="D67" s="53">
        <v>-1</v>
      </c>
      <c r="E67" s="53">
        <f t="shared" si="8"/>
        <v>1</v>
      </c>
      <c r="G67" s="51">
        <v>8</v>
      </c>
      <c r="I67" s="10" t="s">
        <v>240</v>
      </c>
      <c r="J67" s="10">
        <v>16</v>
      </c>
      <c r="K67" s="10">
        <v>14.4</v>
      </c>
      <c r="L67" s="10">
        <v>0.9</v>
      </c>
      <c r="M67" s="10"/>
      <c r="N67" s="10"/>
    </row>
    <row r="68" spans="3:17" ht="25" customHeight="1" thickBot="1" x14ac:dyDescent="0.25">
      <c r="C68" s="53">
        <v>-1</v>
      </c>
      <c r="D68" s="53">
        <v>1</v>
      </c>
      <c r="E68" s="53">
        <f t="shared" si="8"/>
        <v>-1</v>
      </c>
      <c r="G68" s="51">
        <v>10</v>
      </c>
      <c r="I68" s="144" t="s">
        <v>45</v>
      </c>
      <c r="J68" s="144">
        <v>19</v>
      </c>
      <c r="K68" s="144">
        <v>44.949999999999996</v>
      </c>
      <c r="L68" s="144"/>
      <c r="M68" s="144"/>
      <c r="N68" s="144"/>
    </row>
    <row r="69" spans="3:17" ht="25" customHeight="1" thickBot="1" x14ac:dyDescent="0.25">
      <c r="C69" s="53">
        <v>1</v>
      </c>
      <c r="D69" s="53">
        <v>-1</v>
      </c>
      <c r="E69" s="53">
        <f t="shared" si="8"/>
        <v>-1</v>
      </c>
      <c r="G69" s="51">
        <v>4</v>
      </c>
    </row>
    <row r="70" spans="3:17" ht="25" customHeight="1" x14ac:dyDescent="0.2">
      <c r="C70" s="53">
        <v>1</v>
      </c>
      <c r="D70" s="53">
        <v>1</v>
      </c>
      <c r="E70" s="53">
        <f t="shared" si="8"/>
        <v>1</v>
      </c>
      <c r="G70" s="51">
        <v>7</v>
      </c>
      <c r="I70" s="143"/>
      <c r="J70" s="143" t="s">
        <v>242</v>
      </c>
      <c r="K70" s="143" t="s">
        <v>238</v>
      </c>
      <c r="L70" s="143" t="s">
        <v>17</v>
      </c>
      <c r="M70" s="198" t="s">
        <v>41</v>
      </c>
      <c r="N70" s="143" t="s">
        <v>243</v>
      </c>
      <c r="O70" s="143" t="s">
        <v>244</v>
      </c>
      <c r="P70" s="143" t="s">
        <v>245</v>
      </c>
      <c r="Q70" s="143" t="s">
        <v>246</v>
      </c>
    </row>
    <row r="71" spans="3:17" ht="25" customHeight="1" x14ac:dyDescent="0.2">
      <c r="C71" s="53">
        <v>-1</v>
      </c>
      <c r="D71" s="53">
        <v>-1</v>
      </c>
      <c r="E71" s="53">
        <f t="shared" si="8"/>
        <v>1</v>
      </c>
      <c r="G71" s="51">
        <v>9</v>
      </c>
      <c r="I71" s="10" t="s">
        <v>136</v>
      </c>
      <c r="J71" s="10">
        <v>6.95</v>
      </c>
      <c r="K71" s="192">
        <v>0.21213203435596426</v>
      </c>
      <c r="L71" s="192">
        <v>32.762614194976706</v>
      </c>
      <c r="M71" s="199">
        <v>4.2800503372065248E-16</v>
      </c>
      <c r="N71" s="192">
        <v>6.5003001762342061</v>
      </c>
      <c r="O71" s="192">
        <v>7.3996998237657943</v>
      </c>
      <c r="P71" s="192">
        <v>6.5003001762342061</v>
      </c>
      <c r="Q71" s="192">
        <v>7.3996998237657943</v>
      </c>
    </row>
    <row r="72" spans="3:17" ht="25" customHeight="1" x14ac:dyDescent="0.2">
      <c r="C72" s="53">
        <v>-1</v>
      </c>
      <c r="D72" s="53">
        <v>1</v>
      </c>
      <c r="E72" s="53">
        <f t="shared" si="8"/>
        <v>-1</v>
      </c>
      <c r="G72" s="51">
        <v>8</v>
      </c>
      <c r="I72" s="10" t="s">
        <v>101</v>
      </c>
      <c r="J72" s="10">
        <v>-0.9499999999999994</v>
      </c>
      <c r="K72" s="192">
        <v>0.21213203435596426</v>
      </c>
      <c r="L72" s="192">
        <v>-4.4783429475147978</v>
      </c>
      <c r="M72" s="199">
        <v>3.8019829224038813E-4</v>
      </c>
      <c r="N72" s="192">
        <v>-1.3996998237657934</v>
      </c>
      <c r="O72" s="192">
        <v>-0.50030017623420542</v>
      </c>
      <c r="P72" s="192">
        <v>-1.3996998237657934</v>
      </c>
      <c r="Q72" s="192">
        <v>-0.50030017623420542</v>
      </c>
    </row>
    <row r="73" spans="3:17" ht="25" customHeight="1" x14ac:dyDescent="0.2">
      <c r="C73" s="53">
        <v>1</v>
      </c>
      <c r="D73" s="53">
        <v>-1</v>
      </c>
      <c r="E73" s="53">
        <f t="shared" si="8"/>
        <v>-1</v>
      </c>
      <c r="G73" s="51">
        <v>5</v>
      </c>
      <c r="I73" s="10" t="s">
        <v>102</v>
      </c>
      <c r="J73" s="10">
        <v>0.74999999999999967</v>
      </c>
      <c r="K73" s="192">
        <v>0.21213203435596426</v>
      </c>
      <c r="L73" s="192">
        <v>3.535533905932736</v>
      </c>
      <c r="M73" s="199">
        <v>2.7492553418088229E-3</v>
      </c>
      <c r="N73" s="192">
        <v>0.30030017623420568</v>
      </c>
      <c r="O73" s="192">
        <v>1.1996998237657936</v>
      </c>
      <c r="P73" s="192">
        <v>0.30030017623420568</v>
      </c>
      <c r="Q73" s="192">
        <v>1.1996998237657936</v>
      </c>
    </row>
    <row r="74" spans="3:17" ht="25" customHeight="1" thickBot="1" x14ac:dyDescent="0.25">
      <c r="C74" s="53">
        <v>1</v>
      </c>
      <c r="D74" s="53">
        <v>1</v>
      </c>
      <c r="E74" s="53">
        <f t="shared" si="8"/>
        <v>1</v>
      </c>
      <c r="G74" s="51">
        <v>8</v>
      </c>
      <c r="I74" s="144" t="s">
        <v>108</v>
      </c>
      <c r="J74" s="144">
        <v>0.25000000000000011</v>
      </c>
      <c r="K74" s="193">
        <v>0.21213203435596428</v>
      </c>
      <c r="L74" s="193">
        <v>1.1785113019775797</v>
      </c>
      <c r="M74" s="200">
        <v>0.25582326734364991</v>
      </c>
      <c r="N74" s="193">
        <v>-0.19969982376579393</v>
      </c>
      <c r="O74" s="193">
        <v>0.69969982376579409</v>
      </c>
      <c r="P74" s="193">
        <v>-0.19969982376579393</v>
      </c>
      <c r="Q74" s="193">
        <v>0.69969982376579409</v>
      </c>
    </row>
    <row r="75" spans="3:17" ht="25" customHeight="1" x14ac:dyDescent="0.2"/>
    <row r="76" spans="3:17" ht="25" customHeight="1" x14ac:dyDescent="0.2"/>
    <row r="77" spans="3:17" ht="25" customHeight="1" x14ac:dyDescent="0.2"/>
    <row r="78" spans="3:17" ht="25" customHeight="1" x14ac:dyDescent="0.2">
      <c r="I78" s="2" t="s">
        <v>247</v>
      </c>
    </row>
    <row r="79" spans="3:17" ht="25" customHeight="1" thickBot="1" x14ac:dyDescent="0.25"/>
    <row r="80" spans="3:17" ht="25" customHeight="1" x14ac:dyDescent="0.2">
      <c r="I80" s="143" t="s">
        <v>248</v>
      </c>
      <c r="J80" s="143" t="s">
        <v>249</v>
      </c>
      <c r="K80" s="143" t="s">
        <v>250</v>
      </c>
    </row>
    <row r="81" spans="9:11" ht="25" customHeight="1" x14ac:dyDescent="0.2">
      <c r="I81" s="10">
        <v>1</v>
      </c>
      <c r="J81" s="10">
        <v>7.3999999999999995</v>
      </c>
      <c r="K81" s="10">
        <v>-0.39999999999999947</v>
      </c>
    </row>
    <row r="82" spans="9:11" ht="25" customHeight="1" x14ac:dyDescent="0.2">
      <c r="I82" s="10">
        <v>2</v>
      </c>
      <c r="J82" s="10">
        <v>8.3999999999999986</v>
      </c>
      <c r="K82" s="10">
        <v>-0.39999999999999858</v>
      </c>
    </row>
    <row r="83" spans="9:11" ht="25" customHeight="1" x14ac:dyDescent="0.2">
      <c r="I83" s="10">
        <v>3</v>
      </c>
      <c r="J83" s="10">
        <v>5.0000000000000009</v>
      </c>
      <c r="K83" s="10">
        <v>0.99999999999999911</v>
      </c>
    </row>
    <row r="84" spans="9:11" ht="25" customHeight="1" x14ac:dyDescent="0.2">
      <c r="I84" s="10">
        <v>4</v>
      </c>
      <c r="J84" s="10">
        <v>7.0000000000000009</v>
      </c>
      <c r="K84" s="10">
        <v>-1.0000000000000009</v>
      </c>
    </row>
    <row r="85" spans="9:11" ht="25" customHeight="1" x14ac:dyDescent="0.2">
      <c r="I85" s="10">
        <v>5</v>
      </c>
      <c r="J85" s="10">
        <v>7.3999999999999995</v>
      </c>
      <c r="K85" s="10">
        <v>-0.39999999999999947</v>
      </c>
    </row>
    <row r="86" spans="9:11" ht="25" customHeight="1" x14ac:dyDescent="0.2">
      <c r="I86" s="10">
        <v>6</v>
      </c>
      <c r="J86" s="10">
        <v>8.3999999999999986</v>
      </c>
      <c r="K86" s="10">
        <v>0.60000000000000142</v>
      </c>
    </row>
    <row r="87" spans="9:11" ht="25" customHeight="1" x14ac:dyDescent="0.2">
      <c r="I87" s="10">
        <v>7</v>
      </c>
      <c r="J87" s="10">
        <v>5.0000000000000009</v>
      </c>
      <c r="K87" s="10">
        <v>-8.8817841970012523E-16</v>
      </c>
    </row>
    <row r="88" spans="9:11" ht="25" customHeight="1" x14ac:dyDescent="0.2">
      <c r="I88" s="10">
        <v>8</v>
      </c>
      <c r="J88" s="10">
        <v>7.0000000000000009</v>
      </c>
      <c r="K88" s="10">
        <v>-8.8817841970012523E-16</v>
      </c>
    </row>
    <row r="89" spans="9:11" ht="25" customHeight="1" x14ac:dyDescent="0.2">
      <c r="I89" s="10">
        <v>9</v>
      </c>
      <c r="J89" s="10">
        <v>7.3999999999999995</v>
      </c>
      <c r="K89" s="10">
        <v>-1.3999999999999995</v>
      </c>
    </row>
    <row r="90" spans="9:11" ht="25" customHeight="1" x14ac:dyDescent="0.2">
      <c r="I90" s="10">
        <v>10</v>
      </c>
      <c r="J90" s="10">
        <v>8.3999999999999986</v>
      </c>
      <c r="K90" s="10">
        <v>-1.3999999999999986</v>
      </c>
    </row>
    <row r="91" spans="9:11" ht="25" customHeight="1" x14ac:dyDescent="0.2">
      <c r="I91" s="10">
        <v>11</v>
      </c>
      <c r="J91" s="10">
        <v>5.0000000000000009</v>
      </c>
      <c r="K91" s="10">
        <v>-8.8817841970012523E-16</v>
      </c>
    </row>
    <row r="92" spans="9:11" ht="25" customHeight="1" x14ac:dyDescent="0.2">
      <c r="I92" s="10">
        <v>12</v>
      </c>
      <c r="J92" s="10">
        <v>7.0000000000000009</v>
      </c>
      <c r="K92" s="10">
        <v>-8.8817841970012523E-16</v>
      </c>
    </row>
    <row r="93" spans="9:11" ht="25" customHeight="1" x14ac:dyDescent="0.2">
      <c r="I93" s="10">
        <v>13</v>
      </c>
      <c r="J93" s="10">
        <v>7.3999999999999995</v>
      </c>
      <c r="K93" s="10">
        <v>0.60000000000000053</v>
      </c>
    </row>
    <row r="94" spans="9:11" ht="25" customHeight="1" x14ac:dyDescent="0.2">
      <c r="I94" s="10">
        <v>14</v>
      </c>
      <c r="J94" s="10">
        <v>8.3999999999999986</v>
      </c>
      <c r="K94" s="10">
        <v>1.6000000000000014</v>
      </c>
    </row>
    <row r="95" spans="9:11" ht="25" customHeight="1" x14ac:dyDescent="0.2">
      <c r="I95" s="10">
        <v>15</v>
      </c>
      <c r="J95" s="10">
        <v>5.0000000000000009</v>
      </c>
      <c r="K95" s="10">
        <v>-1.0000000000000009</v>
      </c>
    </row>
    <row r="96" spans="9:11" ht="25" customHeight="1" x14ac:dyDescent="0.2">
      <c r="I96" s="10">
        <v>16</v>
      </c>
      <c r="J96" s="10">
        <v>7.0000000000000009</v>
      </c>
      <c r="K96" s="10">
        <v>-8.8817841970012523E-16</v>
      </c>
    </row>
    <row r="97" spans="9:11" ht="25" customHeight="1" x14ac:dyDescent="0.2">
      <c r="I97" s="10">
        <v>17</v>
      </c>
      <c r="J97" s="10">
        <v>7.3999999999999995</v>
      </c>
      <c r="K97" s="10">
        <v>1.6000000000000005</v>
      </c>
    </row>
    <row r="98" spans="9:11" ht="25" customHeight="1" x14ac:dyDescent="0.2">
      <c r="I98" s="10">
        <v>18</v>
      </c>
      <c r="J98" s="10">
        <v>8.3999999999999986</v>
      </c>
      <c r="K98" s="10">
        <v>-0.39999999999999858</v>
      </c>
    </row>
    <row r="99" spans="9:11" ht="25" customHeight="1" x14ac:dyDescent="0.2">
      <c r="I99" s="10">
        <v>19</v>
      </c>
      <c r="J99" s="10">
        <v>5.0000000000000009</v>
      </c>
      <c r="K99" s="10">
        <v>-8.8817841970012523E-16</v>
      </c>
    </row>
    <row r="100" spans="9:11" ht="25" customHeight="1" thickBot="1" x14ac:dyDescent="0.25">
      <c r="I100" s="144">
        <v>20</v>
      </c>
      <c r="J100" s="144">
        <v>7.0000000000000009</v>
      </c>
      <c r="K100" s="144">
        <v>0.99999999999999911</v>
      </c>
    </row>
    <row r="101" spans="9:11" ht="25" customHeight="1" x14ac:dyDescent="0.2"/>
    <row r="102" spans="9:11" ht="25" customHeight="1" x14ac:dyDescent="0.2"/>
    <row r="103" spans="9:11" ht="25" customHeight="1" x14ac:dyDescent="0.2"/>
    <row r="104" spans="9:11" ht="25" customHeight="1" x14ac:dyDescent="0.2"/>
    <row r="105" spans="9:11" ht="25" customHeight="1" x14ac:dyDescent="0.2"/>
    <row r="106" spans="9:11" ht="25" customHeight="1" x14ac:dyDescent="0.2"/>
    <row r="107" spans="9:11" ht="25" customHeight="1" x14ac:dyDescent="0.2"/>
    <row r="108" spans="9:11" ht="25" customHeight="1" x14ac:dyDescent="0.2"/>
    <row r="109" spans="9:11" ht="25" customHeight="1" x14ac:dyDescent="0.2"/>
    <row r="110" spans="9:11" ht="25" customHeight="1" x14ac:dyDescent="0.2"/>
    <row r="111" spans="9:11" ht="25" customHeight="1" x14ac:dyDescent="0.2"/>
    <row r="112" spans="9:11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</sheetData>
  <mergeCells count="13">
    <mergeCell ref="C52:T52"/>
    <mergeCell ref="B1:S1"/>
    <mergeCell ref="C36:T36"/>
    <mergeCell ref="C22:H22"/>
    <mergeCell ref="Q23:S23"/>
    <mergeCell ref="Q16:S16"/>
    <mergeCell ref="D7:E7"/>
    <mergeCell ref="G7:I7"/>
    <mergeCell ref="K7:O7"/>
    <mergeCell ref="O14:R14"/>
    <mergeCell ref="B3:C3"/>
    <mergeCell ref="D3:F3"/>
    <mergeCell ref="C5:T5"/>
  </mergeCells>
  <conditionalFormatting sqref="G20:I20">
    <cfRule type="cellIs" dxfId="2" priority="1" operator="greaterThan">
      <formula>$L$14</formula>
    </cfRule>
  </conditionalFormatting>
  <dataValidations count="1">
    <dataValidation type="decimal" allowBlank="1" showInputMessage="1" showErrorMessage="1" sqref="R25:R26" xr:uid="{A27B37A3-B5F9-2F4B-81AC-258E1274AB4F}">
      <formula1>-1</formula1>
      <formula2>1</formula2>
    </dataValidation>
  </dataValidations>
  <pageMargins left="0.7" right="0.7" top="0.75" bottom="0.75" header="0.3" footer="0.3"/>
  <pageSetup scale="50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C0DD-A034-344F-91BE-01A6BB1E6F55}">
  <sheetPr>
    <tabColor theme="9" tint="-0.249977111117893"/>
    <pageSetUpPr fitToPage="1"/>
  </sheetPr>
  <dimension ref="A1:DG603"/>
  <sheetViews>
    <sheetView topLeftCell="B1" zoomScale="81" zoomScaleNormal="81" workbookViewId="0">
      <selection activeCell="C3" sqref="C3:X3"/>
    </sheetView>
  </sheetViews>
  <sheetFormatPr baseColWidth="10" defaultRowHeight="16" x14ac:dyDescent="0.2"/>
  <cols>
    <col min="1" max="1" width="10.83203125" hidden="1" customWidth="1"/>
    <col min="2" max="2" width="9.1640625" style="2" customWidth="1"/>
    <col min="3" max="3" width="7.83203125" style="2" customWidth="1"/>
    <col min="4" max="6" width="10.83203125" style="2"/>
    <col min="7" max="7" width="6.83203125" style="2" customWidth="1"/>
    <col min="8" max="12" width="10.83203125" style="2"/>
    <col min="13" max="13" width="11.83203125" style="2" bestFit="1" customWidth="1"/>
    <col min="14" max="14" width="11.33203125" style="2" bestFit="1" customWidth="1"/>
    <col min="15" max="15" width="7.1640625" style="2" customWidth="1"/>
    <col min="16" max="16" width="11.33203125" style="2" bestFit="1" customWidth="1"/>
    <col min="17" max="17" width="11.83203125" style="2" bestFit="1" customWidth="1"/>
    <col min="18" max="18" width="11.33203125" style="2" bestFit="1" customWidth="1"/>
    <col min="19" max="19" width="11.83203125" style="2" bestFit="1" customWidth="1"/>
    <col min="20" max="20" width="11.33203125" style="2" bestFit="1" customWidth="1"/>
    <col min="21" max="21" width="7.1640625" style="2" customWidth="1"/>
    <col min="22" max="22" width="11.6640625" style="2" bestFit="1" customWidth="1"/>
    <col min="23" max="111" width="10.83203125" style="2"/>
  </cols>
  <sheetData>
    <row r="1" spans="1:111" s="30" customFormat="1" ht="35" customHeight="1" x14ac:dyDescent="0.2">
      <c r="B1" s="267" t="s">
        <v>191</v>
      </c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</row>
    <row r="2" spans="1:111" s="56" customFormat="1" ht="25" customHeight="1" x14ac:dyDescent="0.2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</row>
    <row r="3" spans="1:111" s="56" customFormat="1" ht="25" customHeight="1" x14ac:dyDescent="0.2">
      <c r="B3" s="194"/>
      <c r="C3" s="280" t="s">
        <v>251</v>
      </c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</row>
    <row r="4" spans="1:111" s="30" customFormat="1" ht="25" customHeight="1" x14ac:dyDescent="0.2">
      <c r="B4" s="5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56"/>
      <c r="Q4" s="56"/>
      <c r="R4" s="56"/>
      <c r="S4" s="56"/>
      <c r="T4" s="5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11" s="30" customFormat="1" ht="25" customHeight="1" x14ac:dyDescent="0.2">
      <c r="B5" s="56"/>
      <c r="C5" s="6"/>
      <c r="D5" s="260" t="s">
        <v>118</v>
      </c>
      <c r="E5" s="260"/>
      <c r="F5" s="260"/>
      <c r="G5" s="6"/>
      <c r="H5" s="262" t="s">
        <v>117</v>
      </c>
      <c r="I5" s="262"/>
      <c r="J5" s="262"/>
      <c r="K5" s="262"/>
      <c r="L5" s="262"/>
      <c r="M5" s="262"/>
      <c r="N5" s="262"/>
      <c r="O5" s="25"/>
      <c r="P5" s="261" t="s">
        <v>107</v>
      </c>
      <c r="Q5" s="261"/>
      <c r="R5" s="261"/>
      <c r="S5" s="261"/>
      <c r="T5" s="261"/>
      <c r="U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11" s="30" customFormat="1" ht="34" x14ac:dyDescent="0.2">
      <c r="B6" s="63" t="s">
        <v>122</v>
      </c>
      <c r="C6" s="6" t="s">
        <v>103</v>
      </c>
      <c r="D6" s="6" t="s">
        <v>101</v>
      </c>
      <c r="E6" s="6" t="s">
        <v>102</v>
      </c>
      <c r="F6" s="6" t="s">
        <v>106</v>
      </c>
      <c r="G6" s="6"/>
      <c r="H6" s="6" t="s">
        <v>101</v>
      </c>
      <c r="I6" s="6" t="s">
        <v>102</v>
      </c>
      <c r="J6" s="6" t="s">
        <v>106</v>
      </c>
      <c r="K6" s="6" t="s">
        <v>108</v>
      </c>
      <c r="L6" s="6" t="s">
        <v>109</v>
      </c>
      <c r="M6" s="6" t="s">
        <v>110</v>
      </c>
      <c r="N6" s="6" t="s">
        <v>111</v>
      </c>
      <c r="O6" s="6"/>
      <c r="P6" s="6">
        <v>1</v>
      </c>
      <c r="Q6" s="6">
        <v>2</v>
      </c>
      <c r="R6" s="6">
        <v>3</v>
      </c>
      <c r="S6" s="6">
        <v>4</v>
      </c>
      <c r="T6" s="6">
        <v>5</v>
      </c>
      <c r="U6" s="6"/>
      <c r="V6" s="25" t="s">
        <v>35</v>
      </c>
      <c r="W6" s="25" t="s">
        <v>91</v>
      </c>
      <c r="X6" s="25" t="s">
        <v>113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</row>
    <row r="7" spans="1:111" s="30" customFormat="1" ht="25" customHeight="1" x14ac:dyDescent="0.2">
      <c r="A7" s="30">
        <f ca="1">RAND()</f>
        <v>0.56911274046225102</v>
      </c>
      <c r="B7" s="56">
        <f ca="1">RANK(A7,$A$7:$A$14)</f>
        <v>4</v>
      </c>
      <c r="C7" s="6">
        <v>1</v>
      </c>
      <c r="D7" s="37">
        <v>20</v>
      </c>
      <c r="E7" s="37">
        <v>2.2000000000000002</v>
      </c>
      <c r="F7" s="37">
        <v>0</v>
      </c>
      <c r="G7" s="6"/>
      <c r="H7" s="31">
        <v>-1</v>
      </c>
      <c r="I7" s="31">
        <v>-1</v>
      </c>
      <c r="J7" s="31">
        <v>-1</v>
      </c>
      <c r="K7" s="31">
        <f>H7*I7</f>
        <v>1</v>
      </c>
      <c r="L7" s="31">
        <f>H7*J7</f>
        <v>1</v>
      </c>
      <c r="M7" s="31">
        <f>I7*J7</f>
        <v>1</v>
      </c>
      <c r="N7" s="31">
        <f>H7*I7*J7</f>
        <v>-1</v>
      </c>
      <c r="O7" s="34"/>
      <c r="P7" s="36">
        <v>2.2200000000000002</v>
      </c>
      <c r="Q7" s="36">
        <v>2.11</v>
      </c>
      <c r="R7" s="36">
        <v>2.14</v>
      </c>
      <c r="S7" s="31"/>
      <c r="T7" s="31"/>
      <c r="U7" s="6"/>
      <c r="V7" s="36">
        <f>AVERAGE(P7:T7)</f>
        <v>2.1566666666666667</v>
      </c>
      <c r="W7" s="35">
        <f>_xlfn.STDEV.S(P7:T7)</f>
        <v>5.6862407030773408E-2</v>
      </c>
      <c r="X7" s="35">
        <f>POWER(W7,2)</f>
        <v>3.2333333333333493E-3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</row>
    <row r="8" spans="1:111" s="30" customFormat="1" ht="25" customHeight="1" x14ac:dyDescent="0.2">
      <c r="A8" s="30">
        <f t="shared" ref="A8:A14" ca="1" si="0">RAND()</f>
        <v>0.67202122876131554</v>
      </c>
      <c r="B8" s="56">
        <f t="shared" ref="B8:B14" ca="1" si="1">RANK(A8,$A$7:$A$14)</f>
        <v>2</v>
      </c>
      <c r="C8" s="6">
        <v>2</v>
      </c>
      <c r="D8" s="37">
        <v>20</v>
      </c>
      <c r="E8" s="37">
        <v>2.2000000000000002</v>
      </c>
      <c r="F8" s="37">
        <v>1</v>
      </c>
      <c r="G8" s="6"/>
      <c r="H8" s="31">
        <v>-1</v>
      </c>
      <c r="I8" s="31">
        <v>-1</v>
      </c>
      <c r="J8" s="31">
        <v>1</v>
      </c>
      <c r="K8" s="31">
        <f t="shared" ref="K8:K14" si="2">H8*I8</f>
        <v>1</v>
      </c>
      <c r="L8" s="31">
        <f t="shared" ref="L8:L14" si="3">H8*J8</f>
        <v>-1</v>
      </c>
      <c r="M8" s="31">
        <f t="shared" ref="M8:M14" si="4">I8*J8</f>
        <v>-1</v>
      </c>
      <c r="N8" s="31">
        <f t="shared" ref="N8:N14" si="5">H8*I8*J8</f>
        <v>1</v>
      </c>
      <c r="O8" s="34"/>
      <c r="P8" s="36">
        <v>1.42</v>
      </c>
      <c r="Q8" s="36">
        <v>1.54</v>
      </c>
      <c r="R8" s="36">
        <v>1.05</v>
      </c>
      <c r="S8" s="31"/>
      <c r="T8" s="31"/>
      <c r="U8" s="6"/>
      <c r="V8" s="36">
        <f t="shared" ref="V8:V14" si="6">AVERAGE(P8:T8)</f>
        <v>1.3366666666666667</v>
      </c>
      <c r="W8" s="35">
        <f t="shared" ref="W8:W14" si="7">_xlfn.STDEV.S(P8:T8)</f>
        <v>0.25540817005987393</v>
      </c>
      <c r="X8" s="35">
        <f t="shared" ref="X8:X14" si="8">POWER(W8,2)</f>
        <v>6.5233333333333476E-2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</row>
    <row r="9" spans="1:111" s="30" customFormat="1" ht="25" customHeight="1" x14ac:dyDescent="0.2">
      <c r="A9" s="30">
        <f t="shared" ca="1" si="0"/>
        <v>0.50602140879839497</v>
      </c>
      <c r="B9" s="56">
        <f t="shared" ca="1" si="1"/>
        <v>5</v>
      </c>
      <c r="C9" s="6">
        <v>3</v>
      </c>
      <c r="D9" s="37">
        <v>20</v>
      </c>
      <c r="E9" s="37">
        <v>4.5999999999999996</v>
      </c>
      <c r="F9" s="37">
        <v>0</v>
      </c>
      <c r="G9" s="6"/>
      <c r="H9" s="31">
        <v>-1</v>
      </c>
      <c r="I9" s="31">
        <v>1</v>
      </c>
      <c r="J9" s="31">
        <v>-1</v>
      </c>
      <c r="K9" s="31">
        <f t="shared" si="2"/>
        <v>-1</v>
      </c>
      <c r="L9" s="31">
        <f t="shared" si="3"/>
        <v>1</v>
      </c>
      <c r="M9" s="31">
        <f t="shared" si="4"/>
        <v>-1</v>
      </c>
      <c r="N9" s="31">
        <f t="shared" si="5"/>
        <v>1</v>
      </c>
      <c r="O9" s="34"/>
      <c r="P9" s="36">
        <v>2.25</v>
      </c>
      <c r="Q9" s="36">
        <v>2.31</v>
      </c>
      <c r="R9" s="36">
        <v>2.21</v>
      </c>
      <c r="S9" s="31"/>
      <c r="T9" s="31"/>
      <c r="U9" s="6"/>
      <c r="V9" s="36">
        <f t="shared" si="6"/>
        <v>2.2566666666666668</v>
      </c>
      <c r="W9" s="35">
        <f t="shared" si="7"/>
        <v>5.0332229568471713E-2</v>
      </c>
      <c r="X9" s="35">
        <f t="shared" si="8"/>
        <v>2.5333333333333384E-3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</row>
    <row r="10" spans="1:111" s="30" customFormat="1" ht="25" customHeight="1" x14ac:dyDescent="0.2">
      <c r="A10" s="30">
        <f t="shared" ca="1" si="0"/>
        <v>0.30776430602586435</v>
      </c>
      <c r="B10" s="56">
        <f t="shared" ca="1" si="1"/>
        <v>6</v>
      </c>
      <c r="C10" s="6">
        <v>4</v>
      </c>
      <c r="D10" s="37">
        <v>20</v>
      </c>
      <c r="E10" s="37">
        <v>4.5999999999999996</v>
      </c>
      <c r="F10" s="37">
        <v>1</v>
      </c>
      <c r="G10" s="6"/>
      <c r="H10" s="31">
        <v>-1</v>
      </c>
      <c r="I10" s="31">
        <v>1</v>
      </c>
      <c r="J10" s="31">
        <v>1</v>
      </c>
      <c r="K10" s="31">
        <f t="shared" si="2"/>
        <v>-1</v>
      </c>
      <c r="L10" s="31">
        <f t="shared" si="3"/>
        <v>-1</v>
      </c>
      <c r="M10" s="31">
        <f t="shared" si="4"/>
        <v>1</v>
      </c>
      <c r="N10" s="31">
        <f t="shared" si="5"/>
        <v>-1</v>
      </c>
      <c r="O10" s="34"/>
      <c r="P10" s="36">
        <v>1</v>
      </c>
      <c r="Q10" s="36">
        <v>1.38</v>
      </c>
      <c r="R10" s="36">
        <v>1.19</v>
      </c>
      <c r="S10" s="31"/>
      <c r="T10" s="31"/>
      <c r="U10" s="6"/>
      <c r="V10" s="36">
        <f t="shared" si="6"/>
        <v>1.19</v>
      </c>
      <c r="W10" s="35">
        <f t="shared" si="7"/>
        <v>0.19000000000000064</v>
      </c>
      <c r="X10" s="35">
        <f t="shared" si="8"/>
        <v>3.6100000000000243E-2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</row>
    <row r="11" spans="1:111" s="30" customFormat="1" ht="25" customHeight="1" x14ac:dyDescent="0.2">
      <c r="A11" s="30">
        <f t="shared" ca="1" si="0"/>
        <v>0.74863556532400621</v>
      </c>
      <c r="B11" s="56">
        <f t="shared" ca="1" si="1"/>
        <v>1</v>
      </c>
      <c r="C11" s="6">
        <v>5</v>
      </c>
      <c r="D11" s="37">
        <v>30</v>
      </c>
      <c r="E11" s="37">
        <v>2.2000000000000002</v>
      </c>
      <c r="F11" s="37">
        <v>0</v>
      </c>
      <c r="G11" s="6"/>
      <c r="H11" s="31">
        <v>1</v>
      </c>
      <c r="I11" s="31">
        <v>-1</v>
      </c>
      <c r="J11" s="31">
        <v>-1</v>
      </c>
      <c r="K11" s="31">
        <f t="shared" si="2"/>
        <v>-1</v>
      </c>
      <c r="L11" s="31">
        <f t="shared" si="3"/>
        <v>-1</v>
      </c>
      <c r="M11" s="31">
        <f t="shared" si="4"/>
        <v>1</v>
      </c>
      <c r="N11" s="31">
        <f t="shared" si="5"/>
        <v>1</v>
      </c>
      <c r="O11" s="34"/>
      <c r="P11" s="36">
        <v>1.73</v>
      </c>
      <c r="Q11" s="36">
        <v>1.86</v>
      </c>
      <c r="R11" s="36">
        <v>1.79</v>
      </c>
      <c r="S11" s="31"/>
      <c r="T11" s="31"/>
      <c r="U11" s="6"/>
      <c r="V11" s="36">
        <f t="shared" si="6"/>
        <v>1.7933333333333332</v>
      </c>
      <c r="W11" s="35">
        <f t="shared" si="7"/>
        <v>6.5064070986477179E-2</v>
      </c>
      <c r="X11" s="35">
        <f t="shared" si="8"/>
        <v>4.2333333333333415E-3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</row>
    <row r="12" spans="1:111" s="30" customFormat="1" ht="25" customHeight="1" x14ac:dyDescent="0.2">
      <c r="A12" s="30">
        <f t="shared" ca="1" si="0"/>
        <v>0.58491553596458168</v>
      </c>
      <c r="B12" s="56">
        <f t="shared" ca="1" si="1"/>
        <v>3</v>
      </c>
      <c r="C12" s="6">
        <v>6</v>
      </c>
      <c r="D12" s="37">
        <v>30</v>
      </c>
      <c r="E12" s="37">
        <v>2.2000000000000002</v>
      </c>
      <c r="F12" s="37">
        <v>1</v>
      </c>
      <c r="G12" s="6"/>
      <c r="H12" s="31">
        <v>1</v>
      </c>
      <c r="I12" s="31">
        <v>-1</v>
      </c>
      <c r="J12" s="31">
        <v>1</v>
      </c>
      <c r="K12" s="31">
        <f t="shared" si="2"/>
        <v>-1</v>
      </c>
      <c r="L12" s="31">
        <f t="shared" si="3"/>
        <v>1</v>
      </c>
      <c r="M12" s="31">
        <f t="shared" si="4"/>
        <v>-1</v>
      </c>
      <c r="N12" s="31">
        <f t="shared" si="5"/>
        <v>-1</v>
      </c>
      <c r="O12" s="34"/>
      <c r="P12" s="36">
        <v>2.71</v>
      </c>
      <c r="Q12" s="36">
        <v>2.4500000000000002</v>
      </c>
      <c r="R12" s="36">
        <v>2.46</v>
      </c>
      <c r="S12" s="31"/>
      <c r="T12" s="31"/>
      <c r="U12" s="6"/>
      <c r="V12" s="36">
        <f t="shared" si="6"/>
        <v>2.54</v>
      </c>
      <c r="W12" s="35">
        <f t="shared" si="7"/>
        <v>0.14730919862656228</v>
      </c>
      <c r="X12" s="35">
        <f t="shared" si="8"/>
        <v>2.1699999999999976E-2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</row>
    <row r="13" spans="1:111" s="30" customFormat="1" ht="25" customHeight="1" x14ac:dyDescent="0.2">
      <c r="A13" s="30">
        <f t="shared" ca="1" si="0"/>
        <v>0.12857030804167391</v>
      </c>
      <c r="B13" s="56">
        <f t="shared" ca="1" si="1"/>
        <v>8</v>
      </c>
      <c r="C13" s="6">
        <v>7</v>
      </c>
      <c r="D13" s="37">
        <v>30</v>
      </c>
      <c r="E13" s="37">
        <v>4.5999999999999996</v>
      </c>
      <c r="F13" s="37">
        <v>0</v>
      </c>
      <c r="G13" s="6"/>
      <c r="H13" s="31">
        <v>1</v>
      </c>
      <c r="I13" s="31">
        <v>1</v>
      </c>
      <c r="J13" s="31">
        <v>-1</v>
      </c>
      <c r="K13" s="31">
        <f t="shared" si="2"/>
        <v>1</v>
      </c>
      <c r="L13" s="31">
        <f t="shared" si="3"/>
        <v>-1</v>
      </c>
      <c r="M13" s="31">
        <f t="shared" si="4"/>
        <v>-1</v>
      </c>
      <c r="N13" s="31">
        <f t="shared" si="5"/>
        <v>-1</v>
      </c>
      <c r="O13" s="34"/>
      <c r="P13" s="36">
        <v>1.84</v>
      </c>
      <c r="Q13" s="36">
        <v>1.76</v>
      </c>
      <c r="R13" s="36">
        <v>1.7</v>
      </c>
      <c r="S13" s="31"/>
      <c r="T13" s="31"/>
      <c r="U13" s="6"/>
      <c r="V13" s="36">
        <f t="shared" si="6"/>
        <v>1.7666666666666666</v>
      </c>
      <c r="W13" s="35">
        <f t="shared" si="7"/>
        <v>7.0237691685684986E-2</v>
      </c>
      <c r="X13" s="35">
        <f t="shared" si="8"/>
        <v>4.9333333333333416E-3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</row>
    <row r="14" spans="1:111" s="30" customFormat="1" ht="25" customHeight="1" x14ac:dyDescent="0.2">
      <c r="A14" s="30">
        <f t="shared" ca="1" si="0"/>
        <v>0.13596006876066968</v>
      </c>
      <c r="B14" s="56">
        <f t="shared" ca="1" si="1"/>
        <v>7</v>
      </c>
      <c r="C14" s="6">
        <v>8</v>
      </c>
      <c r="D14" s="37">
        <v>30</v>
      </c>
      <c r="E14" s="37">
        <v>4.5999999999999996</v>
      </c>
      <c r="F14" s="37">
        <v>1</v>
      </c>
      <c r="G14" s="6"/>
      <c r="H14" s="31">
        <v>1</v>
      </c>
      <c r="I14" s="31">
        <v>1</v>
      </c>
      <c r="J14" s="31">
        <v>1</v>
      </c>
      <c r="K14" s="31">
        <f t="shared" si="2"/>
        <v>1</v>
      </c>
      <c r="L14" s="31">
        <f t="shared" si="3"/>
        <v>1</v>
      </c>
      <c r="M14" s="31">
        <f t="shared" si="4"/>
        <v>1</v>
      </c>
      <c r="N14" s="31">
        <f t="shared" si="5"/>
        <v>1</v>
      </c>
      <c r="O14" s="34"/>
      <c r="P14" s="36">
        <v>2.27</v>
      </c>
      <c r="Q14" s="36">
        <v>2.69</v>
      </c>
      <c r="R14" s="36">
        <v>2.71</v>
      </c>
      <c r="S14" s="31"/>
      <c r="T14" s="31"/>
      <c r="U14" s="6"/>
      <c r="V14" s="36">
        <f t="shared" si="6"/>
        <v>2.5566666666666666</v>
      </c>
      <c r="W14" s="35">
        <f t="shared" si="7"/>
        <v>0.24846193538112293</v>
      </c>
      <c r="X14" s="35">
        <f t="shared" si="8"/>
        <v>6.1733333333333307E-2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</row>
    <row r="15" spans="1:111" s="30" customFormat="1" ht="25" customHeight="1" x14ac:dyDescent="0.2">
      <c r="B15" s="5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29">
        <f>AVERAGE(V7:V14)</f>
        <v>1.9495833333333332</v>
      </c>
      <c r="W15" s="29">
        <f t="shared" ref="W15:X15" si="9">AVERAGE(W7:W14)</f>
        <v>0.13545946291737088</v>
      </c>
      <c r="X15" s="33">
        <f t="shared" si="9"/>
        <v>2.4962500000000047E-2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</row>
    <row r="16" spans="1:111" s="30" customFormat="1" ht="25" customHeight="1" x14ac:dyDescent="0.2">
      <c r="B16" s="56"/>
      <c r="C16" s="6"/>
      <c r="D16" s="6"/>
      <c r="E16" s="6"/>
      <c r="F16" s="39" t="s">
        <v>104</v>
      </c>
      <c r="G16" s="57">
        <v>-1</v>
      </c>
      <c r="H16" s="36">
        <f>AVERAGE(P7:T10)</f>
        <v>1.7350000000000001</v>
      </c>
      <c r="I16" s="36">
        <f>AVERAGE(P7:T8,P11:T12)</f>
        <v>1.9566666666666668</v>
      </c>
      <c r="J16" s="36">
        <f>AVERAGE(P7:R7,P9:R9,P11:R11,P13:R13)</f>
        <v>1.9933333333333334</v>
      </c>
      <c r="K16" s="38">
        <f>AVERAGE(P9:T12)</f>
        <v>1.9450000000000001</v>
      </c>
      <c r="L16" s="36">
        <f>AVERAGE(P8:T8,P10:T11,P13:T13)</f>
        <v>1.5216666666666667</v>
      </c>
      <c r="M16" s="36">
        <f>AVERAGE(P8:T9,P12:T13)</f>
        <v>1.9750000000000003</v>
      </c>
      <c r="N16" s="36">
        <f>AVERAGE(P7:T7,P10:T10,P12:T13)</f>
        <v>1.9133333333333333</v>
      </c>
      <c r="O16" s="11"/>
      <c r="P16" s="30" t="s">
        <v>129</v>
      </c>
      <c r="Q16" s="55">
        <f>_xlfn.F.INV(0.95,1,SUM(COUNT(P7:T7)-1,COUNT(P8:T8)-1,COUNT(P9:T9)-1,COUNT(P10:T10)-1,COUNT(P11:T11)-1,COUNT(P12:T12)-1,COUNT(P13:T13)-1,COUNT(P14:T14)-1))</f>
        <v>4.4939984776663584</v>
      </c>
      <c r="R16" s="11"/>
      <c r="S16" s="11"/>
      <c r="T16" s="274" t="s">
        <v>127</v>
      </c>
      <c r="U16" s="274"/>
      <c r="V16" s="274"/>
      <c r="W16" s="274"/>
      <c r="X16" s="33">
        <f>X15</f>
        <v>2.4962500000000047E-2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</row>
    <row r="17" spans="2:111" s="30" customFormat="1" ht="25" customHeight="1" x14ac:dyDescent="0.2">
      <c r="B17" s="56"/>
      <c r="C17" s="6"/>
      <c r="D17" s="6"/>
      <c r="E17" s="6"/>
      <c r="F17" s="39" t="s">
        <v>105</v>
      </c>
      <c r="G17" s="57">
        <v>1</v>
      </c>
      <c r="H17" s="36">
        <f>AVERAGE(P11:T14)</f>
        <v>2.164166666666667</v>
      </c>
      <c r="I17" s="36">
        <f>AVERAGE(P9:T10,P13:T14)</f>
        <v>1.9425000000000001</v>
      </c>
      <c r="J17" s="36">
        <f>AVERAGE(P8:R8,P10:R10,P12:R12,P14:R14)</f>
        <v>1.9058333333333335</v>
      </c>
      <c r="K17" s="36">
        <f>AVERAGE(P7:T8,P13:T14)</f>
        <v>1.9541666666666668</v>
      </c>
      <c r="L17" s="36">
        <f>AVERAGE(P7:T7,P9:T9,P12:T12,P14:T14)</f>
        <v>2.3775000000000004</v>
      </c>
      <c r="M17" s="36">
        <f>AVERAGE(P7:T7,P10:T11,P14:T14)</f>
        <v>1.924166666666667</v>
      </c>
      <c r="N17" s="36">
        <f>AVERAGE(P8:T9,P11:T11,P14:T14)</f>
        <v>1.9858333333333336</v>
      </c>
      <c r="O17" s="11"/>
      <c r="P17" s="279"/>
      <c r="Q17" s="279"/>
      <c r="R17" s="279"/>
      <c r="S17" s="11"/>
      <c r="T17" s="11"/>
      <c r="U17" s="6"/>
      <c r="V17" s="56"/>
      <c r="W17" s="56"/>
      <c r="X17" s="5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</row>
    <row r="18" spans="2:111" s="30" customFormat="1" ht="25" customHeight="1" x14ac:dyDescent="0.2">
      <c r="B18" s="56"/>
      <c r="C18" s="6"/>
      <c r="D18" s="6"/>
      <c r="E18" s="6"/>
      <c r="F18" s="39" t="s">
        <v>115</v>
      </c>
      <c r="G18" s="6"/>
      <c r="H18" s="60">
        <f>H17-H16</f>
        <v>0.42916666666666692</v>
      </c>
      <c r="I18" s="60">
        <f t="shared" ref="I18:K18" si="10">I17-I16</f>
        <v>-1.4166666666666661E-2</v>
      </c>
      <c r="J18" s="60">
        <f t="shared" si="10"/>
        <v>-8.7499999999999911E-2</v>
      </c>
      <c r="K18" s="60">
        <f t="shared" si="10"/>
        <v>9.1666666666667673E-3</v>
      </c>
      <c r="L18" s="60">
        <f t="shared" ref="L18" si="11">L17-L16</f>
        <v>0.85583333333333367</v>
      </c>
      <c r="M18" s="60">
        <f t="shared" ref="M18:N18" si="12">M17-M16</f>
        <v>-5.0833333333333286E-2</v>
      </c>
      <c r="N18" s="60">
        <f t="shared" si="12"/>
        <v>7.2500000000000231E-2</v>
      </c>
      <c r="O18" s="11"/>
      <c r="P18" s="11"/>
      <c r="Q18" s="11"/>
      <c r="R18" s="11"/>
      <c r="S18" s="11"/>
      <c r="T18" s="11"/>
      <c r="U18" s="6"/>
      <c r="V18" s="271" t="s">
        <v>137</v>
      </c>
      <c r="W18" s="272"/>
      <c r="X18" s="273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</row>
    <row r="19" spans="2:111" s="30" customFormat="1" ht="22" customHeight="1" x14ac:dyDescent="0.2">
      <c r="B19" s="56"/>
      <c r="C19" s="6"/>
      <c r="D19" s="6"/>
      <c r="E19" s="6"/>
      <c r="F19" s="39" t="s">
        <v>112</v>
      </c>
      <c r="G19" s="6"/>
      <c r="H19" s="36">
        <f>H18/2</f>
        <v>0.21458333333333346</v>
      </c>
      <c r="I19" s="36">
        <f t="shared" ref="I19:K19" si="13">I18/2</f>
        <v>-7.0833333333333304E-3</v>
      </c>
      <c r="J19" s="36">
        <f t="shared" si="13"/>
        <v>-4.3749999999999956E-2</v>
      </c>
      <c r="K19" s="36">
        <f t="shared" si="13"/>
        <v>4.5833333333333837E-3</v>
      </c>
      <c r="L19" s="36">
        <f t="shared" ref="L19" si="14">L18/2</f>
        <v>0.42791666666666683</v>
      </c>
      <c r="M19" s="36">
        <f t="shared" ref="M19:N19" si="15">M18/2</f>
        <v>-2.5416666666666643E-2</v>
      </c>
      <c r="N19" s="36">
        <f t="shared" si="15"/>
        <v>3.6250000000000115E-2</v>
      </c>
      <c r="O19" s="11"/>
      <c r="P19" s="11"/>
      <c r="Q19" s="11"/>
      <c r="R19" s="11"/>
      <c r="S19" s="11"/>
      <c r="T19" s="11"/>
      <c r="U19" s="6"/>
      <c r="V19" s="78" t="s">
        <v>133</v>
      </c>
      <c r="W19" s="82" t="s">
        <v>135</v>
      </c>
      <c r="X19" s="79" t="s">
        <v>134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</row>
    <row r="20" spans="2:111" s="30" customFormat="1" ht="25" customHeight="1" x14ac:dyDescent="0.2">
      <c r="B20" s="56"/>
      <c r="C20" s="6"/>
      <c r="D20" s="6"/>
      <c r="E20" s="6"/>
      <c r="F20" s="39" t="s">
        <v>116</v>
      </c>
      <c r="G20" s="6"/>
      <c r="H20" s="36">
        <f>ABS(H19)</f>
        <v>0.21458333333333346</v>
      </c>
      <c r="I20" s="36">
        <f t="shared" ref="I20:N20" si="16">ABS(I19)</f>
        <v>7.0833333333333304E-3</v>
      </c>
      <c r="J20" s="36">
        <f t="shared" si="16"/>
        <v>4.3749999999999956E-2</v>
      </c>
      <c r="K20" s="36">
        <f t="shared" si="16"/>
        <v>4.5833333333333837E-3</v>
      </c>
      <c r="L20" s="36">
        <f t="shared" si="16"/>
        <v>0.42791666666666683</v>
      </c>
      <c r="M20" s="36">
        <f t="shared" si="16"/>
        <v>2.5416666666666643E-2</v>
      </c>
      <c r="N20" s="36">
        <f t="shared" si="16"/>
        <v>3.6250000000000115E-2</v>
      </c>
      <c r="O20" s="11"/>
      <c r="P20" s="11"/>
      <c r="Q20" s="11"/>
      <c r="R20" s="11"/>
      <c r="S20" s="11"/>
      <c r="T20" s="11"/>
      <c r="U20" s="6"/>
      <c r="V20" s="73" t="s">
        <v>136</v>
      </c>
      <c r="W20" s="88">
        <f>V15</f>
        <v>1.9495833333333332</v>
      </c>
      <c r="X20" s="8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</row>
    <row r="21" spans="2:111" s="30" customFormat="1" ht="25" customHeight="1" x14ac:dyDescent="0.2">
      <c r="B21" s="56"/>
      <c r="C21" s="6"/>
      <c r="D21" s="6"/>
      <c r="E21" s="6"/>
      <c r="F21" s="39" t="s">
        <v>128</v>
      </c>
      <c r="G21" s="6"/>
      <c r="H21" s="35">
        <f t="shared" ref="H21:N21" si="17">(COUNT($P$7:$T$14)/4)*POWER(H18,2)</f>
        <v>1.1051041666666679</v>
      </c>
      <c r="I21" s="35">
        <f t="shared" si="17"/>
        <v>1.2041666666666657E-3</v>
      </c>
      <c r="J21" s="35">
        <f t="shared" si="17"/>
        <v>4.5937499999999909E-2</v>
      </c>
      <c r="K21" s="35">
        <f t="shared" si="17"/>
        <v>5.0416666666667771E-4</v>
      </c>
      <c r="L21" s="35">
        <f t="shared" si="17"/>
        <v>4.3947041666666697</v>
      </c>
      <c r="M21" s="35">
        <f t="shared" si="17"/>
        <v>1.5504166666666637E-2</v>
      </c>
      <c r="N21" s="35">
        <f t="shared" si="17"/>
        <v>3.1537500000000204E-2</v>
      </c>
      <c r="O21" s="11"/>
      <c r="P21" s="11"/>
      <c r="Q21" s="11"/>
      <c r="R21" s="11"/>
      <c r="S21" s="11"/>
      <c r="T21" s="11"/>
      <c r="U21" s="6"/>
      <c r="V21" s="74" t="s">
        <v>132</v>
      </c>
      <c r="W21" s="55">
        <f>H19</f>
        <v>0.21458333333333346</v>
      </c>
      <c r="X21" s="72" t="str">
        <f>H6</f>
        <v>Factor A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</row>
    <row r="22" spans="2:111" s="30" customFormat="1" ht="25" customHeight="1" x14ac:dyDescent="0.2">
      <c r="B22" s="56"/>
      <c r="C22" s="6"/>
      <c r="D22" s="6"/>
      <c r="E22" s="6"/>
      <c r="F22" s="39" t="s">
        <v>114</v>
      </c>
      <c r="G22" s="6"/>
      <c r="H22" s="36">
        <f t="shared" ref="H22:N22" si="18">H21/$X$16</f>
        <v>44.270572525454817</v>
      </c>
      <c r="I22" s="36">
        <f t="shared" si="18"/>
        <v>4.8239025204473249E-2</v>
      </c>
      <c r="J22" s="36">
        <f t="shared" si="18"/>
        <v>1.8402603905858717</v>
      </c>
      <c r="K22" s="36">
        <f t="shared" si="18"/>
        <v>2.019696210983182E-2</v>
      </c>
      <c r="L22" s="36">
        <f t="shared" si="18"/>
        <v>176.05224503421778</v>
      </c>
      <c r="M22" s="36">
        <f t="shared" si="18"/>
        <v>0.62109831413787109</v>
      </c>
      <c r="N22" s="36">
        <f t="shared" si="18"/>
        <v>1.2633950926389643</v>
      </c>
      <c r="O22" s="11"/>
      <c r="P22" s="11"/>
      <c r="Q22" s="11"/>
      <c r="R22" s="11"/>
      <c r="S22" s="11"/>
      <c r="T22" s="11"/>
      <c r="U22" s="6"/>
      <c r="V22" s="74" t="s">
        <v>132</v>
      </c>
      <c r="W22" s="55">
        <f>I19</f>
        <v>-7.0833333333333304E-3</v>
      </c>
      <c r="X22" s="72" t="str">
        <f>I6</f>
        <v>Factor B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</row>
    <row r="23" spans="2:111" s="30" customFormat="1" ht="25" customHeight="1" x14ac:dyDescent="0.2">
      <c r="B23" s="56"/>
      <c r="C23" s="56"/>
      <c r="D23" s="56"/>
      <c r="E23" s="56"/>
      <c r="F23" s="39"/>
      <c r="G23" s="56"/>
      <c r="H23" s="55"/>
      <c r="I23" s="55"/>
      <c r="J23" s="55"/>
      <c r="K23" s="55"/>
      <c r="L23" s="55"/>
      <c r="M23" s="55"/>
      <c r="N23" s="55"/>
      <c r="O23" s="11"/>
      <c r="P23" s="11"/>
      <c r="Q23" s="11"/>
      <c r="R23" s="11"/>
      <c r="S23" s="11"/>
      <c r="T23" s="11"/>
      <c r="U23" s="56"/>
      <c r="V23" s="74" t="s">
        <v>132</v>
      </c>
      <c r="W23" s="55">
        <f>J19</f>
        <v>-4.3749999999999956E-2</v>
      </c>
      <c r="X23" s="72" t="str">
        <f>J6</f>
        <v>Factor C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</row>
    <row r="24" spans="2:111" s="30" customFormat="1" ht="25" customHeight="1" x14ac:dyDescent="0.2">
      <c r="B24" s="56"/>
      <c r="C24" s="266" t="s">
        <v>167</v>
      </c>
      <c r="D24" s="266"/>
      <c r="E24" s="266"/>
      <c r="F24" s="266"/>
      <c r="G24" s="266"/>
      <c r="H24" s="266"/>
      <c r="I24" s="266"/>
      <c r="J24" s="26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4" t="s">
        <v>132</v>
      </c>
      <c r="W24" s="55">
        <f>K19</f>
        <v>4.5833333333333837E-3</v>
      </c>
      <c r="X24" s="72" t="str">
        <f>K6</f>
        <v>AB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</row>
    <row r="25" spans="2:111" s="30" customFormat="1" ht="25" customHeight="1" x14ac:dyDescent="0.2">
      <c r="B25" s="5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4" t="s">
        <v>132</v>
      </c>
      <c r="W25" s="55">
        <f>L19</f>
        <v>0.42791666666666683</v>
      </c>
      <c r="X25" s="72" t="str">
        <f>L6</f>
        <v>AC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</row>
    <row r="26" spans="2:111" s="30" customFormat="1" ht="25" customHeight="1" x14ac:dyDescent="0.2">
      <c r="B26" s="5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74" t="s">
        <v>132</v>
      </c>
      <c r="W26" s="55">
        <f>M19</f>
        <v>-2.5416666666666643E-2</v>
      </c>
      <c r="X26" s="72" t="str">
        <f>M6</f>
        <v>BC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</row>
    <row r="27" spans="2:111" s="30" customFormat="1" ht="25" customHeight="1" x14ac:dyDescent="0.2">
      <c r="B27" s="5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87"/>
      <c r="W27" s="76">
        <f>N19</f>
        <v>3.6250000000000115E-2</v>
      </c>
      <c r="X27" s="77" t="str">
        <f>N6</f>
        <v>ABC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</row>
    <row r="28" spans="2:111" s="30" customFormat="1" ht="25" customHeight="1" x14ac:dyDescent="0.2">
      <c r="B28" s="5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</row>
    <row r="29" spans="2:111" s="30" customFormat="1" ht="25" customHeight="1" x14ac:dyDescent="0.2">
      <c r="B29" s="5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268" t="s">
        <v>166</v>
      </c>
      <c r="W29" s="269"/>
      <c r="X29" s="270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</row>
    <row r="30" spans="2:111" ht="25" customHeight="1" x14ac:dyDescent="0.2">
      <c r="C30" s="6"/>
      <c r="D30" s="6"/>
      <c r="E30" s="6"/>
      <c r="F30" s="6"/>
      <c r="G30" s="6"/>
      <c r="V30" s="73" t="s">
        <v>165</v>
      </c>
      <c r="W30" s="11"/>
      <c r="X30" s="72"/>
    </row>
    <row r="31" spans="2:111" ht="25" customHeight="1" x14ac:dyDescent="0.2">
      <c r="V31" s="73" t="s">
        <v>101</v>
      </c>
      <c r="W31" s="91">
        <v>0</v>
      </c>
      <c r="X31" s="72"/>
    </row>
    <row r="32" spans="2:111" ht="25" customHeight="1" x14ac:dyDescent="0.2">
      <c r="V32" s="73" t="s">
        <v>102</v>
      </c>
      <c r="W32" s="91">
        <v>-1</v>
      </c>
      <c r="X32" s="72"/>
    </row>
    <row r="33" spans="3:25" ht="25" customHeight="1" x14ac:dyDescent="0.2">
      <c r="V33" s="73" t="s">
        <v>106</v>
      </c>
      <c r="W33" s="91">
        <v>0</v>
      </c>
      <c r="X33" s="92"/>
    </row>
    <row r="34" spans="3:25" ht="25" customHeight="1" x14ac:dyDescent="0.2">
      <c r="V34" s="89" t="s">
        <v>119</v>
      </c>
      <c r="W34" s="90">
        <f>W20+W21*W31+W22*W32+W23*W33+W24*W31*W32+W25*W31*W33+W26*W32*W33+W27*W31*W32*W33</f>
        <v>1.9566666666666666</v>
      </c>
      <c r="X34" s="77"/>
      <c r="Y34" s="93"/>
    </row>
    <row r="35" spans="3:25" ht="25" customHeight="1" x14ac:dyDescent="0.2"/>
    <row r="36" spans="3:25" ht="25" customHeight="1" x14ac:dyDescent="0.2">
      <c r="C36" s="266" t="s">
        <v>163</v>
      </c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</row>
    <row r="37" spans="3:25" ht="25" customHeight="1" x14ac:dyDescent="0.2"/>
    <row r="38" spans="3:25" ht="25" customHeight="1" x14ac:dyDescent="0.2"/>
    <row r="39" spans="3:25" ht="25" customHeight="1" x14ac:dyDescent="0.2"/>
    <row r="40" spans="3:25" ht="25" customHeight="1" x14ac:dyDescent="0.2"/>
    <row r="41" spans="3:25" ht="25" customHeight="1" x14ac:dyDescent="0.2"/>
    <row r="42" spans="3:25" ht="25" customHeight="1" x14ac:dyDescent="0.2"/>
    <row r="43" spans="3:25" ht="25" customHeight="1" x14ac:dyDescent="0.2"/>
    <row r="44" spans="3:25" ht="25" customHeight="1" x14ac:dyDescent="0.2"/>
    <row r="45" spans="3:25" ht="25" customHeight="1" x14ac:dyDescent="0.2"/>
    <row r="46" spans="3:25" ht="25" customHeight="1" x14ac:dyDescent="0.2"/>
    <row r="47" spans="3:25" ht="25" customHeight="1" x14ac:dyDescent="0.2"/>
    <row r="48" spans="3:25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spans="3:24" ht="25" customHeight="1" x14ac:dyDescent="0.2"/>
    <row r="66" spans="3:24" ht="25" customHeight="1" x14ac:dyDescent="0.2"/>
    <row r="67" spans="3:24" ht="25" customHeight="1" x14ac:dyDescent="0.2"/>
    <row r="68" spans="3:24" ht="25" customHeight="1" x14ac:dyDescent="0.2"/>
    <row r="69" spans="3:24" ht="25" customHeight="1" x14ac:dyDescent="0.2"/>
    <row r="70" spans="3:24" ht="25" customHeight="1" x14ac:dyDescent="0.2"/>
    <row r="71" spans="3:24" ht="25" customHeight="1" x14ac:dyDescent="0.2"/>
    <row r="72" spans="3:24" ht="25" customHeight="1" x14ac:dyDescent="0.2"/>
    <row r="73" spans="3:24" ht="25" customHeight="1" x14ac:dyDescent="0.2"/>
    <row r="74" spans="3:24" ht="25" customHeight="1" x14ac:dyDescent="0.2"/>
    <row r="75" spans="3:24" ht="25" customHeight="1" x14ac:dyDescent="0.2"/>
    <row r="76" spans="3:24" ht="25" customHeight="1" x14ac:dyDescent="0.2">
      <c r="C76" s="277" t="s">
        <v>232</v>
      </c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</row>
    <row r="77" spans="3:24" ht="25" customHeight="1" x14ac:dyDescent="0.2"/>
    <row r="78" spans="3:24" ht="25" customHeight="1" x14ac:dyDescent="0.2">
      <c r="C78" s="56" t="s">
        <v>101</v>
      </c>
      <c r="D78" s="56" t="s">
        <v>102</v>
      </c>
      <c r="E78" s="56" t="s">
        <v>106</v>
      </c>
      <c r="F78" s="56" t="s">
        <v>108</v>
      </c>
      <c r="G78" s="56" t="s">
        <v>109</v>
      </c>
      <c r="H78" s="56" t="s">
        <v>110</v>
      </c>
      <c r="I78" s="56" t="s">
        <v>111</v>
      </c>
      <c r="J78" s="187" t="s">
        <v>119</v>
      </c>
      <c r="L78" s="2" t="s">
        <v>233</v>
      </c>
    </row>
    <row r="79" spans="3:24" ht="25" customHeight="1" thickBot="1" x14ac:dyDescent="0.25">
      <c r="C79" s="31">
        <v>-1</v>
      </c>
      <c r="D79" s="31">
        <v>-1</v>
      </c>
      <c r="E79" s="31">
        <v>-1</v>
      </c>
      <c r="F79" s="31">
        <f>C79*D79</f>
        <v>1</v>
      </c>
      <c r="G79" s="31">
        <f>C79*E79</f>
        <v>1</v>
      </c>
      <c r="H79" s="31">
        <f>D79*E79</f>
        <v>1</v>
      </c>
      <c r="I79" s="31">
        <f>C79*D79*E79</f>
        <v>-1</v>
      </c>
      <c r="J79" s="36">
        <v>2.2200000000000002</v>
      </c>
    </row>
    <row r="80" spans="3:24" ht="25" customHeight="1" x14ac:dyDescent="0.2">
      <c r="C80" s="31">
        <v>-1</v>
      </c>
      <c r="D80" s="31">
        <v>-1</v>
      </c>
      <c r="E80" s="31">
        <v>1</v>
      </c>
      <c r="F80" s="31">
        <f t="shared" ref="F80:F86" si="19">C80*D80</f>
        <v>1</v>
      </c>
      <c r="G80" s="31">
        <f t="shared" ref="G80:G86" si="20">C80*E80</f>
        <v>-1</v>
      </c>
      <c r="H80" s="31">
        <f t="shared" ref="H80:H86" si="21">D80*E80</f>
        <v>-1</v>
      </c>
      <c r="I80" s="31">
        <f t="shared" ref="I80:I86" si="22">C80*D80*E80</f>
        <v>1</v>
      </c>
      <c r="J80" s="36">
        <v>1.42</v>
      </c>
      <c r="L80" s="188" t="s">
        <v>234</v>
      </c>
      <c r="M80" s="188"/>
    </row>
    <row r="81" spans="3:20" ht="25" customHeight="1" x14ac:dyDescent="0.2">
      <c r="C81" s="31">
        <v>-1</v>
      </c>
      <c r="D81" s="31">
        <v>1</v>
      </c>
      <c r="E81" s="31">
        <v>-1</v>
      </c>
      <c r="F81" s="31">
        <f t="shared" si="19"/>
        <v>-1</v>
      </c>
      <c r="G81" s="31">
        <f t="shared" si="20"/>
        <v>1</v>
      </c>
      <c r="H81" s="31">
        <f t="shared" si="21"/>
        <v>-1</v>
      </c>
      <c r="I81" s="31">
        <f t="shared" si="22"/>
        <v>1</v>
      </c>
      <c r="J81" s="36">
        <v>2.25</v>
      </c>
      <c r="L81" s="10" t="s">
        <v>235</v>
      </c>
      <c r="M81" s="195">
        <v>0.96610845251821065</v>
      </c>
    </row>
    <row r="82" spans="3:20" ht="25" customHeight="1" x14ac:dyDescent="0.2">
      <c r="C82" s="31">
        <v>-1</v>
      </c>
      <c r="D82" s="31">
        <v>1</v>
      </c>
      <c r="E82" s="31">
        <v>1</v>
      </c>
      <c r="F82" s="31">
        <f t="shared" si="19"/>
        <v>-1</v>
      </c>
      <c r="G82" s="31">
        <f t="shared" si="20"/>
        <v>-1</v>
      </c>
      <c r="H82" s="31">
        <f t="shared" si="21"/>
        <v>1</v>
      </c>
      <c r="I82" s="31">
        <f t="shared" si="22"/>
        <v>-1</v>
      </c>
      <c r="J82" s="36">
        <v>1</v>
      </c>
      <c r="L82" s="10" t="s">
        <v>236</v>
      </c>
      <c r="M82" s="195">
        <v>0.93336554202713173</v>
      </c>
    </row>
    <row r="83" spans="3:20" ht="25" customHeight="1" x14ac:dyDescent="0.2">
      <c r="C83" s="31">
        <v>1</v>
      </c>
      <c r="D83" s="31">
        <v>-1</v>
      </c>
      <c r="E83" s="31">
        <v>-1</v>
      </c>
      <c r="F83" s="31">
        <f t="shared" si="19"/>
        <v>-1</v>
      </c>
      <c r="G83" s="31">
        <f t="shared" si="20"/>
        <v>-1</v>
      </c>
      <c r="H83" s="31">
        <f t="shared" si="21"/>
        <v>1</v>
      </c>
      <c r="I83" s="31">
        <f t="shared" si="22"/>
        <v>1</v>
      </c>
      <c r="J83" s="36">
        <v>1.73</v>
      </c>
      <c r="L83" s="10" t="s">
        <v>237</v>
      </c>
      <c r="M83" s="195">
        <v>0.90421296666400197</v>
      </c>
    </row>
    <row r="84" spans="3:20" ht="25" customHeight="1" x14ac:dyDescent="0.2">
      <c r="C84" s="31">
        <v>1</v>
      </c>
      <c r="D84" s="31">
        <v>-1</v>
      </c>
      <c r="E84" s="31">
        <v>1</v>
      </c>
      <c r="F84" s="31">
        <f t="shared" si="19"/>
        <v>-1</v>
      </c>
      <c r="G84" s="31">
        <f t="shared" si="20"/>
        <v>1</v>
      </c>
      <c r="H84" s="31">
        <f t="shared" si="21"/>
        <v>-1</v>
      </c>
      <c r="I84" s="31">
        <f t="shared" si="22"/>
        <v>-1</v>
      </c>
      <c r="J84" s="36">
        <v>2.71</v>
      </c>
      <c r="L84" s="10" t="s">
        <v>238</v>
      </c>
      <c r="M84" s="195">
        <v>0.15799525309324963</v>
      </c>
    </row>
    <row r="85" spans="3:20" ht="25" customHeight="1" thickBot="1" x14ac:dyDescent="0.25">
      <c r="C85" s="31">
        <v>1</v>
      </c>
      <c r="D85" s="31">
        <v>1</v>
      </c>
      <c r="E85" s="31">
        <v>-1</v>
      </c>
      <c r="F85" s="31">
        <f t="shared" si="19"/>
        <v>1</v>
      </c>
      <c r="G85" s="31">
        <f t="shared" si="20"/>
        <v>-1</v>
      </c>
      <c r="H85" s="31">
        <f t="shared" si="21"/>
        <v>-1</v>
      </c>
      <c r="I85" s="31">
        <f t="shared" si="22"/>
        <v>-1</v>
      </c>
      <c r="J85" s="36">
        <v>1.84</v>
      </c>
      <c r="L85" s="144" t="s">
        <v>14</v>
      </c>
      <c r="M85" s="144">
        <v>24</v>
      </c>
    </row>
    <row r="86" spans="3:20" ht="25" customHeight="1" x14ac:dyDescent="0.2">
      <c r="C86" s="31">
        <v>1</v>
      </c>
      <c r="D86" s="31">
        <v>1</v>
      </c>
      <c r="E86" s="31">
        <v>1</v>
      </c>
      <c r="F86" s="31">
        <f t="shared" si="19"/>
        <v>1</v>
      </c>
      <c r="G86" s="31">
        <f t="shared" si="20"/>
        <v>1</v>
      </c>
      <c r="H86" s="31">
        <f t="shared" si="21"/>
        <v>1</v>
      </c>
      <c r="I86" s="31">
        <f t="shared" si="22"/>
        <v>1</v>
      </c>
      <c r="J86" s="36">
        <v>2.27</v>
      </c>
    </row>
    <row r="87" spans="3:20" ht="25" customHeight="1" thickBot="1" x14ac:dyDescent="0.25">
      <c r="C87" s="31">
        <v>-1</v>
      </c>
      <c r="D87" s="31">
        <v>-1</v>
      </c>
      <c r="E87" s="31">
        <v>-1</v>
      </c>
      <c r="F87" s="31">
        <f>C87*D87</f>
        <v>1</v>
      </c>
      <c r="G87" s="31">
        <f>C87*E87</f>
        <v>1</v>
      </c>
      <c r="H87" s="31">
        <f>D87*E87</f>
        <v>1</v>
      </c>
      <c r="I87" s="31">
        <f>C87*D87*E87</f>
        <v>-1</v>
      </c>
      <c r="J87" s="36">
        <v>2.11</v>
      </c>
      <c r="L87" s="2" t="s">
        <v>36</v>
      </c>
    </row>
    <row r="88" spans="3:20" ht="25" customHeight="1" x14ac:dyDescent="0.2">
      <c r="C88" s="31">
        <v>-1</v>
      </c>
      <c r="D88" s="31">
        <v>-1</v>
      </c>
      <c r="E88" s="31">
        <v>1</v>
      </c>
      <c r="F88" s="31">
        <f t="shared" ref="F88:F94" si="23">C88*D88</f>
        <v>1</v>
      </c>
      <c r="G88" s="31">
        <f t="shared" ref="G88:G94" si="24">C88*E88</f>
        <v>-1</v>
      </c>
      <c r="H88" s="31">
        <f t="shared" ref="H88:H94" si="25">D88*E88</f>
        <v>-1</v>
      </c>
      <c r="I88" s="31">
        <f t="shared" ref="I88:I94" si="26">C88*D88*E88</f>
        <v>1</v>
      </c>
      <c r="J88" s="36">
        <v>1.54</v>
      </c>
      <c r="L88" s="143"/>
      <c r="M88" s="143" t="s">
        <v>16</v>
      </c>
      <c r="N88" s="143" t="s">
        <v>38</v>
      </c>
      <c r="O88" s="143" t="s">
        <v>39</v>
      </c>
      <c r="P88" s="143" t="s">
        <v>40</v>
      </c>
      <c r="Q88" s="143" t="s">
        <v>241</v>
      </c>
    </row>
    <row r="89" spans="3:20" ht="25" customHeight="1" x14ac:dyDescent="0.2">
      <c r="C89" s="31">
        <v>-1</v>
      </c>
      <c r="D89" s="31">
        <v>1</v>
      </c>
      <c r="E89" s="31">
        <v>-1</v>
      </c>
      <c r="F89" s="31">
        <f t="shared" si="23"/>
        <v>-1</v>
      </c>
      <c r="G89" s="31">
        <f t="shared" si="24"/>
        <v>1</v>
      </c>
      <c r="H89" s="31">
        <f t="shared" si="25"/>
        <v>-1</v>
      </c>
      <c r="I89" s="31">
        <f t="shared" si="26"/>
        <v>1</v>
      </c>
      <c r="J89" s="36">
        <v>2.31</v>
      </c>
      <c r="L89" s="10" t="s">
        <v>239</v>
      </c>
      <c r="M89" s="10">
        <v>7</v>
      </c>
      <c r="N89" s="10">
        <v>5.5944958333333332</v>
      </c>
      <c r="O89" s="10">
        <v>0.79921369047619051</v>
      </c>
      <c r="P89" s="10">
        <v>32.016572477764257</v>
      </c>
      <c r="Q89" s="10">
        <v>2.963251178745954E-8</v>
      </c>
    </row>
    <row r="90" spans="3:20" ht="25" customHeight="1" x14ac:dyDescent="0.2">
      <c r="C90" s="31">
        <v>-1</v>
      </c>
      <c r="D90" s="31">
        <v>1</v>
      </c>
      <c r="E90" s="31">
        <v>1</v>
      </c>
      <c r="F90" s="31">
        <f t="shared" si="23"/>
        <v>-1</v>
      </c>
      <c r="G90" s="31">
        <f t="shared" si="24"/>
        <v>-1</v>
      </c>
      <c r="H90" s="31">
        <f t="shared" si="25"/>
        <v>1</v>
      </c>
      <c r="I90" s="31">
        <f t="shared" si="26"/>
        <v>-1</v>
      </c>
      <c r="J90" s="36">
        <v>1.38</v>
      </c>
      <c r="L90" s="10" t="s">
        <v>240</v>
      </c>
      <c r="M90" s="10">
        <v>16</v>
      </c>
      <c r="N90" s="10">
        <v>0.39940000000000009</v>
      </c>
      <c r="O90" s="10">
        <v>2.4962500000000006E-2</v>
      </c>
      <c r="P90" s="10"/>
      <c r="Q90" s="10"/>
    </row>
    <row r="91" spans="3:20" ht="25" customHeight="1" thickBot="1" x14ac:dyDescent="0.25">
      <c r="C91" s="31">
        <v>1</v>
      </c>
      <c r="D91" s="31">
        <v>-1</v>
      </c>
      <c r="E91" s="31">
        <v>-1</v>
      </c>
      <c r="F91" s="31">
        <f t="shared" si="23"/>
        <v>-1</v>
      </c>
      <c r="G91" s="31">
        <f t="shared" si="24"/>
        <v>-1</v>
      </c>
      <c r="H91" s="31">
        <f t="shared" si="25"/>
        <v>1</v>
      </c>
      <c r="I91" s="31">
        <f t="shared" si="26"/>
        <v>1</v>
      </c>
      <c r="J91" s="36">
        <v>1.86</v>
      </c>
      <c r="L91" s="144" t="s">
        <v>45</v>
      </c>
      <c r="M91" s="144">
        <v>23</v>
      </c>
      <c r="N91" s="144">
        <v>5.9938958333333332</v>
      </c>
      <c r="O91" s="144"/>
      <c r="P91" s="144"/>
      <c r="Q91" s="144"/>
    </row>
    <row r="92" spans="3:20" ht="25" customHeight="1" thickBot="1" x14ac:dyDescent="0.25">
      <c r="C92" s="31">
        <v>1</v>
      </c>
      <c r="D92" s="31">
        <v>-1</v>
      </c>
      <c r="E92" s="31">
        <v>1</v>
      </c>
      <c r="F92" s="31">
        <f t="shared" si="23"/>
        <v>-1</v>
      </c>
      <c r="G92" s="31">
        <f t="shared" si="24"/>
        <v>1</v>
      </c>
      <c r="H92" s="31">
        <f t="shared" si="25"/>
        <v>-1</v>
      </c>
      <c r="I92" s="31">
        <f t="shared" si="26"/>
        <v>-1</v>
      </c>
      <c r="J92" s="36">
        <v>2.4500000000000002</v>
      </c>
    </row>
    <row r="93" spans="3:20" ht="25" customHeight="1" x14ac:dyDescent="0.2">
      <c r="C93" s="31">
        <v>1</v>
      </c>
      <c r="D93" s="31">
        <v>1</v>
      </c>
      <c r="E93" s="31">
        <v>-1</v>
      </c>
      <c r="F93" s="31">
        <f t="shared" si="23"/>
        <v>1</v>
      </c>
      <c r="G93" s="31">
        <f t="shared" si="24"/>
        <v>-1</v>
      </c>
      <c r="H93" s="31">
        <f t="shared" si="25"/>
        <v>-1</v>
      </c>
      <c r="I93" s="31">
        <f t="shared" si="26"/>
        <v>-1</v>
      </c>
      <c r="J93" s="36">
        <v>1.76</v>
      </c>
      <c r="L93" s="143"/>
      <c r="M93" s="143" t="s">
        <v>242</v>
      </c>
      <c r="N93" s="143" t="s">
        <v>238</v>
      </c>
      <c r="O93" s="143" t="s">
        <v>17</v>
      </c>
      <c r="P93" s="143" t="s">
        <v>41</v>
      </c>
      <c r="Q93" s="143" t="s">
        <v>243</v>
      </c>
      <c r="R93" s="143" t="s">
        <v>244</v>
      </c>
      <c r="S93" s="143" t="s">
        <v>245</v>
      </c>
      <c r="T93" s="143" t="s">
        <v>246</v>
      </c>
    </row>
    <row r="94" spans="3:20" ht="25" customHeight="1" x14ac:dyDescent="0.2">
      <c r="C94" s="31">
        <v>1</v>
      </c>
      <c r="D94" s="31">
        <v>1</v>
      </c>
      <c r="E94" s="31">
        <v>1</v>
      </c>
      <c r="F94" s="31">
        <f t="shared" si="23"/>
        <v>1</v>
      </c>
      <c r="G94" s="31">
        <f t="shared" si="24"/>
        <v>1</v>
      </c>
      <c r="H94" s="31">
        <f t="shared" si="25"/>
        <v>1</v>
      </c>
      <c r="I94" s="31">
        <f t="shared" si="26"/>
        <v>1</v>
      </c>
      <c r="J94" s="36">
        <v>2.69</v>
      </c>
      <c r="L94" s="10" t="s">
        <v>136</v>
      </c>
      <c r="M94" s="189">
        <v>1.9495833333333332</v>
      </c>
      <c r="N94" s="189">
        <v>3.2250645988362268E-2</v>
      </c>
      <c r="O94" s="189">
        <v>60.45098551008391</v>
      </c>
      <c r="P94" s="196">
        <v>2.5660704121687216E-20</v>
      </c>
      <c r="Q94" s="189">
        <v>1.8812150179992952</v>
      </c>
      <c r="R94" s="189">
        <v>2.017951648667371</v>
      </c>
      <c r="S94" s="189">
        <v>1.8812150179992952</v>
      </c>
      <c r="T94" s="189">
        <v>2.017951648667371</v>
      </c>
    </row>
    <row r="95" spans="3:20" ht="25" customHeight="1" x14ac:dyDescent="0.2">
      <c r="C95" s="31">
        <v>-1</v>
      </c>
      <c r="D95" s="31">
        <v>-1</v>
      </c>
      <c r="E95" s="31">
        <v>-1</v>
      </c>
      <c r="F95" s="31">
        <f>C95*D95</f>
        <v>1</v>
      </c>
      <c r="G95" s="31">
        <f>C95*E95</f>
        <v>1</v>
      </c>
      <c r="H95" s="31">
        <f>D95*E95</f>
        <v>1</v>
      </c>
      <c r="I95" s="31">
        <f>C95*D95*E95</f>
        <v>-1</v>
      </c>
      <c r="J95" s="36">
        <v>2.14</v>
      </c>
      <c r="L95" s="10" t="s">
        <v>101</v>
      </c>
      <c r="M95" s="189">
        <v>0.21458333333333326</v>
      </c>
      <c r="N95" s="189">
        <v>3.2250645988362261E-2</v>
      </c>
      <c r="O95" s="189">
        <v>6.6536134938433875</v>
      </c>
      <c r="P95" s="196">
        <v>5.5443236611581256E-6</v>
      </c>
      <c r="Q95" s="189">
        <v>0.1462150179992954</v>
      </c>
      <c r="R95" s="189">
        <v>0.2829516486673711</v>
      </c>
      <c r="S95" s="189">
        <v>0.1462150179992954</v>
      </c>
      <c r="T95" s="189">
        <v>0.2829516486673711</v>
      </c>
    </row>
    <row r="96" spans="3:20" ht="25" customHeight="1" x14ac:dyDescent="0.2">
      <c r="C96" s="31">
        <v>-1</v>
      </c>
      <c r="D96" s="31">
        <v>-1</v>
      </c>
      <c r="E96" s="31">
        <v>1</v>
      </c>
      <c r="F96" s="31">
        <f t="shared" ref="F96:F102" si="27">C96*D96</f>
        <v>1</v>
      </c>
      <c r="G96" s="31">
        <f t="shared" ref="G96:G102" si="28">C96*E96</f>
        <v>-1</v>
      </c>
      <c r="H96" s="31">
        <f t="shared" ref="H96:H102" si="29">D96*E96</f>
        <v>-1</v>
      </c>
      <c r="I96" s="31">
        <f t="shared" ref="I96:I102" si="30">C96*D96*E96</f>
        <v>1</v>
      </c>
      <c r="J96" s="36">
        <v>1.05</v>
      </c>
      <c r="L96" s="10" t="s">
        <v>102</v>
      </c>
      <c r="M96" s="189">
        <v>-7.083333333333424E-3</v>
      </c>
      <c r="N96" s="189">
        <v>3.2250645988362261E-2</v>
      </c>
      <c r="O96" s="189">
        <v>-0.2196338434860953</v>
      </c>
      <c r="P96" s="196">
        <v>0.82893389878730084</v>
      </c>
      <c r="Q96" s="189">
        <v>-7.5451648667371293E-2</v>
      </c>
      <c r="R96" s="189">
        <v>6.1284982000704438E-2</v>
      </c>
      <c r="S96" s="189">
        <v>-7.5451648667371293E-2</v>
      </c>
      <c r="T96" s="189">
        <v>6.1284982000704438E-2</v>
      </c>
    </row>
    <row r="97" spans="3:20" ht="25" customHeight="1" x14ac:dyDescent="0.2">
      <c r="C97" s="31">
        <v>-1</v>
      </c>
      <c r="D97" s="31">
        <v>1</v>
      </c>
      <c r="E97" s="31">
        <v>-1</v>
      </c>
      <c r="F97" s="31">
        <f t="shared" si="27"/>
        <v>-1</v>
      </c>
      <c r="G97" s="31">
        <f t="shared" si="28"/>
        <v>1</v>
      </c>
      <c r="H97" s="31">
        <f t="shared" si="29"/>
        <v>-1</v>
      </c>
      <c r="I97" s="31">
        <f t="shared" si="30"/>
        <v>1</v>
      </c>
      <c r="J97" s="36">
        <v>2.21</v>
      </c>
      <c r="L97" s="10" t="s">
        <v>106</v>
      </c>
      <c r="M97" s="189">
        <v>-4.3749999999999942E-2</v>
      </c>
      <c r="N97" s="189">
        <v>3.2250645988362261E-2</v>
      </c>
      <c r="O97" s="189">
        <v>-1.3565619744729223</v>
      </c>
      <c r="P97" s="196">
        <v>0.19375419573416491</v>
      </c>
      <c r="Q97" s="189">
        <v>-0.11211831533403781</v>
      </c>
      <c r="R97" s="189">
        <v>2.4618315334037924E-2</v>
      </c>
      <c r="S97" s="189">
        <v>-0.11211831533403781</v>
      </c>
      <c r="T97" s="189">
        <v>2.4618315334037924E-2</v>
      </c>
    </row>
    <row r="98" spans="3:20" ht="25" customHeight="1" x14ac:dyDescent="0.2">
      <c r="C98" s="31">
        <v>-1</v>
      </c>
      <c r="D98" s="31">
        <v>1</v>
      </c>
      <c r="E98" s="31">
        <v>1</v>
      </c>
      <c r="F98" s="31">
        <f t="shared" si="27"/>
        <v>-1</v>
      </c>
      <c r="G98" s="31">
        <f t="shared" si="28"/>
        <v>-1</v>
      </c>
      <c r="H98" s="31">
        <f t="shared" si="29"/>
        <v>1</v>
      </c>
      <c r="I98" s="31">
        <f t="shared" si="30"/>
        <v>-1</v>
      </c>
      <c r="J98" s="36">
        <v>1.19</v>
      </c>
      <c r="L98" s="10" t="s">
        <v>108</v>
      </c>
      <c r="M98" s="189">
        <v>4.5833333333332909E-3</v>
      </c>
      <c r="N98" s="189">
        <v>3.2250645988362268E-2</v>
      </c>
      <c r="O98" s="189">
        <v>0.14211601637335261</v>
      </c>
      <c r="P98" s="196">
        <v>0.88876251399470663</v>
      </c>
      <c r="Q98" s="189">
        <v>-6.3784982000704593E-2</v>
      </c>
      <c r="R98" s="189">
        <v>7.2951648667371166E-2</v>
      </c>
      <c r="S98" s="189">
        <v>-6.3784982000704593E-2</v>
      </c>
      <c r="T98" s="189">
        <v>7.2951648667371166E-2</v>
      </c>
    </row>
    <row r="99" spans="3:20" ht="25" customHeight="1" x14ac:dyDescent="0.2">
      <c r="C99" s="31">
        <v>1</v>
      </c>
      <c r="D99" s="31">
        <v>-1</v>
      </c>
      <c r="E99" s="31">
        <v>-1</v>
      </c>
      <c r="F99" s="31">
        <f t="shared" si="27"/>
        <v>-1</v>
      </c>
      <c r="G99" s="31">
        <f t="shared" si="28"/>
        <v>-1</v>
      </c>
      <c r="H99" s="31">
        <f t="shared" si="29"/>
        <v>1</v>
      </c>
      <c r="I99" s="31">
        <f t="shared" si="30"/>
        <v>1</v>
      </c>
      <c r="J99" s="36">
        <v>1.79</v>
      </c>
      <c r="L99" s="10" t="s">
        <v>109</v>
      </c>
      <c r="M99" s="189">
        <v>0.42791666666666661</v>
      </c>
      <c r="N99" s="189">
        <v>3.2250645988362261E-2</v>
      </c>
      <c r="O99" s="189">
        <v>13.268468074130409</v>
      </c>
      <c r="P99" s="196">
        <v>4.7361277680280203E-10</v>
      </c>
      <c r="Q99" s="189">
        <v>0.35954835133262875</v>
      </c>
      <c r="R99" s="189">
        <v>0.49628498200070448</v>
      </c>
      <c r="S99" s="189">
        <v>0.35954835133262875</v>
      </c>
      <c r="T99" s="189">
        <v>0.49628498200070448</v>
      </c>
    </row>
    <row r="100" spans="3:20" ht="25" customHeight="1" x14ac:dyDescent="0.2">
      <c r="C100" s="31">
        <v>1</v>
      </c>
      <c r="D100" s="31">
        <v>-1</v>
      </c>
      <c r="E100" s="31">
        <v>1</v>
      </c>
      <c r="F100" s="31">
        <f t="shared" si="27"/>
        <v>-1</v>
      </c>
      <c r="G100" s="31">
        <f t="shared" si="28"/>
        <v>1</v>
      </c>
      <c r="H100" s="31">
        <f t="shared" si="29"/>
        <v>-1</v>
      </c>
      <c r="I100" s="31">
        <f t="shared" si="30"/>
        <v>-1</v>
      </c>
      <c r="J100" s="36">
        <v>2.46</v>
      </c>
      <c r="L100" s="10" t="s">
        <v>110</v>
      </c>
      <c r="M100" s="189">
        <v>-2.5416666666666692E-2</v>
      </c>
      <c r="N100" s="189">
        <v>3.2250645988362268E-2</v>
      </c>
      <c r="O100" s="189">
        <v>-0.78809790897950893</v>
      </c>
      <c r="P100" s="196">
        <v>0.44215974884589881</v>
      </c>
      <c r="Q100" s="189">
        <v>-9.3784982000704564E-2</v>
      </c>
      <c r="R100" s="189">
        <v>4.2951648667371188E-2</v>
      </c>
      <c r="S100" s="189">
        <v>-9.3784982000704564E-2</v>
      </c>
      <c r="T100" s="189">
        <v>4.2951648667371188E-2</v>
      </c>
    </row>
    <row r="101" spans="3:20" ht="25" customHeight="1" thickBot="1" x14ac:dyDescent="0.25">
      <c r="C101" s="31">
        <v>1</v>
      </c>
      <c r="D101" s="31">
        <v>1</v>
      </c>
      <c r="E101" s="31">
        <v>-1</v>
      </c>
      <c r="F101" s="31">
        <f t="shared" si="27"/>
        <v>1</v>
      </c>
      <c r="G101" s="31">
        <f t="shared" si="28"/>
        <v>-1</v>
      </c>
      <c r="H101" s="31">
        <f t="shared" si="29"/>
        <v>-1</v>
      </c>
      <c r="I101" s="31">
        <f t="shared" si="30"/>
        <v>-1</v>
      </c>
      <c r="J101" s="36">
        <v>1.7</v>
      </c>
      <c r="L101" s="144" t="s">
        <v>111</v>
      </c>
      <c r="M101" s="190">
        <v>3.6250000000000025E-2</v>
      </c>
      <c r="N101" s="190">
        <v>3.2250645988362268E-2</v>
      </c>
      <c r="O101" s="190">
        <v>1.1240084931347092</v>
      </c>
      <c r="P101" s="197">
        <v>0.27759102017805681</v>
      </c>
      <c r="Q101" s="190">
        <v>-3.2118315334037854E-2</v>
      </c>
      <c r="R101" s="190">
        <v>0.1046183153340379</v>
      </c>
      <c r="S101" s="190">
        <v>-3.2118315334037854E-2</v>
      </c>
      <c r="T101" s="190">
        <v>0.1046183153340379</v>
      </c>
    </row>
    <row r="102" spans="3:20" ht="25" customHeight="1" x14ac:dyDescent="0.2">
      <c r="C102" s="31">
        <v>1</v>
      </c>
      <c r="D102" s="31">
        <v>1</v>
      </c>
      <c r="E102" s="31">
        <v>1</v>
      </c>
      <c r="F102" s="31">
        <f t="shared" si="27"/>
        <v>1</v>
      </c>
      <c r="G102" s="31">
        <f t="shared" si="28"/>
        <v>1</v>
      </c>
      <c r="H102" s="31">
        <f t="shared" si="29"/>
        <v>1</v>
      </c>
      <c r="I102" s="31">
        <f t="shared" si="30"/>
        <v>1</v>
      </c>
      <c r="J102" s="36">
        <v>2.71</v>
      </c>
    </row>
    <row r="103" spans="3:20" ht="25" customHeight="1" x14ac:dyDescent="0.2"/>
    <row r="104" spans="3:20" ht="25" customHeight="1" x14ac:dyDescent="0.2"/>
    <row r="105" spans="3:20" ht="25" customHeight="1" x14ac:dyDescent="0.2">
      <c r="L105" s="2" t="s">
        <v>247</v>
      </c>
    </row>
    <row r="106" spans="3:20" ht="25" customHeight="1" thickBot="1" x14ac:dyDescent="0.25"/>
    <row r="107" spans="3:20" ht="25" customHeight="1" x14ac:dyDescent="0.2">
      <c r="L107" s="143" t="s">
        <v>248</v>
      </c>
      <c r="M107" s="143" t="s">
        <v>249</v>
      </c>
      <c r="N107" s="143" t="s">
        <v>250</v>
      </c>
    </row>
    <row r="108" spans="3:20" ht="25" customHeight="1" x14ac:dyDescent="0.2">
      <c r="L108" s="10">
        <v>1</v>
      </c>
      <c r="M108" s="189">
        <v>2.1566666666666667</v>
      </c>
      <c r="N108" s="189">
        <v>6.3333333333333464E-2</v>
      </c>
    </row>
    <row r="109" spans="3:20" ht="25" customHeight="1" x14ac:dyDescent="0.2">
      <c r="L109" s="10">
        <v>2</v>
      </c>
      <c r="M109" s="189">
        <v>1.3366666666666667</v>
      </c>
      <c r="N109" s="189">
        <v>8.3333333333333259E-2</v>
      </c>
    </row>
    <row r="110" spans="3:20" ht="25" customHeight="1" x14ac:dyDescent="0.2">
      <c r="L110" s="10">
        <v>3</v>
      </c>
      <c r="M110" s="189">
        <v>2.2566666666666664</v>
      </c>
      <c r="N110" s="189">
        <v>-6.6666666666663765E-3</v>
      </c>
    </row>
    <row r="111" spans="3:20" ht="25" customHeight="1" x14ac:dyDescent="0.2">
      <c r="L111" s="10">
        <v>4</v>
      </c>
      <c r="M111" s="189">
        <v>1.1899999999999997</v>
      </c>
      <c r="N111" s="189">
        <v>-0.18999999999999972</v>
      </c>
    </row>
    <row r="112" spans="3:20" ht="25" customHeight="1" x14ac:dyDescent="0.2">
      <c r="L112" s="10">
        <v>5</v>
      </c>
      <c r="M112" s="189">
        <v>1.7933333333333337</v>
      </c>
      <c r="N112" s="189">
        <v>-6.3333333333333686E-2</v>
      </c>
    </row>
    <row r="113" spans="12:14" ht="25" customHeight="1" x14ac:dyDescent="0.2">
      <c r="L113" s="10">
        <v>6</v>
      </c>
      <c r="M113" s="189">
        <v>2.5400000000000005</v>
      </c>
      <c r="N113" s="189">
        <v>0.16999999999999948</v>
      </c>
    </row>
    <row r="114" spans="12:14" ht="25" customHeight="1" x14ac:dyDescent="0.2">
      <c r="L114" s="10">
        <v>7</v>
      </c>
      <c r="M114" s="189">
        <v>1.7666666666666659</v>
      </c>
      <c r="N114" s="189">
        <v>7.3333333333334139E-2</v>
      </c>
    </row>
    <row r="115" spans="12:14" ht="25" customHeight="1" x14ac:dyDescent="0.2">
      <c r="L115" s="10">
        <v>8</v>
      </c>
      <c r="M115" s="189">
        <v>2.5566666666666662</v>
      </c>
      <c r="N115" s="189">
        <v>-0.28666666666666618</v>
      </c>
    </row>
    <row r="116" spans="12:14" ht="25" customHeight="1" x14ac:dyDescent="0.2">
      <c r="L116" s="10">
        <v>9</v>
      </c>
      <c r="M116" s="189">
        <v>2.1566666666666667</v>
      </c>
      <c r="N116" s="189">
        <v>-4.6666666666666856E-2</v>
      </c>
    </row>
    <row r="117" spans="12:14" ht="25" customHeight="1" x14ac:dyDescent="0.2">
      <c r="L117" s="10">
        <v>10</v>
      </c>
      <c r="M117" s="189">
        <v>1.3366666666666667</v>
      </c>
      <c r="N117" s="189">
        <v>0.20333333333333337</v>
      </c>
    </row>
    <row r="118" spans="12:14" ht="25" customHeight="1" x14ac:dyDescent="0.2">
      <c r="L118" s="10">
        <v>11</v>
      </c>
      <c r="M118" s="189">
        <v>2.2566666666666664</v>
      </c>
      <c r="N118" s="189">
        <v>5.3333333333333677E-2</v>
      </c>
    </row>
    <row r="119" spans="12:14" ht="25" customHeight="1" x14ac:dyDescent="0.2">
      <c r="L119" s="10">
        <v>12</v>
      </c>
      <c r="M119" s="189">
        <v>1.1899999999999997</v>
      </c>
      <c r="N119" s="189">
        <v>0.19000000000000017</v>
      </c>
    </row>
    <row r="120" spans="12:14" ht="25" customHeight="1" x14ac:dyDescent="0.2">
      <c r="L120" s="10">
        <v>13</v>
      </c>
      <c r="M120" s="189">
        <v>1.7933333333333337</v>
      </c>
      <c r="N120" s="189">
        <v>6.666666666666643E-2</v>
      </c>
    </row>
    <row r="121" spans="12:14" ht="25" customHeight="1" x14ac:dyDescent="0.2">
      <c r="L121" s="10">
        <v>14</v>
      </c>
      <c r="M121" s="189">
        <v>2.5400000000000005</v>
      </c>
      <c r="N121" s="189">
        <v>-9.0000000000000302E-2</v>
      </c>
    </row>
    <row r="122" spans="12:14" ht="25" customHeight="1" x14ac:dyDescent="0.2">
      <c r="L122" s="10">
        <v>15</v>
      </c>
      <c r="M122" s="189">
        <v>1.7666666666666659</v>
      </c>
      <c r="N122" s="189">
        <v>-6.6666666666659324E-3</v>
      </c>
    </row>
    <row r="123" spans="12:14" ht="25" customHeight="1" x14ac:dyDescent="0.2">
      <c r="L123" s="10">
        <v>16</v>
      </c>
      <c r="M123" s="189">
        <v>2.5566666666666662</v>
      </c>
      <c r="N123" s="189">
        <v>0.13333333333333375</v>
      </c>
    </row>
    <row r="124" spans="12:14" ht="25" customHeight="1" x14ac:dyDescent="0.2">
      <c r="L124" s="10">
        <v>17</v>
      </c>
      <c r="M124" s="189">
        <v>2.1566666666666667</v>
      </c>
      <c r="N124" s="189">
        <v>-1.6666666666666607E-2</v>
      </c>
    </row>
    <row r="125" spans="12:14" ht="25" customHeight="1" x14ac:dyDescent="0.2">
      <c r="L125" s="10">
        <v>18</v>
      </c>
      <c r="M125" s="189">
        <v>1.3366666666666667</v>
      </c>
      <c r="N125" s="189">
        <v>-0.28666666666666663</v>
      </c>
    </row>
    <row r="126" spans="12:14" ht="25" customHeight="1" x14ac:dyDescent="0.2">
      <c r="L126" s="10">
        <v>19</v>
      </c>
      <c r="M126" s="189">
        <v>2.2566666666666664</v>
      </c>
      <c r="N126" s="189">
        <v>-4.6666666666666412E-2</v>
      </c>
    </row>
    <row r="127" spans="12:14" ht="25" customHeight="1" x14ac:dyDescent="0.2">
      <c r="L127" s="10">
        <v>20</v>
      </c>
      <c r="M127" s="189">
        <v>1.1899999999999997</v>
      </c>
      <c r="N127" s="189">
        <v>2.2204460492503131E-16</v>
      </c>
    </row>
    <row r="128" spans="12:14" ht="25" customHeight="1" x14ac:dyDescent="0.2">
      <c r="L128" s="10">
        <v>21</v>
      </c>
      <c r="M128" s="189">
        <v>1.7933333333333337</v>
      </c>
      <c r="N128" s="189">
        <v>-3.3333333333336324E-3</v>
      </c>
    </row>
    <row r="129" spans="12:14" ht="25" customHeight="1" x14ac:dyDescent="0.2">
      <c r="L129" s="10">
        <v>22</v>
      </c>
      <c r="M129" s="189">
        <v>2.5400000000000005</v>
      </c>
      <c r="N129" s="189">
        <v>-8.0000000000000515E-2</v>
      </c>
    </row>
    <row r="130" spans="12:14" ht="25" customHeight="1" x14ac:dyDescent="0.2">
      <c r="L130" s="10">
        <v>23</v>
      </c>
      <c r="M130" s="189">
        <v>1.7666666666666659</v>
      </c>
      <c r="N130" s="189">
        <v>-6.6666666666665986E-2</v>
      </c>
    </row>
    <row r="131" spans="12:14" ht="25" customHeight="1" thickBot="1" x14ac:dyDescent="0.25">
      <c r="L131" s="144">
        <v>24</v>
      </c>
      <c r="M131" s="190">
        <v>2.5566666666666662</v>
      </c>
      <c r="N131" s="190">
        <v>0.15333333333333377</v>
      </c>
    </row>
    <row r="132" spans="12:14" ht="25" customHeight="1" x14ac:dyDescent="0.2"/>
    <row r="133" spans="12:14" ht="25" customHeight="1" x14ac:dyDescent="0.2"/>
    <row r="134" spans="12:14" ht="25" customHeight="1" x14ac:dyDescent="0.2"/>
    <row r="135" spans="12:14" ht="25" customHeight="1" x14ac:dyDescent="0.2"/>
    <row r="136" spans="12:14" ht="25" customHeight="1" x14ac:dyDescent="0.2"/>
    <row r="137" spans="12:14" ht="25" customHeight="1" x14ac:dyDescent="0.2"/>
    <row r="138" spans="12:14" ht="25" customHeight="1" x14ac:dyDescent="0.2"/>
    <row r="139" spans="12:14" ht="25" customHeight="1" x14ac:dyDescent="0.2"/>
    <row r="140" spans="12:14" ht="25" customHeight="1" x14ac:dyDescent="0.2"/>
    <row r="141" spans="12:14" ht="25" customHeight="1" x14ac:dyDescent="0.2"/>
    <row r="142" spans="12:14" ht="25" customHeight="1" x14ac:dyDescent="0.2"/>
    <row r="143" spans="12:14" ht="25" customHeight="1" x14ac:dyDescent="0.2"/>
    <row r="144" spans="12:1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</sheetData>
  <mergeCells count="12">
    <mergeCell ref="C3:X3"/>
    <mergeCell ref="C76:X76"/>
    <mergeCell ref="C36:V36"/>
    <mergeCell ref="B1:X1"/>
    <mergeCell ref="D5:F5"/>
    <mergeCell ref="T16:W16"/>
    <mergeCell ref="C24:J24"/>
    <mergeCell ref="V29:X29"/>
    <mergeCell ref="V18:X18"/>
    <mergeCell ref="P5:T5"/>
    <mergeCell ref="H5:N5"/>
    <mergeCell ref="P17:R17"/>
  </mergeCells>
  <conditionalFormatting sqref="H22:N22">
    <cfRule type="cellIs" dxfId="1" priority="1" operator="greaterThan">
      <formula>$Q$16</formula>
    </cfRule>
  </conditionalFormatting>
  <dataValidations count="1">
    <dataValidation type="decimal" allowBlank="1" showInputMessage="1" showErrorMessage="1" sqref="W31:W33" xr:uid="{03720E34-EA8D-F244-94FB-5DD50C6AD9BA}">
      <formula1>-1</formula1>
      <formula2>1</formula2>
    </dataValidation>
  </dataValidations>
  <pageMargins left="0.7" right="0.7" top="0.75" bottom="0.75" header="0.3" footer="0.3"/>
  <pageSetup scale="50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608C-69D2-B84B-BD5E-AA072EA802C7}">
  <sheetPr>
    <tabColor theme="9" tint="-0.249977111117893"/>
    <pageSetUpPr fitToPage="1"/>
  </sheetPr>
  <dimension ref="A1:DO438"/>
  <sheetViews>
    <sheetView topLeftCell="C1" zoomScale="77" zoomScaleNormal="77" workbookViewId="0">
      <selection activeCell="C3" sqref="C3:AF3"/>
    </sheetView>
  </sheetViews>
  <sheetFormatPr baseColWidth="10" defaultRowHeight="16" x14ac:dyDescent="0.2"/>
  <cols>
    <col min="1" max="1" width="9.83203125" hidden="1" customWidth="1"/>
    <col min="2" max="2" width="9.1640625" style="2" customWidth="1"/>
    <col min="3" max="3" width="7.83203125" style="2" customWidth="1"/>
    <col min="4" max="4" width="12.6640625" style="2" customWidth="1"/>
    <col min="5" max="5" width="13.83203125" style="2" customWidth="1"/>
    <col min="6" max="6" width="13.33203125" style="2" customWidth="1"/>
    <col min="7" max="7" width="14.1640625" style="2" customWidth="1"/>
    <col min="8" max="8" width="7.1640625" style="2" customWidth="1"/>
    <col min="9" max="22" width="10.83203125" style="2" customWidth="1"/>
    <col min="23" max="23" width="7.1640625" style="2" customWidth="1"/>
    <col min="24" max="28" width="10.83203125" style="2"/>
    <col min="29" max="29" width="7" style="2" customWidth="1"/>
    <col min="30" max="30" width="11.6640625" style="2" bestFit="1" customWidth="1"/>
    <col min="31" max="119" width="10.83203125" style="2"/>
  </cols>
  <sheetData>
    <row r="1" spans="1:119" s="30" customFormat="1" ht="35" customHeight="1" x14ac:dyDescent="0.2">
      <c r="B1" s="267" t="s">
        <v>192</v>
      </c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</row>
    <row r="2" spans="1:119" s="30" customFormat="1" ht="25" customHeight="1" x14ac:dyDescent="0.2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</row>
    <row r="3" spans="1:119" s="30" customFormat="1" ht="25" customHeight="1" x14ac:dyDescent="0.2">
      <c r="B3" s="56"/>
      <c r="C3" s="266" t="s">
        <v>251</v>
      </c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</row>
    <row r="4" spans="1:119" s="30" customFormat="1" ht="25" customHeight="1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</row>
    <row r="5" spans="1:119" s="30" customFormat="1" ht="25" customHeight="1" x14ac:dyDescent="0.2">
      <c r="B5" s="56"/>
      <c r="C5" s="56"/>
      <c r="D5" s="260" t="s">
        <v>118</v>
      </c>
      <c r="E5" s="260"/>
      <c r="F5" s="260"/>
      <c r="G5" s="260"/>
      <c r="H5" s="56"/>
      <c r="I5" s="262" t="s">
        <v>117</v>
      </c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5"/>
      <c r="X5" s="261" t="s">
        <v>107</v>
      </c>
      <c r="Y5" s="261"/>
      <c r="Z5" s="261"/>
      <c r="AA5" s="261"/>
      <c r="AB5" s="261"/>
      <c r="AC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</row>
    <row r="6" spans="1:119" s="30" customFormat="1" ht="34" x14ac:dyDescent="0.2">
      <c r="B6" s="63" t="s">
        <v>122</v>
      </c>
      <c r="C6" s="56" t="s">
        <v>103</v>
      </c>
      <c r="D6" s="56" t="s">
        <v>146</v>
      </c>
      <c r="E6" s="56" t="s">
        <v>147</v>
      </c>
      <c r="F6" s="56" t="s">
        <v>148</v>
      </c>
      <c r="G6" s="56" t="s">
        <v>149</v>
      </c>
      <c r="H6" s="56"/>
      <c r="I6" s="56" t="s">
        <v>101</v>
      </c>
      <c r="J6" s="56" t="s">
        <v>102</v>
      </c>
      <c r="K6" s="56" t="s">
        <v>106</v>
      </c>
      <c r="L6" s="56" t="s">
        <v>124</v>
      </c>
      <c r="M6" s="56" t="s">
        <v>108</v>
      </c>
      <c r="N6" s="56" t="s">
        <v>109</v>
      </c>
      <c r="O6" s="56" t="s">
        <v>138</v>
      </c>
      <c r="P6" s="56" t="s">
        <v>110</v>
      </c>
      <c r="Q6" s="56" t="s">
        <v>143</v>
      </c>
      <c r="R6" s="56" t="s">
        <v>139</v>
      </c>
      <c r="S6" s="56" t="s">
        <v>111</v>
      </c>
      <c r="T6" s="56" t="s">
        <v>141</v>
      </c>
      <c r="U6" s="56" t="s">
        <v>140</v>
      </c>
      <c r="V6" s="56" t="s">
        <v>142</v>
      </c>
      <c r="W6" s="56"/>
      <c r="X6" s="56">
        <v>1</v>
      </c>
      <c r="Y6" s="56">
        <v>2</v>
      </c>
      <c r="Z6" s="56">
        <v>3</v>
      </c>
      <c r="AA6" s="56">
        <v>4</v>
      </c>
      <c r="AB6" s="56">
        <v>5</v>
      </c>
      <c r="AC6" s="56"/>
      <c r="AD6" s="25" t="s">
        <v>35</v>
      </c>
      <c r="AE6" s="25" t="s">
        <v>91</v>
      </c>
      <c r="AF6" s="25" t="s">
        <v>113</v>
      </c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</row>
    <row r="7" spans="1:119" s="30" customFormat="1" ht="25" customHeight="1" x14ac:dyDescent="0.2">
      <c r="A7" s="30">
        <f ca="1">RAND()</f>
        <v>0.50923848635403668</v>
      </c>
      <c r="B7" s="56">
        <f ca="1">RANK(A7,$A$7:$A$22)</f>
        <v>7</v>
      </c>
      <c r="C7" s="56">
        <v>1</v>
      </c>
      <c r="D7" s="37" t="s">
        <v>144</v>
      </c>
      <c r="E7" s="37">
        <v>100</v>
      </c>
      <c r="F7" s="37">
        <v>12</v>
      </c>
      <c r="G7" s="31" t="s">
        <v>150</v>
      </c>
      <c r="H7" s="56"/>
      <c r="I7" s="31">
        <v>-1</v>
      </c>
      <c r="J7" s="31">
        <v>-1</v>
      </c>
      <c r="K7" s="31">
        <v>-1</v>
      </c>
      <c r="L7" s="31">
        <v>-1</v>
      </c>
      <c r="M7" s="31">
        <f>I7*J7</f>
        <v>1</v>
      </c>
      <c r="N7" s="31">
        <f>I7*K7</f>
        <v>1</v>
      </c>
      <c r="O7" s="31">
        <f>I7*L7</f>
        <v>1</v>
      </c>
      <c r="P7" s="31">
        <f>J7*K7</f>
        <v>1</v>
      </c>
      <c r="Q7" s="31">
        <f>J7*L7</f>
        <v>1</v>
      </c>
      <c r="R7" s="95">
        <f>K7*L7</f>
        <v>1</v>
      </c>
      <c r="S7" s="31">
        <f>I7*J7*K7</f>
        <v>-1</v>
      </c>
      <c r="T7" s="31">
        <f>I7*K7*L7</f>
        <v>-1</v>
      </c>
      <c r="U7" s="31">
        <f>J7*K7*L7</f>
        <v>-1</v>
      </c>
      <c r="V7" s="31">
        <f>I7*J7*K7*L7</f>
        <v>1</v>
      </c>
      <c r="W7" s="11"/>
      <c r="X7" s="80">
        <v>680.45</v>
      </c>
      <c r="Y7" s="36">
        <v>683.45</v>
      </c>
      <c r="Z7" s="36">
        <v>684.45</v>
      </c>
      <c r="AA7" s="31"/>
      <c r="AB7" s="31"/>
      <c r="AC7" s="56"/>
      <c r="AD7" s="36">
        <f t="shared" ref="AD7:AD22" si="0">AVERAGE(X7:AB7)</f>
        <v>682.78333333333342</v>
      </c>
      <c r="AE7" s="35">
        <f t="shared" ref="AE7:AE22" si="1">_xlfn.STDEV.S(X7:AB7)</f>
        <v>2.0816659994661331</v>
      </c>
      <c r="AF7" s="35">
        <f>POWER(AE7,2)</f>
        <v>4.3333333333333348</v>
      </c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</row>
    <row r="8" spans="1:119" s="30" customFormat="1" ht="25" customHeight="1" x14ac:dyDescent="0.2">
      <c r="A8" s="30">
        <f t="shared" ref="A8:A22" ca="1" si="2">RAND()</f>
        <v>0.55943889834051297</v>
      </c>
      <c r="B8" s="56">
        <f ca="1">RANK(A8,$A$7:$A$22)</f>
        <v>6</v>
      </c>
      <c r="C8" s="56">
        <v>2</v>
      </c>
      <c r="D8" s="37" t="s">
        <v>144</v>
      </c>
      <c r="E8" s="37">
        <v>100</v>
      </c>
      <c r="F8" s="37">
        <v>12</v>
      </c>
      <c r="G8" s="31" t="s">
        <v>151</v>
      </c>
      <c r="H8" s="56"/>
      <c r="I8" s="31">
        <v>-1</v>
      </c>
      <c r="J8" s="31">
        <v>-1</v>
      </c>
      <c r="K8" s="31">
        <v>-1</v>
      </c>
      <c r="L8" s="31">
        <v>1</v>
      </c>
      <c r="M8" s="31">
        <f>I8*J8</f>
        <v>1</v>
      </c>
      <c r="N8" s="31">
        <f t="shared" ref="N8:N22" si="3">I8*K8</f>
        <v>1</v>
      </c>
      <c r="O8" s="31">
        <f>I8*L8</f>
        <v>-1</v>
      </c>
      <c r="P8" s="31">
        <f>J8*K8</f>
        <v>1</v>
      </c>
      <c r="Q8" s="31">
        <f t="shared" ref="Q8:Q22" si="4">J8*L8</f>
        <v>-1</v>
      </c>
      <c r="R8" s="95">
        <f t="shared" ref="R8:R22" si="5">K8*L8</f>
        <v>-1</v>
      </c>
      <c r="S8" s="31">
        <f t="shared" ref="S8:S22" si="6">I8*J8*K8</f>
        <v>-1</v>
      </c>
      <c r="T8" s="31">
        <f t="shared" ref="T8:T22" si="7">I8*K8*L8</f>
        <v>1</v>
      </c>
      <c r="U8" s="31">
        <f t="shared" ref="U8:U22" si="8">J8*K8*L8</f>
        <v>1</v>
      </c>
      <c r="V8" s="31">
        <f t="shared" ref="V8:V22" si="9">I8*J8*K8*L8</f>
        <v>-1</v>
      </c>
      <c r="W8" s="11"/>
      <c r="X8" s="80">
        <v>722.48</v>
      </c>
      <c r="Y8" s="36">
        <v>725.48</v>
      </c>
      <c r="Z8" s="36">
        <v>719.48</v>
      </c>
      <c r="AA8" s="31"/>
      <c r="AB8" s="31"/>
      <c r="AC8" s="56"/>
      <c r="AD8" s="36">
        <f t="shared" si="0"/>
        <v>722.48</v>
      </c>
      <c r="AE8" s="35">
        <f t="shared" si="1"/>
        <v>3</v>
      </c>
      <c r="AF8" s="35">
        <f t="shared" ref="AF8:AF9" si="10">POWER(AE8,2)</f>
        <v>9</v>
      </c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</row>
    <row r="9" spans="1:119" s="30" customFormat="1" ht="25" customHeight="1" x14ac:dyDescent="0.2">
      <c r="A9" s="30">
        <f t="shared" ca="1" si="2"/>
        <v>0.11978473523814037</v>
      </c>
      <c r="B9" s="56">
        <f t="shared" ref="B9:B22" ca="1" si="11">RANK(A9,$A$7:$A$22)</f>
        <v>15</v>
      </c>
      <c r="C9" s="56">
        <v>3</v>
      </c>
      <c r="D9" s="37" t="s">
        <v>144</v>
      </c>
      <c r="E9" s="37">
        <v>100</v>
      </c>
      <c r="F9" s="37">
        <v>15</v>
      </c>
      <c r="G9" s="31" t="s">
        <v>150</v>
      </c>
      <c r="H9" s="56"/>
      <c r="I9" s="31">
        <v>-1</v>
      </c>
      <c r="J9" s="31">
        <v>-1</v>
      </c>
      <c r="K9" s="31">
        <v>1</v>
      </c>
      <c r="L9" s="31">
        <v>-1</v>
      </c>
      <c r="M9" s="31">
        <f t="shared" ref="M9:M22" si="12">I9*J9</f>
        <v>1</v>
      </c>
      <c r="N9" s="31">
        <f t="shared" si="3"/>
        <v>-1</v>
      </c>
      <c r="O9" s="31">
        <f t="shared" ref="O9:O22" si="13">I9*L9</f>
        <v>1</v>
      </c>
      <c r="P9" s="31">
        <f t="shared" ref="P9:P22" si="14">J9*K9</f>
        <v>-1</v>
      </c>
      <c r="Q9" s="31">
        <f t="shared" si="4"/>
        <v>1</v>
      </c>
      <c r="R9" s="95">
        <f t="shared" si="5"/>
        <v>-1</v>
      </c>
      <c r="S9" s="31">
        <f t="shared" si="6"/>
        <v>1</v>
      </c>
      <c r="T9" s="31">
        <f t="shared" si="7"/>
        <v>1</v>
      </c>
      <c r="U9" s="31">
        <f t="shared" si="8"/>
        <v>1</v>
      </c>
      <c r="V9" s="31">
        <f t="shared" si="9"/>
        <v>-1</v>
      </c>
      <c r="W9" s="11"/>
      <c r="X9" s="80">
        <v>702.14</v>
      </c>
      <c r="Y9" s="36">
        <v>703.14</v>
      </c>
      <c r="Z9" s="36">
        <v>702.14</v>
      </c>
      <c r="AA9" s="31"/>
      <c r="AB9" s="31"/>
      <c r="AC9" s="56"/>
      <c r="AD9" s="36">
        <f t="shared" si="0"/>
        <v>702.47333333333336</v>
      </c>
      <c r="AE9" s="35">
        <f t="shared" si="1"/>
        <v>0.57735026918962573</v>
      </c>
      <c r="AF9" s="35">
        <f t="shared" si="10"/>
        <v>0.33333333333333331</v>
      </c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</row>
    <row r="10" spans="1:119" s="30" customFormat="1" ht="25" customHeight="1" x14ac:dyDescent="0.2">
      <c r="A10" s="30">
        <f t="shared" ca="1" si="2"/>
        <v>0.46567776544089179</v>
      </c>
      <c r="B10" s="56">
        <f t="shared" ca="1" si="11"/>
        <v>8</v>
      </c>
      <c r="C10" s="56">
        <v>4</v>
      </c>
      <c r="D10" s="37" t="s">
        <v>144</v>
      </c>
      <c r="E10" s="37">
        <v>100</v>
      </c>
      <c r="F10" s="37">
        <v>15</v>
      </c>
      <c r="G10" s="31" t="s">
        <v>151</v>
      </c>
      <c r="H10" s="56"/>
      <c r="I10" s="31">
        <v>-1</v>
      </c>
      <c r="J10" s="31">
        <v>-1</v>
      </c>
      <c r="K10" s="31">
        <v>1</v>
      </c>
      <c r="L10" s="31">
        <v>1</v>
      </c>
      <c r="M10" s="31">
        <f t="shared" si="12"/>
        <v>1</v>
      </c>
      <c r="N10" s="31">
        <f t="shared" si="3"/>
        <v>-1</v>
      </c>
      <c r="O10" s="31">
        <f t="shared" si="13"/>
        <v>-1</v>
      </c>
      <c r="P10" s="31">
        <f t="shared" si="14"/>
        <v>-1</v>
      </c>
      <c r="Q10" s="31">
        <f t="shared" si="4"/>
        <v>-1</v>
      </c>
      <c r="R10" s="95">
        <f t="shared" si="5"/>
        <v>1</v>
      </c>
      <c r="S10" s="31">
        <f t="shared" si="6"/>
        <v>1</v>
      </c>
      <c r="T10" s="31">
        <f t="shared" si="7"/>
        <v>-1</v>
      </c>
      <c r="U10" s="31">
        <f t="shared" si="8"/>
        <v>-1</v>
      </c>
      <c r="V10" s="31">
        <f t="shared" si="9"/>
        <v>1</v>
      </c>
      <c r="W10" s="11"/>
      <c r="X10" s="80">
        <v>666.93</v>
      </c>
      <c r="Y10" s="36">
        <v>662.93</v>
      </c>
      <c r="Z10" s="36">
        <v>661.93</v>
      </c>
      <c r="AA10" s="31"/>
      <c r="AB10" s="31"/>
      <c r="AC10" s="56"/>
      <c r="AD10" s="36">
        <f t="shared" si="0"/>
        <v>663.93</v>
      </c>
      <c r="AE10" s="35">
        <f t="shared" si="1"/>
        <v>2.6457513110645907</v>
      </c>
      <c r="AF10" s="35">
        <f t="shared" ref="AF10:AF22" si="15">POWER(AE10,2)</f>
        <v>7.0000000000000009</v>
      </c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</row>
    <row r="11" spans="1:119" s="30" customFormat="1" ht="25" customHeight="1" x14ac:dyDescent="0.2">
      <c r="A11" s="30">
        <f t="shared" ca="1" si="2"/>
        <v>0.72165193392958105</v>
      </c>
      <c r="B11" s="56">
        <f t="shared" ca="1" si="11"/>
        <v>4</v>
      </c>
      <c r="C11" s="56">
        <v>5</v>
      </c>
      <c r="D11" s="37" t="s">
        <v>144</v>
      </c>
      <c r="E11" s="37">
        <v>200</v>
      </c>
      <c r="F11" s="37">
        <v>12</v>
      </c>
      <c r="G11" s="31" t="s">
        <v>150</v>
      </c>
      <c r="H11" s="56"/>
      <c r="I11" s="31">
        <v>-1</v>
      </c>
      <c r="J11" s="31">
        <v>1</v>
      </c>
      <c r="K11" s="31">
        <v>-1</v>
      </c>
      <c r="L11" s="31">
        <v>-1</v>
      </c>
      <c r="M11" s="31">
        <f t="shared" si="12"/>
        <v>-1</v>
      </c>
      <c r="N11" s="31">
        <f t="shared" si="3"/>
        <v>1</v>
      </c>
      <c r="O11" s="31">
        <f t="shared" si="13"/>
        <v>1</v>
      </c>
      <c r="P11" s="31">
        <f t="shared" si="14"/>
        <v>-1</v>
      </c>
      <c r="Q11" s="31">
        <f t="shared" si="4"/>
        <v>-1</v>
      </c>
      <c r="R11" s="95">
        <f t="shared" si="5"/>
        <v>1</v>
      </c>
      <c r="S11" s="31">
        <f t="shared" si="6"/>
        <v>1</v>
      </c>
      <c r="T11" s="31">
        <f t="shared" si="7"/>
        <v>-1</v>
      </c>
      <c r="U11" s="31">
        <f t="shared" si="8"/>
        <v>1</v>
      </c>
      <c r="V11" s="31">
        <f t="shared" si="9"/>
        <v>-1</v>
      </c>
      <c r="W11" s="11"/>
      <c r="X11" s="80">
        <v>703.67</v>
      </c>
      <c r="Y11" s="36">
        <v>698.67</v>
      </c>
      <c r="Z11" s="36">
        <v>699.67</v>
      </c>
      <c r="AA11" s="31"/>
      <c r="AB11" s="31"/>
      <c r="AC11" s="56"/>
      <c r="AD11" s="36">
        <f t="shared" si="0"/>
        <v>700.67</v>
      </c>
      <c r="AE11" s="35">
        <f t="shared" si="1"/>
        <v>2.6457513110645907</v>
      </c>
      <c r="AF11" s="35">
        <f t="shared" si="15"/>
        <v>7.0000000000000009</v>
      </c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</row>
    <row r="12" spans="1:119" s="30" customFormat="1" ht="25" customHeight="1" x14ac:dyDescent="0.2">
      <c r="A12" s="30">
        <f t="shared" ca="1" si="2"/>
        <v>0.17570539963195919</v>
      </c>
      <c r="B12" s="56">
        <f t="shared" ca="1" si="11"/>
        <v>13</v>
      </c>
      <c r="C12" s="56">
        <v>6</v>
      </c>
      <c r="D12" s="37" t="s">
        <v>144</v>
      </c>
      <c r="E12" s="37">
        <v>200</v>
      </c>
      <c r="F12" s="37">
        <v>12</v>
      </c>
      <c r="G12" s="31" t="s">
        <v>151</v>
      </c>
      <c r="H12" s="56"/>
      <c r="I12" s="31">
        <v>-1</v>
      </c>
      <c r="J12" s="31">
        <v>1</v>
      </c>
      <c r="K12" s="31">
        <v>-1</v>
      </c>
      <c r="L12" s="31">
        <v>1</v>
      </c>
      <c r="M12" s="31">
        <f t="shared" si="12"/>
        <v>-1</v>
      </c>
      <c r="N12" s="31">
        <f t="shared" si="3"/>
        <v>1</v>
      </c>
      <c r="O12" s="31">
        <f t="shared" si="13"/>
        <v>-1</v>
      </c>
      <c r="P12" s="31">
        <f t="shared" si="14"/>
        <v>-1</v>
      </c>
      <c r="Q12" s="31">
        <f t="shared" si="4"/>
        <v>1</v>
      </c>
      <c r="R12" s="95">
        <f t="shared" si="5"/>
        <v>-1</v>
      </c>
      <c r="S12" s="31">
        <f t="shared" si="6"/>
        <v>1</v>
      </c>
      <c r="T12" s="31">
        <f t="shared" si="7"/>
        <v>1</v>
      </c>
      <c r="U12" s="31">
        <f t="shared" si="8"/>
        <v>-1</v>
      </c>
      <c r="V12" s="31">
        <f t="shared" si="9"/>
        <v>1</v>
      </c>
      <c r="W12" s="11"/>
      <c r="X12" s="80">
        <v>642.14</v>
      </c>
      <c r="Y12" s="36">
        <v>639.14</v>
      </c>
      <c r="Z12" s="36">
        <v>640.14</v>
      </c>
      <c r="AA12" s="31"/>
      <c r="AB12" s="31"/>
      <c r="AC12" s="56"/>
      <c r="AD12" s="36">
        <f t="shared" si="0"/>
        <v>640.47333333333336</v>
      </c>
      <c r="AE12" s="35">
        <f t="shared" si="1"/>
        <v>1.5275252316519468</v>
      </c>
      <c r="AF12" s="35">
        <f t="shared" si="15"/>
        <v>2.3333333333333335</v>
      </c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</row>
    <row r="13" spans="1:119" s="30" customFormat="1" ht="25" customHeight="1" x14ac:dyDescent="0.2">
      <c r="A13" s="30">
        <f t="shared" ca="1" si="2"/>
        <v>0.71993011016100406</v>
      </c>
      <c r="B13" s="56">
        <f t="shared" ca="1" si="11"/>
        <v>5</v>
      </c>
      <c r="C13" s="56">
        <v>7</v>
      </c>
      <c r="D13" s="37" t="s">
        <v>144</v>
      </c>
      <c r="E13" s="37">
        <v>200</v>
      </c>
      <c r="F13" s="37">
        <v>15</v>
      </c>
      <c r="G13" s="31" t="s">
        <v>150</v>
      </c>
      <c r="H13" s="56"/>
      <c r="I13" s="31">
        <v>-1</v>
      </c>
      <c r="J13" s="31">
        <v>1</v>
      </c>
      <c r="K13" s="31">
        <v>1</v>
      </c>
      <c r="L13" s="31">
        <v>-1</v>
      </c>
      <c r="M13" s="31">
        <f t="shared" si="12"/>
        <v>-1</v>
      </c>
      <c r="N13" s="31">
        <f t="shared" si="3"/>
        <v>-1</v>
      </c>
      <c r="O13" s="31">
        <f t="shared" si="13"/>
        <v>1</v>
      </c>
      <c r="P13" s="31">
        <f t="shared" si="14"/>
        <v>1</v>
      </c>
      <c r="Q13" s="31">
        <f t="shared" si="4"/>
        <v>-1</v>
      </c>
      <c r="R13" s="95">
        <f t="shared" si="5"/>
        <v>-1</v>
      </c>
      <c r="S13" s="31">
        <f t="shared" si="6"/>
        <v>-1</v>
      </c>
      <c r="T13" s="31">
        <f t="shared" si="7"/>
        <v>1</v>
      </c>
      <c r="U13" s="31">
        <f t="shared" si="8"/>
        <v>-1</v>
      </c>
      <c r="V13" s="31">
        <f t="shared" si="9"/>
        <v>1</v>
      </c>
      <c r="W13" s="11"/>
      <c r="X13" s="80">
        <v>692.98</v>
      </c>
      <c r="Y13" s="36">
        <v>692.98</v>
      </c>
      <c r="Z13" s="36">
        <v>687.98</v>
      </c>
      <c r="AA13" s="31"/>
      <c r="AB13" s="31"/>
      <c r="AC13" s="56"/>
      <c r="AD13" s="36">
        <f t="shared" si="0"/>
        <v>691.31333333333339</v>
      </c>
      <c r="AE13" s="35">
        <f t="shared" si="1"/>
        <v>2.8867513459481287</v>
      </c>
      <c r="AF13" s="35">
        <f t="shared" si="15"/>
        <v>8.3333333333333321</v>
      </c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</row>
    <row r="14" spans="1:119" s="81" customFormat="1" ht="25" customHeight="1" x14ac:dyDescent="0.2">
      <c r="A14" s="81">
        <f t="shared" ca="1" si="2"/>
        <v>0.77765052402623558</v>
      </c>
      <c r="B14" s="11">
        <f t="shared" ca="1" si="11"/>
        <v>3</v>
      </c>
      <c r="C14" s="11">
        <v>8</v>
      </c>
      <c r="D14" s="37" t="s">
        <v>144</v>
      </c>
      <c r="E14" s="37">
        <v>200</v>
      </c>
      <c r="F14" s="37">
        <v>15</v>
      </c>
      <c r="G14" s="31" t="s">
        <v>151</v>
      </c>
      <c r="H14" s="11"/>
      <c r="I14" s="31">
        <v>-1</v>
      </c>
      <c r="J14" s="31">
        <v>1</v>
      </c>
      <c r="K14" s="31">
        <v>1</v>
      </c>
      <c r="L14" s="31">
        <v>1</v>
      </c>
      <c r="M14" s="31">
        <f t="shared" si="12"/>
        <v>-1</v>
      </c>
      <c r="N14" s="31">
        <f t="shared" si="3"/>
        <v>-1</v>
      </c>
      <c r="O14" s="31">
        <f t="shared" si="13"/>
        <v>-1</v>
      </c>
      <c r="P14" s="31">
        <f t="shared" si="14"/>
        <v>1</v>
      </c>
      <c r="Q14" s="31">
        <f t="shared" si="4"/>
        <v>1</v>
      </c>
      <c r="R14" s="95">
        <f t="shared" si="5"/>
        <v>1</v>
      </c>
      <c r="S14" s="31">
        <f t="shared" si="6"/>
        <v>-1</v>
      </c>
      <c r="T14" s="31">
        <f t="shared" si="7"/>
        <v>-1</v>
      </c>
      <c r="U14" s="31">
        <f t="shared" si="8"/>
        <v>1</v>
      </c>
      <c r="V14" s="31">
        <f t="shared" si="9"/>
        <v>-1</v>
      </c>
      <c r="W14" s="11"/>
      <c r="X14" s="80">
        <v>669.26</v>
      </c>
      <c r="Y14" s="36">
        <v>667.26</v>
      </c>
      <c r="Z14" s="36">
        <v>669.26</v>
      </c>
      <c r="AA14" s="31"/>
      <c r="AB14" s="31"/>
      <c r="AC14" s="11"/>
      <c r="AD14" s="36">
        <f t="shared" si="0"/>
        <v>668.59333333333336</v>
      </c>
      <c r="AE14" s="35">
        <f t="shared" si="1"/>
        <v>1.1547005383792517</v>
      </c>
      <c r="AF14" s="35">
        <f t="shared" si="15"/>
        <v>1.3333333333333337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</row>
    <row r="15" spans="1:119" s="30" customFormat="1" ht="25" customHeight="1" x14ac:dyDescent="0.2">
      <c r="A15" s="30">
        <f ca="1">RAND()</f>
        <v>0.98380679294853757</v>
      </c>
      <c r="B15" s="56">
        <f t="shared" ca="1" si="11"/>
        <v>1</v>
      </c>
      <c r="C15" s="56">
        <v>9</v>
      </c>
      <c r="D15" s="37" t="s">
        <v>145</v>
      </c>
      <c r="E15" s="37">
        <v>100</v>
      </c>
      <c r="F15" s="37">
        <v>12</v>
      </c>
      <c r="G15" s="31" t="s">
        <v>150</v>
      </c>
      <c r="H15" s="56"/>
      <c r="I15" s="31">
        <v>1</v>
      </c>
      <c r="J15" s="31">
        <v>-1</v>
      </c>
      <c r="K15" s="31">
        <v>-1</v>
      </c>
      <c r="L15" s="31">
        <v>-1</v>
      </c>
      <c r="M15" s="31">
        <f t="shared" si="12"/>
        <v>-1</v>
      </c>
      <c r="N15" s="31">
        <f>I15*K15</f>
        <v>-1</v>
      </c>
      <c r="O15" s="31">
        <f t="shared" si="13"/>
        <v>-1</v>
      </c>
      <c r="P15" s="31">
        <f t="shared" si="14"/>
        <v>1</v>
      </c>
      <c r="Q15" s="31">
        <f t="shared" si="4"/>
        <v>1</v>
      </c>
      <c r="R15" s="95">
        <f t="shared" si="5"/>
        <v>1</v>
      </c>
      <c r="S15" s="31">
        <f t="shared" si="6"/>
        <v>1</v>
      </c>
      <c r="T15" s="31">
        <f t="shared" si="7"/>
        <v>1</v>
      </c>
      <c r="U15" s="31">
        <f t="shared" si="8"/>
        <v>-1</v>
      </c>
      <c r="V15" s="31">
        <f t="shared" si="9"/>
        <v>-1</v>
      </c>
      <c r="W15" s="11"/>
      <c r="X15" s="80">
        <v>607.34</v>
      </c>
      <c r="Y15" s="36">
        <v>604.34</v>
      </c>
      <c r="Z15" s="36">
        <v>607.34</v>
      </c>
      <c r="AA15" s="31"/>
      <c r="AB15" s="31"/>
      <c r="AC15" s="56"/>
      <c r="AD15" s="36">
        <f t="shared" si="0"/>
        <v>606.34</v>
      </c>
      <c r="AE15" s="35">
        <f t="shared" si="1"/>
        <v>1.7320508075688772</v>
      </c>
      <c r="AF15" s="35">
        <f t="shared" si="15"/>
        <v>2.9999999999999996</v>
      </c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</row>
    <row r="16" spans="1:119" s="30" customFormat="1" ht="25" customHeight="1" x14ac:dyDescent="0.2">
      <c r="A16" s="30">
        <f t="shared" ca="1" si="2"/>
        <v>0.28638320317439991</v>
      </c>
      <c r="B16" s="56">
        <f t="shared" ca="1" si="11"/>
        <v>10</v>
      </c>
      <c r="C16" s="56">
        <v>10</v>
      </c>
      <c r="D16" s="37" t="s">
        <v>145</v>
      </c>
      <c r="E16" s="37">
        <v>100</v>
      </c>
      <c r="F16" s="37">
        <v>12</v>
      </c>
      <c r="G16" s="31" t="s">
        <v>151</v>
      </c>
      <c r="H16" s="56"/>
      <c r="I16" s="31">
        <v>1</v>
      </c>
      <c r="J16" s="31">
        <v>-1</v>
      </c>
      <c r="K16" s="31">
        <v>-1</v>
      </c>
      <c r="L16" s="31">
        <v>1</v>
      </c>
      <c r="M16" s="31">
        <f t="shared" si="12"/>
        <v>-1</v>
      </c>
      <c r="N16" s="31">
        <f t="shared" si="3"/>
        <v>-1</v>
      </c>
      <c r="O16" s="31">
        <f t="shared" si="13"/>
        <v>1</v>
      </c>
      <c r="P16" s="31">
        <f t="shared" si="14"/>
        <v>1</v>
      </c>
      <c r="Q16" s="31">
        <f t="shared" si="4"/>
        <v>-1</v>
      </c>
      <c r="R16" s="95">
        <f t="shared" si="5"/>
        <v>-1</v>
      </c>
      <c r="S16" s="31">
        <f t="shared" si="6"/>
        <v>1</v>
      </c>
      <c r="T16" s="31">
        <f t="shared" si="7"/>
        <v>-1</v>
      </c>
      <c r="U16" s="31">
        <f t="shared" si="8"/>
        <v>1</v>
      </c>
      <c r="V16" s="31">
        <f t="shared" si="9"/>
        <v>1</v>
      </c>
      <c r="W16" s="11"/>
      <c r="X16" s="80">
        <v>620.79999999999995</v>
      </c>
      <c r="Y16" s="36">
        <v>625.79999999999995</v>
      </c>
      <c r="Z16" s="36">
        <v>624.79999999999995</v>
      </c>
      <c r="AA16" s="31"/>
      <c r="AB16" s="31"/>
      <c r="AC16" s="56"/>
      <c r="AD16" s="36">
        <f t="shared" si="0"/>
        <v>623.79999999999995</v>
      </c>
      <c r="AE16" s="35">
        <f t="shared" si="1"/>
        <v>2.6457513110645907</v>
      </c>
      <c r="AF16" s="35">
        <f t="shared" si="15"/>
        <v>7.0000000000000009</v>
      </c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</row>
    <row r="17" spans="1:119" s="30" customFormat="1" ht="25" customHeight="1" x14ac:dyDescent="0.2">
      <c r="A17" s="30">
        <f t="shared" ca="1" si="2"/>
        <v>0.13275348465630832</v>
      </c>
      <c r="B17" s="56">
        <f t="shared" ca="1" si="11"/>
        <v>14</v>
      </c>
      <c r="C17" s="56">
        <v>11</v>
      </c>
      <c r="D17" s="37" t="s">
        <v>145</v>
      </c>
      <c r="E17" s="37">
        <v>100</v>
      </c>
      <c r="F17" s="37">
        <v>15</v>
      </c>
      <c r="G17" s="31" t="s">
        <v>150</v>
      </c>
      <c r="H17" s="56"/>
      <c r="I17" s="31">
        <v>1</v>
      </c>
      <c r="J17" s="31">
        <v>-1</v>
      </c>
      <c r="K17" s="31">
        <v>1</v>
      </c>
      <c r="L17" s="31">
        <v>-1</v>
      </c>
      <c r="M17" s="31">
        <f t="shared" si="12"/>
        <v>-1</v>
      </c>
      <c r="N17" s="31">
        <f t="shared" si="3"/>
        <v>1</v>
      </c>
      <c r="O17" s="31">
        <f t="shared" si="13"/>
        <v>-1</v>
      </c>
      <c r="P17" s="31">
        <f t="shared" si="14"/>
        <v>-1</v>
      </c>
      <c r="Q17" s="31">
        <f t="shared" si="4"/>
        <v>1</v>
      </c>
      <c r="R17" s="95">
        <f t="shared" si="5"/>
        <v>-1</v>
      </c>
      <c r="S17" s="31">
        <f t="shared" si="6"/>
        <v>-1</v>
      </c>
      <c r="T17" s="31">
        <f t="shared" si="7"/>
        <v>-1</v>
      </c>
      <c r="U17" s="31">
        <f t="shared" si="8"/>
        <v>1</v>
      </c>
      <c r="V17" s="31">
        <f t="shared" si="9"/>
        <v>1</v>
      </c>
      <c r="W17" s="11"/>
      <c r="X17" s="80">
        <v>610.54999999999995</v>
      </c>
      <c r="Y17" s="36">
        <v>606.54999999999995</v>
      </c>
      <c r="Z17" s="36">
        <v>613.54999999999995</v>
      </c>
      <c r="AA17" s="31"/>
      <c r="AB17" s="31"/>
      <c r="AC17" s="56"/>
      <c r="AD17" s="36">
        <f t="shared" si="0"/>
        <v>610.21666666666658</v>
      </c>
      <c r="AE17" s="35">
        <f t="shared" si="1"/>
        <v>3.5118845842842461</v>
      </c>
      <c r="AF17" s="35">
        <f t="shared" si="15"/>
        <v>12.333333333333332</v>
      </c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</row>
    <row r="18" spans="1:119" s="30" customFormat="1" ht="25" customHeight="1" x14ac:dyDescent="0.2">
      <c r="A18" s="30">
        <f t="shared" ca="1" si="2"/>
        <v>0.28032057878112815</v>
      </c>
      <c r="B18" s="56">
        <f t="shared" ca="1" si="11"/>
        <v>11</v>
      </c>
      <c r="C18" s="56">
        <v>12</v>
      </c>
      <c r="D18" s="37" t="s">
        <v>145</v>
      </c>
      <c r="E18" s="37">
        <v>100</v>
      </c>
      <c r="F18" s="37">
        <v>15</v>
      </c>
      <c r="G18" s="31" t="s">
        <v>151</v>
      </c>
      <c r="H18" s="56"/>
      <c r="I18" s="31">
        <v>1</v>
      </c>
      <c r="J18" s="31">
        <v>-1</v>
      </c>
      <c r="K18" s="31">
        <v>1</v>
      </c>
      <c r="L18" s="31">
        <v>1</v>
      </c>
      <c r="M18" s="31">
        <f t="shared" si="12"/>
        <v>-1</v>
      </c>
      <c r="N18" s="31">
        <f t="shared" si="3"/>
        <v>1</v>
      </c>
      <c r="O18" s="31">
        <f t="shared" si="13"/>
        <v>1</v>
      </c>
      <c r="P18" s="31">
        <f t="shared" si="14"/>
        <v>-1</v>
      </c>
      <c r="Q18" s="31">
        <f t="shared" si="4"/>
        <v>-1</v>
      </c>
      <c r="R18" s="95">
        <f t="shared" si="5"/>
        <v>1</v>
      </c>
      <c r="S18" s="31">
        <f t="shared" si="6"/>
        <v>-1</v>
      </c>
      <c r="T18" s="31">
        <f t="shared" si="7"/>
        <v>1</v>
      </c>
      <c r="U18" s="31">
        <f t="shared" si="8"/>
        <v>-1</v>
      </c>
      <c r="V18" s="31">
        <f t="shared" si="9"/>
        <v>-1</v>
      </c>
      <c r="W18" s="11"/>
      <c r="X18" s="80">
        <v>638.04</v>
      </c>
      <c r="Y18" s="36">
        <v>635.04</v>
      </c>
      <c r="Z18" s="36">
        <v>642.04</v>
      </c>
      <c r="AA18" s="31"/>
      <c r="AB18" s="31"/>
      <c r="AC18" s="56"/>
      <c r="AD18" s="36">
        <f t="shared" si="0"/>
        <v>638.37333333333333</v>
      </c>
      <c r="AE18" s="35">
        <f t="shared" si="1"/>
        <v>3.5118845842842461</v>
      </c>
      <c r="AF18" s="35">
        <f t="shared" si="15"/>
        <v>12.333333333333332</v>
      </c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</row>
    <row r="19" spans="1:119" s="30" customFormat="1" ht="25" customHeight="1" x14ac:dyDescent="0.2">
      <c r="A19" s="30">
        <f t="shared" ca="1" si="2"/>
        <v>0.44166117568183727</v>
      </c>
      <c r="B19" s="56">
        <f t="shared" ca="1" si="11"/>
        <v>9</v>
      </c>
      <c r="C19" s="56">
        <v>13</v>
      </c>
      <c r="D19" s="37" t="s">
        <v>145</v>
      </c>
      <c r="E19" s="37">
        <v>200</v>
      </c>
      <c r="F19" s="37">
        <v>12</v>
      </c>
      <c r="G19" s="31" t="s">
        <v>150</v>
      </c>
      <c r="H19" s="56"/>
      <c r="I19" s="31">
        <v>1</v>
      </c>
      <c r="J19" s="31">
        <v>1</v>
      </c>
      <c r="K19" s="31">
        <v>-1</v>
      </c>
      <c r="L19" s="31">
        <v>-1</v>
      </c>
      <c r="M19" s="31">
        <f t="shared" si="12"/>
        <v>1</v>
      </c>
      <c r="N19" s="31">
        <f t="shared" si="3"/>
        <v>-1</v>
      </c>
      <c r="O19" s="31">
        <f t="shared" si="13"/>
        <v>-1</v>
      </c>
      <c r="P19" s="31">
        <f t="shared" si="14"/>
        <v>-1</v>
      </c>
      <c r="Q19" s="31">
        <f t="shared" si="4"/>
        <v>-1</v>
      </c>
      <c r="R19" s="95">
        <f t="shared" si="5"/>
        <v>1</v>
      </c>
      <c r="S19" s="31">
        <f t="shared" si="6"/>
        <v>-1</v>
      </c>
      <c r="T19" s="31">
        <f t="shared" si="7"/>
        <v>1</v>
      </c>
      <c r="U19" s="31">
        <f t="shared" si="8"/>
        <v>1</v>
      </c>
      <c r="V19" s="31">
        <f t="shared" si="9"/>
        <v>1</v>
      </c>
      <c r="W19" s="11"/>
      <c r="X19" s="80">
        <v>585.19000000000005</v>
      </c>
      <c r="Y19" s="36">
        <v>586.19000000000005</v>
      </c>
      <c r="Z19" s="36">
        <v>586.19000000000005</v>
      </c>
      <c r="AA19" s="31"/>
      <c r="AB19" s="31"/>
      <c r="AC19" s="56"/>
      <c r="AD19" s="36">
        <f t="shared" si="0"/>
        <v>585.85666666666668</v>
      </c>
      <c r="AE19" s="35">
        <f t="shared" si="1"/>
        <v>0.57735026918962573</v>
      </c>
      <c r="AF19" s="35">
        <f t="shared" si="15"/>
        <v>0.33333333333333331</v>
      </c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</row>
    <row r="20" spans="1:119" s="30" customFormat="1" ht="25" customHeight="1" x14ac:dyDescent="0.2">
      <c r="A20" s="30">
        <f t="shared" ca="1" si="2"/>
        <v>0.95755442146531189</v>
      </c>
      <c r="B20" s="56">
        <f t="shared" ca="1" si="11"/>
        <v>2</v>
      </c>
      <c r="C20" s="56">
        <v>14</v>
      </c>
      <c r="D20" s="37" t="s">
        <v>145</v>
      </c>
      <c r="E20" s="37">
        <v>200</v>
      </c>
      <c r="F20" s="37">
        <v>12</v>
      </c>
      <c r="G20" s="31" t="s">
        <v>151</v>
      </c>
      <c r="H20" s="56"/>
      <c r="I20" s="31">
        <v>1</v>
      </c>
      <c r="J20" s="31">
        <v>1</v>
      </c>
      <c r="K20" s="31">
        <v>-1</v>
      </c>
      <c r="L20" s="31">
        <v>1</v>
      </c>
      <c r="M20" s="31">
        <f t="shared" si="12"/>
        <v>1</v>
      </c>
      <c r="N20" s="31">
        <f t="shared" si="3"/>
        <v>-1</v>
      </c>
      <c r="O20" s="31">
        <f t="shared" si="13"/>
        <v>1</v>
      </c>
      <c r="P20" s="31">
        <f t="shared" si="14"/>
        <v>-1</v>
      </c>
      <c r="Q20" s="31">
        <f t="shared" si="4"/>
        <v>1</v>
      </c>
      <c r="R20" s="95">
        <f t="shared" si="5"/>
        <v>-1</v>
      </c>
      <c r="S20" s="31">
        <f t="shared" si="6"/>
        <v>-1</v>
      </c>
      <c r="T20" s="31">
        <f t="shared" si="7"/>
        <v>-1</v>
      </c>
      <c r="U20" s="31">
        <f t="shared" si="8"/>
        <v>-1</v>
      </c>
      <c r="V20" s="31">
        <f t="shared" si="9"/>
        <v>-1</v>
      </c>
      <c r="W20" s="11"/>
      <c r="X20" s="80">
        <v>586.16999999999996</v>
      </c>
      <c r="Y20" s="36">
        <v>590.16999999999996</v>
      </c>
      <c r="Z20" s="36">
        <v>589.16999999999996</v>
      </c>
      <c r="AA20" s="31"/>
      <c r="AB20" s="31"/>
      <c r="AC20" s="56"/>
      <c r="AD20" s="36">
        <f t="shared" si="0"/>
        <v>588.50333333333322</v>
      </c>
      <c r="AE20" s="35">
        <f t="shared" si="1"/>
        <v>2.0816659994661331</v>
      </c>
      <c r="AF20" s="35">
        <f t="shared" si="15"/>
        <v>4.3333333333333348</v>
      </c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</row>
    <row r="21" spans="1:119" s="30" customFormat="1" ht="25" customHeight="1" x14ac:dyDescent="0.2">
      <c r="A21" s="30">
        <f t="shared" ca="1" si="2"/>
        <v>3.4988840802399279E-2</v>
      </c>
      <c r="B21" s="56">
        <f t="shared" ca="1" si="11"/>
        <v>16</v>
      </c>
      <c r="C21" s="56">
        <v>15</v>
      </c>
      <c r="D21" s="37" t="s">
        <v>145</v>
      </c>
      <c r="E21" s="37">
        <v>200</v>
      </c>
      <c r="F21" s="37">
        <v>15</v>
      </c>
      <c r="G21" s="31" t="s">
        <v>150</v>
      </c>
      <c r="H21" s="56"/>
      <c r="I21" s="31">
        <v>1</v>
      </c>
      <c r="J21" s="31">
        <v>1</v>
      </c>
      <c r="K21" s="31">
        <v>1</v>
      </c>
      <c r="L21" s="31">
        <v>-1</v>
      </c>
      <c r="M21" s="31">
        <f t="shared" si="12"/>
        <v>1</v>
      </c>
      <c r="N21" s="31">
        <f t="shared" si="3"/>
        <v>1</v>
      </c>
      <c r="O21" s="31">
        <f>I21*L21</f>
        <v>-1</v>
      </c>
      <c r="P21" s="31">
        <f t="shared" si="14"/>
        <v>1</v>
      </c>
      <c r="Q21" s="31">
        <f>J21*L21</f>
        <v>-1</v>
      </c>
      <c r="R21" s="95">
        <f t="shared" si="5"/>
        <v>-1</v>
      </c>
      <c r="S21" s="31">
        <f t="shared" si="6"/>
        <v>1</v>
      </c>
      <c r="T21" s="31">
        <f t="shared" si="7"/>
        <v>-1</v>
      </c>
      <c r="U21" s="31">
        <f t="shared" si="8"/>
        <v>-1</v>
      </c>
      <c r="V21" s="31">
        <f t="shared" si="9"/>
        <v>-1</v>
      </c>
      <c r="W21" s="11"/>
      <c r="X21" s="80">
        <v>601.66999999999996</v>
      </c>
      <c r="Y21" s="36">
        <v>605.66999999999996</v>
      </c>
      <c r="Z21" s="36">
        <v>601.66999999999996</v>
      </c>
      <c r="AA21" s="31"/>
      <c r="AB21" s="31"/>
      <c r="AC21" s="56"/>
      <c r="AD21" s="36">
        <f t="shared" si="0"/>
        <v>603.00333333333322</v>
      </c>
      <c r="AE21" s="35">
        <f t="shared" si="1"/>
        <v>2.3094010767585034</v>
      </c>
      <c r="AF21" s="35">
        <f t="shared" si="15"/>
        <v>5.3333333333333348</v>
      </c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</row>
    <row r="22" spans="1:119" s="30" customFormat="1" ht="25" customHeight="1" x14ac:dyDescent="0.2">
      <c r="A22" s="30">
        <f t="shared" ca="1" si="2"/>
        <v>0.23267771586572039</v>
      </c>
      <c r="B22" s="56">
        <f t="shared" ca="1" si="11"/>
        <v>12</v>
      </c>
      <c r="C22" s="56">
        <v>16</v>
      </c>
      <c r="D22" s="37" t="s">
        <v>145</v>
      </c>
      <c r="E22" s="37">
        <v>200</v>
      </c>
      <c r="F22" s="37">
        <v>15</v>
      </c>
      <c r="G22" s="31" t="s">
        <v>151</v>
      </c>
      <c r="H22" s="56"/>
      <c r="I22" s="31">
        <v>1</v>
      </c>
      <c r="J22" s="31">
        <v>1</v>
      </c>
      <c r="K22" s="31">
        <v>1</v>
      </c>
      <c r="L22" s="31">
        <v>1</v>
      </c>
      <c r="M22" s="31">
        <f t="shared" si="12"/>
        <v>1</v>
      </c>
      <c r="N22" s="31">
        <f t="shared" si="3"/>
        <v>1</v>
      </c>
      <c r="O22" s="31">
        <f t="shared" si="13"/>
        <v>1</v>
      </c>
      <c r="P22" s="31">
        <f t="shared" si="14"/>
        <v>1</v>
      </c>
      <c r="Q22" s="31">
        <f t="shared" si="4"/>
        <v>1</v>
      </c>
      <c r="R22" s="95">
        <f t="shared" si="5"/>
        <v>1</v>
      </c>
      <c r="S22" s="31">
        <f t="shared" si="6"/>
        <v>1</v>
      </c>
      <c r="T22" s="31">
        <f t="shared" si="7"/>
        <v>1</v>
      </c>
      <c r="U22" s="31">
        <f t="shared" si="8"/>
        <v>1</v>
      </c>
      <c r="V22" s="31">
        <f t="shared" si="9"/>
        <v>1</v>
      </c>
      <c r="W22" s="11"/>
      <c r="X22" s="80">
        <v>608.30999999999995</v>
      </c>
      <c r="Y22" s="36">
        <v>607.30999999999995</v>
      </c>
      <c r="Z22" s="36">
        <v>612.30999999999995</v>
      </c>
      <c r="AA22" s="31"/>
      <c r="AB22" s="31"/>
      <c r="AC22" s="56"/>
      <c r="AD22" s="36">
        <f t="shared" si="0"/>
        <v>609.30999999999995</v>
      </c>
      <c r="AE22" s="35">
        <f t="shared" si="1"/>
        <v>2.6457513110645907</v>
      </c>
      <c r="AF22" s="35">
        <f t="shared" si="15"/>
        <v>7.0000000000000009</v>
      </c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</row>
    <row r="23" spans="1:119" s="30" customFormat="1" ht="25" customHeight="1" x14ac:dyDescent="0.2"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25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29">
        <f>AVERAGE(AD7:AD22)</f>
        <v>646.13250000000005</v>
      </c>
      <c r="AE23" s="29">
        <f>AVERAGE(AE7:AE14)</f>
        <v>2.064937000845533</v>
      </c>
      <c r="AF23" s="33">
        <f>AVERAGE(AF7:AF14)</f>
        <v>4.9583333333333339</v>
      </c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</row>
    <row r="24" spans="1:119" s="30" customFormat="1" ht="25" customHeight="1" x14ac:dyDescent="0.2">
      <c r="B24" s="56"/>
      <c r="C24" s="56"/>
      <c r="D24" s="56"/>
      <c r="E24" s="56"/>
      <c r="F24" s="56"/>
      <c r="G24" s="67" t="s">
        <v>104</v>
      </c>
      <c r="H24" s="57">
        <v>-1</v>
      </c>
      <c r="I24" s="36">
        <f>AVERAGE(X7:AB14)</f>
        <v>684.08958333333328</v>
      </c>
      <c r="J24" s="36">
        <f>AVERAGE(X7:AB10,X15:AB18)</f>
        <v>656.29958333333332</v>
      </c>
      <c r="K24" s="36">
        <f>AVERAGE(X7:AB8,X11:AB12,X15:AB16,X19:AB20)</f>
        <v>643.86333333333334</v>
      </c>
      <c r="L24" s="36">
        <f>AVERAGE(X7:AB7,X9:AB9,X11:AB11,X13:AB13,X15:AB15,X17:AB17,X19:AB19,X21:AB21)</f>
        <v>647.83208333333334</v>
      </c>
      <c r="M24" s="38">
        <f>AVERAGE(X11:AB14,X15:AB18)</f>
        <v>647.47249999999985</v>
      </c>
      <c r="N24" s="36">
        <f>AVERAGE(X9:AB10,X13:AB14,X15:AB16,X19:AB20)</f>
        <v>641.35125000000005</v>
      </c>
      <c r="O24" s="36">
        <f>AVERAGE(X8:AB8,X10:AB10,X12:AB12,X14:AB14,X15:AB15,X17:AB17,X19:AB19,X21:AB21)</f>
        <v>637.61166666666668</v>
      </c>
      <c r="P24" s="36">
        <f>AVERAGE(X9:AB12,X17:AB20)</f>
        <v>641.31208333333336</v>
      </c>
      <c r="Q24" s="36">
        <f>AVERAGE(X8:AB8,X10:AB11,X13:AB13,X16:AB16,X18:AB19,X21:AB21)</f>
        <v>653.67833333333328</v>
      </c>
      <c r="R24" s="62">
        <f>AVERAGE(X8:AB9,X12:AB13,X16:AB17,X20:AB21)</f>
        <v>647.78291666666644</v>
      </c>
      <c r="S24" s="36">
        <f>AVERAGE(X7:AB8,X13:AB14,X17:AB20)</f>
        <v>648.51499999999999</v>
      </c>
      <c r="T24" s="36">
        <f>AVERAGE(X7:AB7,X10:AB11,X14:AB14,X16:AB17,X20:AB21)</f>
        <v>642.68749999999989</v>
      </c>
      <c r="U24" s="36">
        <f>AVERAGE(X7:AB7,X10:AB10,X12:AB13,X15:AB15,X18:AB18,X20:AB21)</f>
        <v>639.34000000000015</v>
      </c>
      <c r="V24" s="36">
        <f>AVERAGE(X8:AB9,X11:AB11,X14:AB14,X15:AB15,X18:AB18,X20:AB21)</f>
        <v>653.80458333333343</v>
      </c>
      <c r="W24" s="11"/>
      <c r="X24" s="30" t="s">
        <v>129</v>
      </c>
      <c r="Y24" s="55">
        <f>_xlfn.F.INV(0.95,1,SUM(COUNT(X7:AB7)-1,COUNT(X8:AB8)-1,COUNT(X9:AB9)-1,COUNT(X10:AB10)-1,COUNT(X11:AB11)-1,COUNT(X12:AB12)-1,COUNT(X13:AB13)-1,COUNT(X14:AB14)-1,COUNT(X15:AB15)-1,COUNT(X16:AB16)-1,COUNT(X17:AB17)-1,COUNT(X18:AB18)-1,COUNT(X19:AB19)-1,COUNT(X20:AB20)-1,COUNT(X21:AB21)-1,COUNT(X22:AB22)-1))</f>
        <v>4.1490974456995477</v>
      </c>
      <c r="Z24" s="11"/>
      <c r="AA24" s="11"/>
      <c r="AB24" s="274" t="s">
        <v>127</v>
      </c>
      <c r="AC24" s="274"/>
      <c r="AD24" s="274"/>
      <c r="AE24" s="274"/>
      <c r="AF24" s="33">
        <f>AF23</f>
        <v>4.9583333333333339</v>
      </c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</row>
    <row r="25" spans="1:119" s="30" customFormat="1" ht="25" customHeight="1" x14ac:dyDescent="0.2">
      <c r="B25" s="56"/>
      <c r="C25" s="56"/>
      <c r="D25" s="56"/>
      <c r="E25" s="56"/>
      <c r="F25" s="56"/>
      <c r="G25" s="67" t="s">
        <v>105</v>
      </c>
      <c r="H25" s="57">
        <v>1</v>
      </c>
      <c r="I25" s="36">
        <f>AVERAGE(X15:AB22)</f>
        <v>608.17541666666671</v>
      </c>
      <c r="J25" s="36">
        <f>AVERAGE(X11:AB14,X19:AB22)</f>
        <v>635.96541666666667</v>
      </c>
      <c r="K25" s="36">
        <f>AVERAGE(X9:AB10,X13:AB14,X17:AB18,X21:AB22)</f>
        <v>648.40166666666664</v>
      </c>
      <c r="L25" s="36">
        <f>AVERAGE(X8:AB8,X10:AB10,X12:AB12,X14:AB14,X16:AB16,X18:AB18,X20:AB20,X22:AB22)</f>
        <v>644.43291666666664</v>
      </c>
      <c r="M25" s="36">
        <f>AVERAGE(X7:AB10,X19:AB22)</f>
        <v>644.79250000000013</v>
      </c>
      <c r="N25" s="36">
        <f>AVERAGE(X7:AB8,X11:AB12,X17:AB18,X21:AB22)</f>
        <v>650.91375000000005</v>
      </c>
      <c r="O25" s="36">
        <f>AVERAGE(X7:AB7,X9:AB9,X11:AB11,X13:AB13,X16:AB16,X18:AB18,X20:AB20,X22:AB22)</f>
        <v>654.65333333333319</v>
      </c>
      <c r="P25" s="36">
        <f>AVERAGE(X7:AB8,X13:AB16,X21:AB22)</f>
        <v>650.95291666666651</v>
      </c>
      <c r="Q25" s="36">
        <f>AVERAGE(X7:AB7,X9:AB9,X12:AB12,X14:AB14,X15:AB15,X17:AB17,X20:AB20,X22:AB22)</f>
        <v>638.58666666666659</v>
      </c>
      <c r="R25" s="62">
        <f>AVERAGE(X7:AB7,X10:AB11,X14:AB14,X15:AB15,X18:AB19,X22:AB22)</f>
        <v>644.48208333333343</v>
      </c>
      <c r="S25" s="36">
        <f>AVERAGE(X9:AB12,X15:AB16,X21:AB22)</f>
        <v>643.74999999999989</v>
      </c>
      <c r="T25" s="36">
        <f>AVERAGE(X8:AB9,X12:AB13,X15:AB15,X18:AB19,X22:AB22)</f>
        <v>649.57749999999999</v>
      </c>
      <c r="U25" s="36">
        <f>AVERAGE(X8:AB9,X11:AB11,X14:AB14,X16:AB17,X19:AB19,X22:AB22)</f>
        <v>652.92499999999984</v>
      </c>
      <c r="V25" s="36">
        <f>AVERAGE(X7:AB7,X10:AB10,X12:AB13,X16:AB17,X19:AB19,X22:AB22)</f>
        <v>638.46041666666645</v>
      </c>
      <c r="W25" s="11"/>
      <c r="X25" s="279"/>
      <c r="Y25" s="279"/>
      <c r="Z25" s="279"/>
      <c r="AA25" s="11"/>
      <c r="AB25" s="11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</row>
    <row r="26" spans="1:119" s="30" customFormat="1" ht="25" customHeight="1" x14ac:dyDescent="0.2">
      <c r="B26" s="56"/>
      <c r="C26" s="56"/>
      <c r="D26" s="56"/>
      <c r="E26" s="56"/>
      <c r="F26" s="56"/>
      <c r="G26" s="67" t="s">
        <v>115</v>
      </c>
      <c r="H26" s="56"/>
      <c r="I26" s="60">
        <f>I25-I24</f>
        <v>-75.914166666666574</v>
      </c>
      <c r="J26" s="60">
        <f t="shared" ref="J26:L26" si="16">J25-J24</f>
        <v>-20.334166666666647</v>
      </c>
      <c r="K26" s="60">
        <f t="shared" si="16"/>
        <v>4.5383333333332985</v>
      </c>
      <c r="L26" s="60">
        <f t="shared" si="16"/>
        <v>-3.3991666666667015</v>
      </c>
      <c r="M26" s="60">
        <f t="shared" ref="M26:O26" si="17">M25-M24</f>
        <v>-2.6799999999997226</v>
      </c>
      <c r="N26" s="60">
        <f t="shared" si="17"/>
        <v>9.5625</v>
      </c>
      <c r="O26" s="60">
        <f t="shared" si="17"/>
        <v>17.041666666666515</v>
      </c>
      <c r="P26" s="60">
        <f t="shared" ref="P26" si="18">P25-P24</f>
        <v>9.6408333333331484</v>
      </c>
      <c r="Q26" s="60">
        <f t="shared" ref="Q26" si="19">Q25-Q24</f>
        <v>-15.091666666666697</v>
      </c>
      <c r="R26" s="60">
        <f t="shared" ref="R26:U26" si="20">R25-R24</f>
        <v>-3.3008333333330029</v>
      </c>
      <c r="S26" s="60">
        <f t="shared" si="20"/>
        <v>-4.7650000000001</v>
      </c>
      <c r="T26" s="60">
        <f t="shared" si="20"/>
        <v>6.8900000000001</v>
      </c>
      <c r="U26" s="60">
        <f t="shared" si="20"/>
        <v>13.584999999999695</v>
      </c>
      <c r="V26" s="60">
        <f t="shared" ref="V26" si="21">V25-V24</f>
        <v>-15.344166666666979</v>
      </c>
      <c r="W26" s="11"/>
      <c r="X26" s="11"/>
      <c r="Y26" s="11"/>
      <c r="Z26" s="11"/>
      <c r="AA26" s="11"/>
      <c r="AB26" s="11"/>
      <c r="AC26" s="56"/>
      <c r="AD26" s="271" t="s">
        <v>137</v>
      </c>
      <c r="AE26" s="272"/>
      <c r="AF26" s="273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</row>
    <row r="27" spans="1:119" s="30" customFormat="1" ht="22" customHeight="1" x14ac:dyDescent="0.2">
      <c r="B27" s="56"/>
      <c r="C27" s="56"/>
      <c r="D27" s="56"/>
      <c r="E27" s="56"/>
      <c r="F27" s="56"/>
      <c r="G27" s="67" t="s">
        <v>112</v>
      </c>
      <c r="H27" s="56"/>
      <c r="I27" s="36">
        <f>I26/2</f>
        <v>-37.957083333333287</v>
      </c>
      <c r="J27" s="36">
        <f t="shared" ref="J27:L27" si="22">J26/2</f>
        <v>-10.167083333333323</v>
      </c>
      <c r="K27" s="36">
        <f t="shared" si="22"/>
        <v>2.2691666666666492</v>
      </c>
      <c r="L27" s="36">
        <f t="shared" si="22"/>
        <v>-1.6995833333333508</v>
      </c>
      <c r="M27" s="36">
        <f t="shared" ref="M27:O27" si="23">M26/2</f>
        <v>-1.3399999999998613</v>
      </c>
      <c r="N27" s="36">
        <f t="shared" si="23"/>
        <v>4.78125</v>
      </c>
      <c r="O27" s="36">
        <f t="shared" si="23"/>
        <v>8.5208333333332575</v>
      </c>
      <c r="P27" s="36">
        <f t="shared" ref="P27" si="24">P26/2</f>
        <v>4.8204166666665742</v>
      </c>
      <c r="Q27" s="36">
        <f t="shared" ref="Q27" si="25">Q26/2</f>
        <v>-7.5458333333333485</v>
      </c>
      <c r="R27" s="62">
        <f t="shared" ref="R27:U27" si="26">R26/2</f>
        <v>-1.6504166666665014</v>
      </c>
      <c r="S27" s="36">
        <f t="shared" si="26"/>
        <v>-2.38250000000005</v>
      </c>
      <c r="T27" s="36">
        <f t="shared" si="26"/>
        <v>3.44500000000005</v>
      </c>
      <c r="U27" s="36">
        <f t="shared" si="26"/>
        <v>6.7924999999998477</v>
      </c>
      <c r="V27" s="36">
        <f t="shared" ref="V27" si="27">V26/2</f>
        <v>-7.6720833333334895</v>
      </c>
      <c r="W27" s="11"/>
      <c r="X27" s="11"/>
      <c r="Y27" s="11"/>
      <c r="Z27" s="11"/>
      <c r="AA27" s="11"/>
      <c r="AB27" s="11"/>
      <c r="AC27" s="56"/>
      <c r="AD27" s="78" t="s">
        <v>133</v>
      </c>
      <c r="AE27" s="68" t="s">
        <v>135</v>
      </c>
      <c r="AF27" s="79" t="s">
        <v>134</v>
      </c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</row>
    <row r="28" spans="1:119" s="30" customFormat="1" ht="25" customHeight="1" x14ac:dyDescent="0.2">
      <c r="B28" s="56"/>
      <c r="C28" s="56"/>
      <c r="D28" s="56"/>
      <c r="E28" s="56"/>
      <c r="F28" s="56"/>
      <c r="G28" s="67" t="s">
        <v>116</v>
      </c>
      <c r="H28" s="56"/>
      <c r="I28" s="36">
        <f>ABS(I27)</f>
        <v>37.957083333333287</v>
      </c>
      <c r="J28" s="36">
        <f t="shared" ref="J28:L28" si="28">ABS(J27)</f>
        <v>10.167083333333323</v>
      </c>
      <c r="K28" s="36">
        <f t="shared" si="28"/>
        <v>2.2691666666666492</v>
      </c>
      <c r="L28" s="36">
        <f t="shared" si="28"/>
        <v>1.6995833333333508</v>
      </c>
      <c r="M28" s="36">
        <f t="shared" ref="M28:O28" si="29">ABS(M27)</f>
        <v>1.3399999999998613</v>
      </c>
      <c r="N28" s="36">
        <f t="shared" si="29"/>
        <v>4.78125</v>
      </c>
      <c r="O28" s="36">
        <f t="shared" si="29"/>
        <v>8.5208333333332575</v>
      </c>
      <c r="P28" s="36">
        <f t="shared" ref="P28" si="30">ABS(P27)</f>
        <v>4.8204166666665742</v>
      </c>
      <c r="Q28" s="36">
        <f t="shared" ref="Q28" si="31">ABS(Q27)</f>
        <v>7.5458333333333485</v>
      </c>
      <c r="R28" s="36">
        <f t="shared" ref="R28:U28" si="32">ABS(R27)</f>
        <v>1.6504166666665014</v>
      </c>
      <c r="S28" s="36">
        <f t="shared" si="32"/>
        <v>2.38250000000005</v>
      </c>
      <c r="T28" s="36">
        <f t="shared" si="32"/>
        <v>3.44500000000005</v>
      </c>
      <c r="U28" s="36">
        <f t="shared" si="32"/>
        <v>6.7924999999998477</v>
      </c>
      <c r="V28" s="36">
        <f t="shared" ref="V28" si="33">ABS(V27)</f>
        <v>7.6720833333334895</v>
      </c>
      <c r="W28" s="11"/>
      <c r="X28" s="55">
        <f>MIN(I24:V25)</f>
        <v>608.17541666666671</v>
      </c>
      <c r="Y28" s="11"/>
      <c r="Z28" s="11"/>
      <c r="AA28" s="11"/>
      <c r="AB28" s="11"/>
      <c r="AC28" s="56"/>
      <c r="AD28" s="73" t="s">
        <v>136</v>
      </c>
      <c r="AE28" s="55">
        <f>I27</f>
        <v>-37.957083333333287</v>
      </c>
      <c r="AF28" s="72" t="str">
        <f>I6</f>
        <v>Factor A</v>
      </c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</row>
    <row r="29" spans="1:119" s="30" customFormat="1" ht="25" customHeight="1" x14ac:dyDescent="0.2">
      <c r="B29" s="56"/>
      <c r="C29" s="56"/>
      <c r="D29" s="56"/>
      <c r="E29" s="56"/>
      <c r="F29" s="56"/>
      <c r="G29" s="67" t="s">
        <v>128</v>
      </c>
      <c r="H29" s="56"/>
      <c r="I29" s="35">
        <f t="shared" ref="I29:V29" si="34">(COUNT($X$7:$AB$22)/4)*POWER(I26,2)</f>
        <v>69155.528408333164</v>
      </c>
      <c r="J29" s="35">
        <f>(COUNT($X$7:$AB$22)/4)*POWER(J26,2)</f>
        <v>4961.7400083333232</v>
      </c>
      <c r="K29" s="35">
        <f t="shared" si="34"/>
        <v>247.15763333332956</v>
      </c>
      <c r="L29" s="35">
        <f t="shared" si="34"/>
        <v>138.6520083333362</v>
      </c>
      <c r="M29" s="35">
        <f t="shared" si="34"/>
        <v>86.188799999982166</v>
      </c>
      <c r="N29" s="35">
        <f t="shared" si="34"/>
        <v>1097.296875</v>
      </c>
      <c r="O29" s="35">
        <f>(COUNT($X$7:$AB$22)/4)*POWER(O26,2)</f>
        <v>3485.0208333332712</v>
      </c>
      <c r="P29" s="35">
        <f t="shared" si="34"/>
        <v>1115.3480083332904</v>
      </c>
      <c r="Q29" s="35">
        <f t="shared" si="34"/>
        <v>2733.1008333333443</v>
      </c>
      <c r="R29" s="35">
        <f t="shared" si="34"/>
        <v>130.74600833330715</v>
      </c>
      <c r="S29" s="35">
        <f t="shared" si="34"/>
        <v>272.46270000001147</v>
      </c>
      <c r="T29" s="35">
        <f t="shared" si="34"/>
        <v>569.66520000001651</v>
      </c>
      <c r="U29" s="35">
        <f t="shared" si="34"/>
        <v>2214.6266999999007</v>
      </c>
      <c r="V29" s="35">
        <f t="shared" si="34"/>
        <v>2825.3214083334483</v>
      </c>
      <c r="W29" s="11"/>
      <c r="X29" s="11"/>
      <c r="Y29" s="11"/>
      <c r="Z29" s="11"/>
      <c r="AA29" s="11"/>
      <c r="AB29" s="11"/>
      <c r="AC29" s="56"/>
      <c r="AD29" s="74" t="s">
        <v>132</v>
      </c>
      <c r="AE29" s="55">
        <f>J27</f>
        <v>-10.167083333333323</v>
      </c>
      <c r="AF29" s="72" t="str">
        <f>J6</f>
        <v>Factor B</v>
      </c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</row>
    <row r="30" spans="1:119" s="30" customFormat="1" ht="25" customHeight="1" x14ac:dyDescent="0.2">
      <c r="B30" s="56"/>
      <c r="C30" s="56"/>
      <c r="D30" s="56"/>
      <c r="E30" s="56"/>
      <c r="F30" s="56"/>
      <c r="G30" s="67" t="s">
        <v>114</v>
      </c>
      <c r="H30" s="56"/>
      <c r="I30" s="36">
        <f>I29/$AF$24</f>
        <v>13947.333460504165</v>
      </c>
      <c r="J30" s="36">
        <f t="shared" ref="J30:L30" si="35">J29/$AF$24</f>
        <v>1000.6870605041995</v>
      </c>
      <c r="K30" s="36">
        <f t="shared" si="35"/>
        <v>49.846917647058056</v>
      </c>
      <c r="L30" s="36">
        <f t="shared" si="35"/>
        <v>27.963430252101414</v>
      </c>
      <c r="M30" s="36">
        <f>M29/$AF$24</f>
        <v>17.382615126046822</v>
      </c>
      <c r="N30" s="36">
        <f>N29/$AF$24</f>
        <v>221.30357142857139</v>
      </c>
      <c r="O30" s="36">
        <f t="shared" ref="O30" si="36">O29/$AF$24</f>
        <v>702.86134453780255</v>
      </c>
      <c r="P30" s="36">
        <f t="shared" ref="P30" si="37">P29/$AF$24</f>
        <v>224.9441361344451</v>
      </c>
      <c r="Q30" s="36">
        <f t="shared" ref="Q30" si="38">Q29/$AF$24</f>
        <v>551.21361344538025</v>
      </c>
      <c r="R30" s="36">
        <f t="shared" ref="R30:U30" si="39">R29/$AF$24</f>
        <v>26.368942857137572</v>
      </c>
      <c r="S30" s="36">
        <f t="shared" si="39"/>
        <v>54.950460504203988</v>
      </c>
      <c r="T30" s="36">
        <f t="shared" si="39"/>
        <v>114.890460504205</v>
      </c>
      <c r="U30" s="36">
        <f t="shared" si="39"/>
        <v>446.64740168065219</v>
      </c>
      <c r="V30" s="36">
        <f t="shared" ref="V30" si="40">V29/$AF$24</f>
        <v>569.81272100842648</v>
      </c>
      <c r="W30" s="11"/>
      <c r="X30" s="11"/>
      <c r="Y30" s="11"/>
      <c r="Z30" s="11"/>
      <c r="AA30" s="11"/>
      <c r="AB30" s="11"/>
      <c r="AC30" s="56"/>
      <c r="AD30" s="74" t="s">
        <v>132</v>
      </c>
      <c r="AE30" s="55">
        <f>K27</f>
        <v>2.2691666666666492</v>
      </c>
      <c r="AF30" s="72" t="str">
        <f>K6</f>
        <v>Factor C</v>
      </c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</row>
    <row r="31" spans="1:119" s="30" customFormat="1" ht="25" customHeight="1" x14ac:dyDescent="0.2">
      <c r="B31" s="56"/>
      <c r="C31" s="56"/>
      <c r="D31" s="56"/>
      <c r="E31" s="56"/>
      <c r="F31" s="56"/>
      <c r="G31" s="67"/>
      <c r="H31" s="56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11"/>
      <c r="X31" s="11"/>
      <c r="Y31" s="11"/>
      <c r="Z31" s="11"/>
      <c r="AA31" s="11"/>
      <c r="AB31" s="11"/>
      <c r="AC31" s="56"/>
      <c r="AD31" s="74" t="s">
        <v>132</v>
      </c>
      <c r="AE31" s="55">
        <f>M27</f>
        <v>-1.3399999999998613</v>
      </c>
      <c r="AF31" s="72" t="str">
        <f>M6</f>
        <v>AB</v>
      </c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</row>
    <row r="32" spans="1:119" s="30" customFormat="1" ht="25" customHeight="1" x14ac:dyDescent="0.2">
      <c r="B32" s="56"/>
      <c r="C32" s="281" t="s">
        <v>167</v>
      </c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3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74" t="s">
        <v>132</v>
      </c>
      <c r="AE32" s="55">
        <f>N27</f>
        <v>4.78125</v>
      </c>
      <c r="AF32" s="72" t="str">
        <f>N6</f>
        <v>AC</v>
      </c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</row>
    <row r="33" spans="1:119" s="30" customFormat="1" ht="25" customHeight="1" x14ac:dyDescent="0.2"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74" t="s">
        <v>132</v>
      </c>
      <c r="AE33" s="55">
        <f>O27</f>
        <v>8.5208333333332575</v>
      </c>
      <c r="AF33" s="72" t="str">
        <f>O6</f>
        <v>AD</v>
      </c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</row>
    <row r="34" spans="1:119" s="30" customFormat="1" ht="25" customHeight="1" x14ac:dyDescent="0.2"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75" t="s">
        <v>132</v>
      </c>
      <c r="AE34" s="76">
        <f>V27</f>
        <v>-7.6720833333334895</v>
      </c>
      <c r="AF34" s="77" t="str">
        <f>V6</f>
        <v>ABCD</v>
      </c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</row>
    <row r="35" spans="1:119" s="30" customFormat="1" ht="25" customHeight="1" x14ac:dyDescent="0.2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</row>
    <row r="36" spans="1:119" s="30" customFormat="1" ht="25" customHeight="1" x14ac:dyDescent="0.2"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</row>
    <row r="37" spans="1:119" s="30" customFormat="1" ht="25" customHeight="1" x14ac:dyDescent="0.2"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</row>
    <row r="38" spans="1:119" ht="25" customHeight="1" x14ac:dyDescent="0.2">
      <c r="C38" s="56"/>
      <c r="D38" s="56"/>
      <c r="E38" s="56"/>
      <c r="F38" s="56"/>
      <c r="G38" s="56"/>
      <c r="H38" s="56"/>
    </row>
    <row r="39" spans="1:119" ht="25" customHeight="1" x14ac:dyDescent="0.2"/>
    <row r="40" spans="1:119" ht="25" customHeight="1" x14ac:dyDescent="0.2"/>
    <row r="41" spans="1:119" ht="25" customHeight="1" x14ac:dyDescent="0.2"/>
    <row r="42" spans="1:119" ht="25" customHeight="1" x14ac:dyDescent="0.2"/>
    <row r="43" spans="1:119" s="2" customFormat="1" ht="25" customHeight="1" x14ac:dyDescent="0.2">
      <c r="A43"/>
    </row>
    <row r="44" spans="1:119" s="2" customFormat="1" ht="25" customHeight="1" x14ac:dyDescent="0.2">
      <c r="A44"/>
      <c r="C44" s="58"/>
    </row>
    <row r="45" spans="1:119" s="2" customFormat="1" ht="25" customHeight="1" x14ac:dyDescent="0.2">
      <c r="A45"/>
    </row>
    <row r="46" spans="1:119" ht="25" customHeight="1" x14ac:dyDescent="0.2"/>
    <row r="47" spans="1:119" ht="25" customHeight="1" x14ac:dyDescent="0.2"/>
    <row r="48" spans="1:119" ht="25" customHeight="1" x14ac:dyDescent="0.2"/>
    <row r="49" spans="3:27" ht="25" customHeight="1" x14ac:dyDescent="0.2"/>
    <row r="50" spans="3:27" ht="25" customHeight="1" x14ac:dyDescent="0.2"/>
    <row r="51" spans="3:27" ht="25" customHeight="1" x14ac:dyDescent="0.2">
      <c r="C51" s="281" t="s">
        <v>163</v>
      </c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282"/>
      <c r="AA51" s="283"/>
    </row>
    <row r="52" spans="3:27" ht="25" customHeight="1" x14ac:dyDescent="0.2"/>
    <row r="53" spans="3:27" ht="25" customHeight="1" x14ac:dyDescent="0.2"/>
    <row r="54" spans="3:27" ht="25" customHeight="1" x14ac:dyDescent="0.2"/>
    <row r="55" spans="3:27" ht="25" customHeight="1" x14ac:dyDescent="0.2"/>
    <row r="56" spans="3:27" ht="25" customHeight="1" x14ac:dyDescent="0.2"/>
    <row r="57" spans="3:27" ht="25" customHeight="1" x14ac:dyDescent="0.2"/>
    <row r="58" spans="3:27" ht="25" customHeight="1" x14ac:dyDescent="0.2"/>
    <row r="59" spans="3:27" ht="25" customHeight="1" x14ac:dyDescent="0.2"/>
    <row r="60" spans="3:27" ht="25" customHeight="1" x14ac:dyDescent="0.2"/>
    <row r="61" spans="3:27" ht="25" customHeight="1" x14ac:dyDescent="0.2"/>
    <row r="62" spans="3:27" ht="25" customHeight="1" x14ac:dyDescent="0.2"/>
    <row r="63" spans="3:27" ht="25" customHeight="1" x14ac:dyDescent="0.2"/>
    <row r="64" spans="3:27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spans="3:27" ht="25" customHeight="1" x14ac:dyDescent="0.2"/>
    <row r="98" spans="3:27" ht="25" customHeight="1" x14ac:dyDescent="0.2"/>
    <row r="99" spans="3:27" ht="25" customHeight="1" x14ac:dyDescent="0.2"/>
    <row r="100" spans="3:27" ht="25" customHeight="1" x14ac:dyDescent="0.2"/>
    <row r="101" spans="3:27" ht="25" customHeight="1" x14ac:dyDescent="0.2"/>
    <row r="102" spans="3:27" ht="25" customHeight="1" x14ac:dyDescent="0.2">
      <c r="C102" s="280" t="s">
        <v>232</v>
      </c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</row>
    <row r="103" spans="3:27" ht="25" customHeight="1" x14ac:dyDescent="0.2"/>
    <row r="104" spans="3:27" ht="25" customHeight="1" x14ac:dyDescent="0.2">
      <c r="C104" s="56" t="s">
        <v>101</v>
      </c>
      <c r="D104" s="56" t="s">
        <v>102</v>
      </c>
      <c r="E104" s="56" t="s">
        <v>106</v>
      </c>
      <c r="F104" s="56" t="s">
        <v>124</v>
      </c>
      <c r="G104" s="56" t="s">
        <v>108</v>
      </c>
      <c r="H104" s="56" t="s">
        <v>109</v>
      </c>
      <c r="I104" s="56" t="s">
        <v>138</v>
      </c>
      <c r="J104" s="56" t="s">
        <v>110</v>
      </c>
      <c r="K104" s="56" t="s">
        <v>143</v>
      </c>
      <c r="L104" s="56" t="s">
        <v>139</v>
      </c>
      <c r="M104" s="56" t="s">
        <v>111</v>
      </c>
      <c r="N104" s="56" t="s">
        <v>141</v>
      </c>
      <c r="O104" s="56" t="s">
        <v>140</v>
      </c>
      <c r="P104" s="56" t="s">
        <v>142</v>
      </c>
      <c r="Q104" s="187" t="s">
        <v>119</v>
      </c>
      <c r="S104" s="2" t="s">
        <v>233</v>
      </c>
    </row>
    <row r="105" spans="3:27" ht="25" customHeight="1" thickBot="1" x14ac:dyDescent="0.25">
      <c r="C105" s="31">
        <v>-1</v>
      </c>
      <c r="D105" s="31">
        <v>-1</v>
      </c>
      <c r="E105" s="31">
        <v>-1</v>
      </c>
      <c r="F105" s="31">
        <v>-1</v>
      </c>
      <c r="G105" s="31">
        <f>C105*D105</f>
        <v>1</v>
      </c>
      <c r="H105" s="31">
        <f>C105*E105</f>
        <v>1</v>
      </c>
      <c r="I105" s="31">
        <f>C105*F105</f>
        <v>1</v>
      </c>
      <c r="J105" s="31">
        <f>D105*E105</f>
        <v>1</v>
      </c>
      <c r="K105" s="31">
        <f>D105*F105</f>
        <v>1</v>
      </c>
      <c r="L105" s="95">
        <f>E105*F105</f>
        <v>1</v>
      </c>
      <c r="M105" s="31">
        <f>C105*D105*E105</f>
        <v>-1</v>
      </c>
      <c r="N105" s="31">
        <f>C105*E105*F105</f>
        <v>-1</v>
      </c>
      <c r="O105" s="31">
        <f>D105*E105*F105</f>
        <v>-1</v>
      </c>
      <c r="P105" s="31">
        <f>C105*D105*E105*F105</f>
        <v>1</v>
      </c>
      <c r="Q105" s="80">
        <v>680.45</v>
      </c>
    </row>
    <row r="106" spans="3:27" ht="25" customHeight="1" x14ac:dyDescent="0.2">
      <c r="C106" s="31">
        <v>-1</v>
      </c>
      <c r="D106" s="31">
        <v>-1</v>
      </c>
      <c r="E106" s="31">
        <v>-1</v>
      </c>
      <c r="F106" s="31">
        <v>1</v>
      </c>
      <c r="G106" s="31">
        <f>C106*D106</f>
        <v>1</v>
      </c>
      <c r="H106" s="31">
        <f t="shared" ref="H106:H112" si="41">C106*E106</f>
        <v>1</v>
      </c>
      <c r="I106" s="31">
        <f>C106*F106</f>
        <v>-1</v>
      </c>
      <c r="J106" s="31">
        <f>D106*E106</f>
        <v>1</v>
      </c>
      <c r="K106" s="31">
        <f t="shared" ref="K106:K118" si="42">D106*F106</f>
        <v>-1</v>
      </c>
      <c r="L106" s="95">
        <f t="shared" ref="L106:L120" si="43">E106*F106</f>
        <v>-1</v>
      </c>
      <c r="M106" s="31">
        <f t="shared" ref="M106:M120" si="44">C106*D106*E106</f>
        <v>-1</v>
      </c>
      <c r="N106" s="31">
        <f t="shared" ref="N106:N120" si="45">C106*E106*F106</f>
        <v>1</v>
      </c>
      <c r="O106" s="31">
        <f t="shared" ref="O106:O120" si="46">D106*E106*F106</f>
        <v>1</v>
      </c>
      <c r="P106" s="31">
        <f t="shared" ref="P106:P120" si="47">C106*D106*E106*F106</f>
        <v>-1</v>
      </c>
      <c r="Q106" s="80">
        <v>722.48</v>
      </c>
      <c r="S106" s="188" t="s">
        <v>234</v>
      </c>
      <c r="T106" s="188"/>
    </row>
    <row r="107" spans="3:27" ht="25" customHeight="1" x14ac:dyDescent="0.2">
      <c r="C107" s="31">
        <v>-1</v>
      </c>
      <c r="D107" s="31">
        <v>-1</v>
      </c>
      <c r="E107" s="31">
        <v>1</v>
      </c>
      <c r="F107" s="31">
        <v>-1</v>
      </c>
      <c r="G107" s="31">
        <f t="shared" ref="G107:G120" si="48">C107*D107</f>
        <v>1</v>
      </c>
      <c r="H107" s="31">
        <f t="shared" si="41"/>
        <v>-1</v>
      </c>
      <c r="I107" s="31">
        <f t="shared" ref="I107:I118" si="49">C107*F107</f>
        <v>1</v>
      </c>
      <c r="J107" s="31">
        <f t="shared" ref="J107:J120" si="50">D107*E107</f>
        <v>-1</v>
      </c>
      <c r="K107" s="31">
        <f t="shared" si="42"/>
        <v>1</v>
      </c>
      <c r="L107" s="95">
        <f t="shared" si="43"/>
        <v>-1</v>
      </c>
      <c r="M107" s="31">
        <f t="shared" si="44"/>
        <v>1</v>
      </c>
      <c r="N107" s="31">
        <f t="shared" si="45"/>
        <v>1</v>
      </c>
      <c r="O107" s="31">
        <f t="shared" si="46"/>
        <v>1</v>
      </c>
      <c r="P107" s="31">
        <f t="shared" si="47"/>
        <v>-1</v>
      </c>
      <c r="Q107" s="80">
        <v>702.14</v>
      </c>
      <c r="S107" s="10" t="s">
        <v>235</v>
      </c>
      <c r="T107" s="195">
        <v>0.99662486250684201</v>
      </c>
    </row>
    <row r="108" spans="3:27" ht="25" customHeight="1" x14ac:dyDescent="0.2">
      <c r="C108" s="31">
        <v>-1</v>
      </c>
      <c r="D108" s="31">
        <v>-1</v>
      </c>
      <c r="E108" s="31">
        <v>1</v>
      </c>
      <c r="F108" s="31">
        <v>1</v>
      </c>
      <c r="G108" s="31">
        <f t="shared" si="48"/>
        <v>1</v>
      </c>
      <c r="H108" s="31">
        <f t="shared" si="41"/>
        <v>-1</v>
      </c>
      <c r="I108" s="31">
        <f t="shared" si="49"/>
        <v>-1</v>
      </c>
      <c r="J108" s="31">
        <f t="shared" si="50"/>
        <v>-1</v>
      </c>
      <c r="K108" s="31">
        <f t="shared" si="42"/>
        <v>-1</v>
      </c>
      <c r="L108" s="95">
        <f t="shared" si="43"/>
        <v>1</v>
      </c>
      <c r="M108" s="31">
        <f t="shared" si="44"/>
        <v>1</v>
      </c>
      <c r="N108" s="31">
        <f t="shared" si="45"/>
        <v>-1</v>
      </c>
      <c r="O108" s="31">
        <f t="shared" si="46"/>
        <v>-1</v>
      </c>
      <c r="P108" s="31">
        <f t="shared" si="47"/>
        <v>1</v>
      </c>
      <c r="Q108" s="80">
        <v>666.93</v>
      </c>
      <c r="S108" s="10" t="s">
        <v>236</v>
      </c>
      <c r="T108" s="195">
        <v>0.99326111656678173</v>
      </c>
    </row>
    <row r="109" spans="3:27" ht="25" customHeight="1" x14ac:dyDescent="0.2">
      <c r="C109" s="31">
        <v>-1</v>
      </c>
      <c r="D109" s="31">
        <v>1</v>
      </c>
      <c r="E109" s="31">
        <v>-1</v>
      </c>
      <c r="F109" s="31">
        <v>-1</v>
      </c>
      <c r="G109" s="31">
        <f t="shared" si="48"/>
        <v>-1</v>
      </c>
      <c r="H109" s="31">
        <f t="shared" si="41"/>
        <v>1</v>
      </c>
      <c r="I109" s="31">
        <f t="shared" si="49"/>
        <v>1</v>
      </c>
      <c r="J109" s="31">
        <f t="shared" si="50"/>
        <v>-1</v>
      </c>
      <c r="K109" s="31">
        <f t="shared" si="42"/>
        <v>-1</v>
      </c>
      <c r="L109" s="95">
        <f t="shared" si="43"/>
        <v>1</v>
      </c>
      <c r="M109" s="31">
        <f t="shared" si="44"/>
        <v>1</v>
      </c>
      <c r="N109" s="31">
        <f t="shared" si="45"/>
        <v>-1</v>
      </c>
      <c r="O109" s="31">
        <f t="shared" si="46"/>
        <v>1</v>
      </c>
      <c r="P109" s="31">
        <f t="shared" si="47"/>
        <v>-1</v>
      </c>
      <c r="Q109" s="80">
        <v>703.67</v>
      </c>
      <c r="S109" s="10" t="s">
        <v>237</v>
      </c>
      <c r="T109" s="195">
        <v>0.99040219632238613</v>
      </c>
    </row>
    <row r="110" spans="3:27" ht="25" customHeight="1" x14ac:dyDescent="0.2">
      <c r="C110" s="31">
        <v>-1</v>
      </c>
      <c r="D110" s="31">
        <v>1</v>
      </c>
      <c r="E110" s="31">
        <v>-1</v>
      </c>
      <c r="F110" s="31">
        <v>1</v>
      </c>
      <c r="G110" s="31">
        <f t="shared" si="48"/>
        <v>-1</v>
      </c>
      <c r="H110" s="31">
        <f t="shared" si="41"/>
        <v>1</v>
      </c>
      <c r="I110" s="31">
        <f t="shared" si="49"/>
        <v>-1</v>
      </c>
      <c r="J110" s="31">
        <f t="shared" si="50"/>
        <v>-1</v>
      </c>
      <c r="K110" s="31">
        <f t="shared" si="42"/>
        <v>1</v>
      </c>
      <c r="L110" s="95">
        <f t="shared" si="43"/>
        <v>-1</v>
      </c>
      <c r="M110" s="31">
        <f t="shared" si="44"/>
        <v>1</v>
      </c>
      <c r="N110" s="31">
        <f t="shared" si="45"/>
        <v>1</v>
      </c>
      <c r="O110" s="31">
        <f t="shared" si="46"/>
        <v>-1</v>
      </c>
      <c r="P110" s="31">
        <f t="shared" si="47"/>
        <v>1</v>
      </c>
      <c r="Q110" s="80">
        <v>642.14</v>
      </c>
      <c r="S110" s="10" t="s">
        <v>238</v>
      </c>
      <c r="T110" s="195">
        <v>4.2783906454590506</v>
      </c>
    </row>
    <row r="111" spans="3:27" ht="25" customHeight="1" thickBot="1" x14ac:dyDescent="0.25">
      <c r="C111" s="31">
        <v>-1</v>
      </c>
      <c r="D111" s="31">
        <v>1</v>
      </c>
      <c r="E111" s="31">
        <v>1</v>
      </c>
      <c r="F111" s="31">
        <v>-1</v>
      </c>
      <c r="G111" s="31">
        <f t="shared" si="48"/>
        <v>-1</v>
      </c>
      <c r="H111" s="31">
        <f t="shared" si="41"/>
        <v>-1</v>
      </c>
      <c r="I111" s="31">
        <f t="shared" si="49"/>
        <v>1</v>
      </c>
      <c r="J111" s="31">
        <f t="shared" si="50"/>
        <v>1</v>
      </c>
      <c r="K111" s="31">
        <f t="shared" si="42"/>
        <v>-1</v>
      </c>
      <c r="L111" s="95">
        <f t="shared" si="43"/>
        <v>-1</v>
      </c>
      <c r="M111" s="31">
        <f t="shared" si="44"/>
        <v>-1</v>
      </c>
      <c r="N111" s="31">
        <f t="shared" si="45"/>
        <v>1</v>
      </c>
      <c r="O111" s="31">
        <f t="shared" si="46"/>
        <v>-1</v>
      </c>
      <c r="P111" s="31">
        <f t="shared" si="47"/>
        <v>1</v>
      </c>
      <c r="Q111" s="80">
        <v>692.98</v>
      </c>
      <c r="S111" s="144" t="s">
        <v>14</v>
      </c>
      <c r="T111" s="144">
        <v>48</v>
      </c>
    </row>
    <row r="112" spans="3:27" ht="25" customHeight="1" x14ac:dyDescent="0.2">
      <c r="C112" s="31">
        <v>-1</v>
      </c>
      <c r="D112" s="31">
        <v>1</v>
      </c>
      <c r="E112" s="31">
        <v>1</v>
      </c>
      <c r="F112" s="31">
        <v>1</v>
      </c>
      <c r="G112" s="31">
        <f t="shared" si="48"/>
        <v>-1</v>
      </c>
      <c r="H112" s="31">
        <f t="shared" si="41"/>
        <v>-1</v>
      </c>
      <c r="I112" s="31">
        <f t="shared" si="49"/>
        <v>-1</v>
      </c>
      <c r="J112" s="31">
        <f t="shared" si="50"/>
        <v>1</v>
      </c>
      <c r="K112" s="31">
        <f t="shared" si="42"/>
        <v>1</v>
      </c>
      <c r="L112" s="95">
        <f t="shared" si="43"/>
        <v>1</v>
      </c>
      <c r="M112" s="31">
        <f t="shared" si="44"/>
        <v>-1</v>
      </c>
      <c r="N112" s="31">
        <f t="shared" si="45"/>
        <v>-1</v>
      </c>
      <c r="O112" s="31">
        <f t="shared" si="46"/>
        <v>1</v>
      </c>
      <c r="P112" s="31">
        <f t="shared" si="47"/>
        <v>-1</v>
      </c>
      <c r="Q112" s="80">
        <v>669.26</v>
      </c>
    </row>
    <row r="113" spans="3:27" ht="25" customHeight="1" thickBot="1" x14ac:dyDescent="0.25">
      <c r="C113" s="31">
        <v>1</v>
      </c>
      <c r="D113" s="31">
        <v>-1</v>
      </c>
      <c r="E113" s="31">
        <v>-1</v>
      </c>
      <c r="F113" s="31">
        <v>-1</v>
      </c>
      <c r="G113" s="31">
        <f t="shared" si="48"/>
        <v>-1</v>
      </c>
      <c r="H113" s="31">
        <f>C113*E113</f>
        <v>-1</v>
      </c>
      <c r="I113" s="31">
        <f t="shared" si="49"/>
        <v>-1</v>
      </c>
      <c r="J113" s="31">
        <f t="shared" si="50"/>
        <v>1</v>
      </c>
      <c r="K113" s="31">
        <f t="shared" si="42"/>
        <v>1</v>
      </c>
      <c r="L113" s="95">
        <f t="shared" si="43"/>
        <v>1</v>
      </c>
      <c r="M113" s="31">
        <f t="shared" si="44"/>
        <v>1</v>
      </c>
      <c r="N113" s="31">
        <f t="shared" si="45"/>
        <v>1</v>
      </c>
      <c r="O113" s="31">
        <f t="shared" si="46"/>
        <v>-1</v>
      </c>
      <c r="P113" s="31">
        <f t="shared" si="47"/>
        <v>-1</v>
      </c>
      <c r="Q113" s="80">
        <v>607.34</v>
      </c>
      <c r="S113" s="2" t="s">
        <v>36</v>
      </c>
    </row>
    <row r="114" spans="3:27" ht="25" customHeight="1" x14ac:dyDescent="0.2">
      <c r="C114" s="31">
        <v>1</v>
      </c>
      <c r="D114" s="31">
        <v>-1</v>
      </c>
      <c r="E114" s="31">
        <v>-1</v>
      </c>
      <c r="F114" s="31">
        <v>1</v>
      </c>
      <c r="G114" s="31">
        <f t="shared" si="48"/>
        <v>-1</v>
      </c>
      <c r="H114" s="31">
        <f t="shared" ref="H114:H120" si="51">C114*E114</f>
        <v>-1</v>
      </c>
      <c r="I114" s="31">
        <f t="shared" si="49"/>
        <v>1</v>
      </c>
      <c r="J114" s="31">
        <f t="shared" si="50"/>
        <v>1</v>
      </c>
      <c r="K114" s="31">
        <f t="shared" si="42"/>
        <v>-1</v>
      </c>
      <c r="L114" s="95">
        <f t="shared" si="43"/>
        <v>-1</v>
      </c>
      <c r="M114" s="31">
        <f t="shared" si="44"/>
        <v>1</v>
      </c>
      <c r="N114" s="31">
        <f t="shared" si="45"/>
        <v>-1</v>
      </c>
      <c r="O114" s="31">
        <f t="shared" si="46"/>
        <v>1</v>
      </c>
      <c r="P114" s="31">
        <f t="shared" si="47"/>
        <v>1</v>
      </c>
      <c r="Q114" s="80">
        <v>620.79999999999995</v>
      </c>
      <c r="S114" s="143"/>
      <c r="T114" s="143" t="s">
        <v>16</v>
      </c>
      <c r="U114" s="143" t="s">
        <v>38</v>
      </c>
      <c r="V114" s="143" t="s">
        <v>39</v>
      </c>
      <c r="W114" s="143" t="s">
        <v>40</v>
      </c>
      <c r="X114" s="143" t="s">
        <v>241</v>
      </c>
    </row>
    <row r="115" spans="3:27" ht="25" customHeight="1" x14ac:dyDescent="0.2">
      <c r="C115" s="31">
        <v>1</v>
      </c>
      <c r="D115" s="31">
        <v>-1</v>
      </c>
      <c r="E115" s="31">
        <v>1</v>
      </c>
      <c r="F115" s="31">
        <v>-1</v>
      </c>
      <c r="G115" s="31">
        <f t="shared" si="48"/>
        <v>-1</v>
      </c>
      <c r="H115" s="31">
        <f t="shared" si="51"/>
        <v>1</v>
      </c>
      <c r="I115" s="31">
        <f t="shared" si="49"/>
        <v>-1</v>
      </c>
      <c r="J115" s="31">
        <f t="shared" si="50"/>
        <v>-1</v>
      </c>
      <c r="K115" s="31">
        <f t="shared" si="42"/>
        <v>1</v>
      </c>
      <c r="L115" s="95">
        <f t="shared" si="43"/>
        <v>-1</v>
      </c>
      <c r="M115" s="31">
        <f t="shared" si="44"/>
        <v>-1</v>
      </c>
      <c r="N115" s="31">
        <f t="shared" si="45"/>
        <v>-1</v>
      </c>
      <c r="O115" s="31">
        <f t="shared" si="46"/>
        <v>1</v>
      </c>
      <c r="P115" s="31">
        <f t="shared" si="47"/>
        <v>1</v>
      </c>
      <c r="Q115" s="80">
        <v>610.54999999999995</v>
      </c>
      <c r="S115" s="10" t="s">
        <v>239</v>
      </c>
      <c r="T115" s="10">
        <v>14</v>
      </c>
      <c r="U115" s="10">
        <v>89032.855424999972</v>
      </c>
      <c r="V115" s="10">
        <v>6359.4896732142834</v>
      </c>
      <c r="W115" s="10">
        <v>347.42526256683055</v>
      </c>
      <c r="X115" s="10">
        <v>1.242737283219574E-31</v>
      </c>
    </row>
    <row r="116" spans="3:27" ht="25" customHeight="1" x14ac:dyDescent="0.2">
      <c r="C116" s="31">
        <v>1</v>
      </c>
      <c r="D116" s="31">
        <v>-1</v>
      </c>
      <c r="E116" s="31">
        <v>1</v>
      </c>
      <c r="F116" s="31">
        <v>1</v>
      </c>
      <c r="G116" s="31">
        <f t="shared" si="48"/>
        <v>-1</v>
      </c>
      <c r="H116" s="31">
        <f t="shared" si="51"/>
        <v>1</v>
      </c>
      <c r="I116" s="31">
        <f t="shared" si="49"/>
        <v>1</v>
      </c>
      <c r="J116" s="31">
        <f t="shared" si="50"/>
        <v>-1</v>
      </c>
      <c r="K116" s="31">
        <f t="shared" si="42"/>
        <v>-1</v>
      </c>
      <c r="L116" s="95">
        <f t="shared" si="43"/>
        <v>1</v>
      </c>
      <c r="M116" s="31">
        <f t="shared" si="44"/>
        <v>-1</v>
      </c>
      <c r="N116" s="31">
        <f t="shared" si="45"/>
        <v>1</v>
      </c>
      <c r="O116" s="31">
        <f t="shared" si="46"/>
        <v>-1</v>
      </c>
      <c r="P116" s="31">
        <f t="shared" si="47"/>
        <v>-1</v>
      </c>
      <c r="Q116" s="80">
        <v>638.04</v>
      </c>
      <c r="S116" s="10" t="s">
        <v>240</v>
      </c>
      <c r="T116" s="10">
        <v>33</v>
      </c>
      <c r="U116" s="10">
        <v>604.05267500000002</v>
      </c>
      <c r="V116" s="10">
        <v>18.304626515151515</v>
      </c>
      <c r="W116" s="10"/>
      <c r="X116" s="10"/>
    </row>
    <row r="117" spans="3:27" ht="25" customHeight="1" thickBot="1" x14ac:dyDescent="0.25">
      <c r="C117" s="31">
        <v>1</v>
      </c>
      <c r="D117" s="31">
        <v>1</v>
      </c>
      <c r="E117" s="31">
        <v>-1</v>
      </c>
      <c r="F117" s="31">
        <v>-1</v>
      </c>
      <c r="G117" s="31">
        <f t="shared" si="48"/>
        <v>1</v>
      </c>
      <c r="H117" s="31">
        <f t="shared" si="51"/>
        <v>-1</v>
      </c>
      <c r="I117" s="31">
        <f t="shared" si="49"/>
        <v>-1</v>
      </c>
      <c r="J117" s="31">
        <f t="shared" si="50"/>
        <v>-1</v>
      </c>
      <c r="K117" s="31">
        <f t="shared" si="42"/>
        <v>-1</v>
      </c>
      <c r="L117" s="95">
        <f t="shared" si="43"/>
        <v>1</v>
      </c>
      <c r="M117" s="31">
        <f t="shared" si="44"/>
        <v>-1</v>
      </c>
      <c r="N117" s="31">
        <f t="shared" si="45"/>
        <v>1</v>
      </c>
      <c r="O117" s="31">
        <f t="shared" si="46"/>
        <v>1</v>
      </c>
      <c r="P117" s="31">
        <f t="shared" si="47"/>
        <v>1</v>
      </c>
      <c r="Q117" s="80">
        <v>585.19000000000005</v>
      </c>
      <c r="S117" s="144" t="s">
        <v>45</v>
      </c>
      <c r="T117" s="144">
        <v>47</v>
      </c>
      <c r="U117" s="144">
        <v>89636.908099999971</v>
      </c>
      <c r="V117" s="144"/>
      <c r="W117" s="144"/>
      <c r="X117" s="144"/>
    </row>
    <row r="118" spans="3:27" ht="25" customHeight="1" thickBot="1" x14ac:dyDescent="0.25">
      <c r="C118" s="31">
        <v>1</v>
      </c>
      <c r="D118" s="31">
        <v>1</v>
      </c>
      <c r="E118" s="31">
        <v>-1</v>
      </c>
      <c r="F118" s="31">
        <v>1</v>
      </c>
      <c r="G118" s="31">
        <f t="shared" si="48"/>
        <v>1</v>
      </c>
      <c r="H118" s="31">
        <f t="shared" si="51"/>
        <v>-1</v>
      </c>
      <c r="I118" s="31">
        <f t="shared" si="49"/>
        <v>1</v>
      </c>
      <c r="J118" s="31">
        <f t="shared" si="50"/>
        <v>-1</v>
      </c>
      <c r="K118" s="31">
        <f t="shared" si="42"/>
        <v>1</v>
      </c>
      <c r="L118" s="95">
        <f t="shared" si="43"/>
        <v>-1</v>
      </c>
      <c r="M118" s="31">
        <f t="shared" si="44"/>
        <v>-1</v>
      </c>
      <c r="N118" s="31">
        <f t="shared" si="45"/>
        <v>-1</v>
      </c>
      <c r="O118" s="31">
        <f t="shared" si="46"/>
        <v>-1</v>
      </c>
      <c r="P118" s="31">
        <f t="shared" si="47"/>
        <v>-1</v>
      </c>
      <c r="Q118" s="80">
        <v>586.16999999999996</v>
      </c>
    </row>
    <row r="119" spans="3:27" ht="25" customHeight="1" x14ac:dyDescent="0.2">
      <c r="C119" s="31">
        <v>1</v>
      </c>
      <c r="D119" s="31">
        <v>1</v>
      </c>
      <c r="E119" s="31">
        <v>1</v>
      </c>
      <c r="F119" s="31">
        <v>-1</v>
      </c>
      <c r="G119" s="31">
        <f t="shared" si="48"/>
        <v>1</v>
      </c>
      <c r="H119" s="31">
        <f t="shared" si="51"/>
        <v>1</v>
      </c>
      <c r="I119" s="31">
        <f>C119*F119</f>
        <v>-1</v>
      </c>
      <c r="J119" s="31">
        <f t="shared" si="50"/>
        <v>1</v>
      </c>
      <c r="K119" s="31">
        <f>D119*F119</f>
        <v>-1</v>
      </c>
      <c r="L119" s="95">
        <f t="shared" si="43"/>
        <v>-1</v>
      </c>
      <c r="M119" s="31">
        <f t="shared" si="44"/>
        <v>1</v>
      </c>
      <c r="N119" s="31">
        <f t="shared" si="45"/>
        <v>-1</v>
      </c>
      <c r="O119" s="31">
        <f t="shared" si="46"/>
        <v>-1</v>
      </c>
      <c r="P119" s="31">
        <f t="shared" si="47"/>
        <v>-1</v>
      </c>
      <c r="Q119" s="80">
        <v>601.66999999999996</v>
      </c>
      <c r="S119" s="143"/>
      <c r="T119" s="143" t="s">
        <v>242</v>
      </c>
      <c r="U119" s="143" t="s">
        <v>238</v>
      </c>
      <c r="V119" s="143" t="s">
        <v>17</v>
      </c>
      <c r="W119" s="143" t="s">
        <v>41</v>
      </c>
      <c r="X119" s="143" t="s">
        <v>243</v>
      </c>
      <c r="Y119" s="143" t="s">
        <v>244</v>
      </c>
      <c r="Z119" s="143" t="s">
        <v>245</v>
      </c>
      <c r="AA119" s="143" t="s">
        <v>246</v>
      </c>
    </row>
    <row r="120" spans="3:27" ht="25" customHeight="1" x14ac:dyDescent="0.2">
      <c r="C120" s="31">
        <v>1</v>
      </c>
      <c r="D120" s="31">
        <v>1</v>
      </c>
      <c r="E120" s="31">
        <v>1</v>
      </c>
      <c r="F120" s="31">
        <v>1</v>
      </c>
      <c r="G120" s="31">
        <f t="shared" si="48"/>
        <v>1</v>
      </c>
      <c r="H120" s="31">
        <f t="shared" si="51"/>
        <v>1</v>
      </c>
      <c r="I120" s="31">
        <f t="shared" ref="I120" si="52">C120*F120</f>
        <v>1</v>
      </c>
      <c r="J120" s="31">
        <f t="shared" si="50"/>
        <v>1</v>
      </c>
      <c r="K120" s="31">
        <f t="shared" ref="K120" si="53">D120*F120</f>
        <v>1</v>
      </c>
      <c r="L120" s="95">
        <f t="shared" si="43"/>
        <v>1</v>
      </c>
      <c r="M120" s="31">
        <f t="shared" si="44"/>
        <v>1</v>
      </c>
      <c r="N120" s="31">
        <f t="shared" si="45"/>
        <v>1</v>
      </c>
      <c r="O120" s="31">
        <f t="shared" si="46"/>
        <v>1</v>
      </c>
      <c r="P120" s="31">
        <f t="shared" si="47"/>
        <v>1</v>
      </c>
      <c r="Q120" s="80">
        <v>608.30999999999995</v>
      </c>
      <c r="S120" s="10" t="s">
        <v>136</v>
      </c>
      <c r="T120" s="189">
        <v>646.13249999999971</v>
      </c>
      <c r="U120" s="189">
        <v>0.61753249771354013</v>
      </c>
      <c r="V120" s="189">
        <v>1046.3133558028981</v>
      </c>
      <c r="W120" s="189">
        <v>3.5141904098735802E-76</v>
      </c>
      <c r="X120" s="189">
        <v>644.87612068672945</v>
      </c>
      <c r="Y120" s="189">
        <v>647.38887931326997</v>
      </c>
      <c r="Z120" s="189">
        <v>644.87612068672945</v>
      </c>
      <c r="AA120" s="189">
        <v>647.38887931326997</v>
      </c>
    </row>
    <row r="121" spans="3:27" ht="25" customHeight="1" x14ac:dyDescent="0.2">
      <c r="C121" s="31">
        <v>-1</v>
      </c>
      <c r="D121" s="31">
        <v>-1</v>
      </c>
      <c r="E121" s="31">
        <v>-1</v>
      </c>
      <c r="F121" s="31">
        <v>-1</v>
      </c>
      <c r="G121" s="31">
        <f>C121*D121</f>
        <v>1</v>
      </c>
      <c r="H121" s="31">
        <f>C121*E121</f>
        <v>1</v>
      </c>
      <c r="I121" s="31">
        <f>C121*F121</f>
        <v>1</v>
      </c>
      <c r="J121" s="31">
        <f>D121*E121</f>
        <v>1</v>
      </c>
      <c r="K121" s="31">
        <f>D121*F121</f>
        <v>1</v>
      </c>
      <c r="L121" s="95">
        <f>E121*F121</f>
        <v>1</v>
      </c>
      <c r="M121" s="31">
        <f>C121*D121*E121</f>
        <v>-1</v>
      </c>
      <c r="N121" s="31">
        <f>C121*E121*F121</f>
        <v>-1</v>
      </c>
      <c r="O121" s="31">
        <f>D121*E121*F121</f>
        <v>-1</v>
      </c>
      <c r="P121" s="31">
        <f>C121*D121*E121*F121</f>
        <v>1</v>
      </c>
      <c r="Q121" s="36">
        <v>683.45</v>
      </c>
      <c r="S121" s="10" t="s">
        <v>101</v>
      </c>
      <c r="T121" s="189">
        <v>-37.957083333333337</v>
      </c>
      <c r="U121" s="189">
        <v>0.61753249771354013</v>
      </c>
      <c r="V121" s="189">
        <v>-61.46572605307778</v>
      </c>
      <c r="W121" s="189">
        <v>1.2866021884878579E-35</v>
      </c>
      <c r="X121" s="189">
        <v>-39.213462646603631</v>
      </c>
      <c r="Y121" s="189">
        <v>-36.700704020063043</v>
      </c>
      <c r="Z121" s="189">
        <v>-39.213462646603631</v>
      </c>
      <c r="AA121" s="189">
        <v>-36.700704020063043</v>
      </c>
    </row>
    <row r="122" spans="3:27" ht="25" customHeight="1" x14ac:dyDescent="0.2">
      <c r="C122" s="31">
        <v>-1</v>
      </c>
      <c r="D122" s="31">
        <v>-1</v>
      </c>
      <c r="E122" s="31">
        <v>-1</v>
      </c>
      <c r="F122" s="31">
        <v>1</v>
      </c>
      <c r="G122" s="31">
        <f>C122*D122</f>
        <v>1</v>
      </c>
      <c r="H122" s="31">
        <f t="shared" ref="H122:H128" si="54">C122*E122</f>
        <v>1</v>
      </c>
      <c r="I122" s="31">
        <f>C122*F122</f>
        <v>-1</v>
      </c>
      <c r="J122" s="31">
        <f>D122*E122</f>
        <v>1</v>
      </c>
      <c r="K122" s="31">
        <f t="shared" ref="K122:K134" si="55">D122*F122</f>
        <v>-1</v>
      </c>
      <c r="L122" s="95">
        <f t="shared" ref="L122:L136" si="56">E122*F122</f>
        <v>-1</v>
      </c>
      <c r="M122" s="31">
        <f t="shared" ref="M122:M136" si="57">C122*D122*E122</f>
        <v>-1</v>
      </c>
      <c r="N122" s="31">
        <f t="shared" ref="N122:N136" si="58">C122*E122*F122</f>
        <v>1</v>
      </c>
      <c r="O122" s="31">
        <f t="shared" ref="O122:O136" si="59">D122*E122*F122</f>
        <v>1</v>
      </c>
      <c r="P122" s="31">
        <f t="shared" ref="P122:P136" si="60">C122*D122*E122*F122</f>
        <v>-1</v>
      </c>
      <c r="Q122" s="36">
        <v>725.48</v>
      </c>
      <c r="S122" s="10" t="s">
        <v>102</v>
      </c>
      <c r="T122" s="189">
        <v>-10.167083333333334</v>
      </c>
      <c r="U122" s="189">
        <v>0.61753249771354013</v>
      </c>
      <c r="V122" s="189">
        <v>-16.464045812937318</v>
      </c>
      <c r="W122" s="189">
        <v>1.7757423210516472E-17</v>
      </c>
      <c r="X122" s="189">
        <v>-11.423462646603632</v>
      </c>
      <c r="Y122" s="189">
        <v>-8.9107040200630365</v>
      </c>
      <c r="Z122" s="189">
        <v>-11.423462646603632</v>
      </c>
      <c r="AA122" s="189">
        <v>-8.9107040200630365</v>
      </c>
    </row>
    <row r="123" spans="3:27" ht="25" customHeight="1" x14ac:dyDescent="0.2">
      <c r="C123" s="31">
        <v>-1</v>
      </c>
      <c r="D123" s="31">
        <v>-1</v>
      </c>
      <c r="E123" s="31">
        <v>1</v>
      </c>
      <c r="F123" s="31">
        <v>-1</v>
      </c>
      <c r="G123" s="31">
        <f t="shared" ref="G123:G136" si="61">C123*D123</f>
        <v>1</v>
      </c>
      <c r="H123" s="31">
        <f t="shared" si="54"/>
        <v>-1</v>
      </c>
      <c r="I123" s="31">
        <f t="shared" ref="I123:I134" si="62">C123*F123</f>
        <v>1</v>
      </c>
      <c r="J123" s="31">
        <f t="shared" ref="J123:J136" si="63">D123*E123</f>
        <v>-1</v>
      </c>
      <c r="K123" s="31">
        <f t="shared" si="55"/>
        <v>1</v>
      </c>
      <c r="L123" s="95">
        <f t="shared" si="56"/>
        <v>-1</v>
      </c>
      <c r="M123" s="31">
        <f t="shared" si="57"/>
        <v>1</v>
      </c>
      <c r="N123" s="31">
        <f t="shared" si="58"/>
        <v>1</v>
      </c>
      <c r="O123" s="31">
        <f t="shared" si="59"/>
        <v>1</v>
      </c>
      <c r="P123" s="31">
        <f t="shared" si="60"/>
        <v>-1</v>
      </c>
      <c r="Q123" s="36">
        <v>703.14</v>
      </c>
      <c r="S123" s="10" t="s">
        <v>106</v>
      </c>
      <c r="T123" s="189">
        <v>2.2691666666666466</v>
      </c>
      <c r="U123" s="189">
        <v>0.61753249771354013</v>
      </c>
      <c r="V123" s="189">
        <v>3.6745704478200003</v>
      </c>
      <c r="W123" s="189">
        <v>8.386695194640202E-4</v>
      </c>
      <c r="X123" s="189">
        <v>1.0127873533963498</v>
      </c>
      <c r="Y123" s="189">
        <v>3.5255459799369433</v>
      </c>
      <c r="Z123" s="189">
        <v>1.0127873533963498</v>
      </c>
      <c r="AA123" s="189">
        <v>3.5255459799369433</v>
      </c>
    </row>
    <row r="124" spans="3:27" ht="25" customHeight="1" x14ac:dyDescent="0.2">
      <c r="C124" s="31">
        <v>-1</v>
      </c>
      <c r="D124" s="31">
        <v>-1</v>
      </c>
      <c r="E124" s="31">
        <v>1</v>
      </c>
      <c r="F124" s="31">
        <v>1</v>
      </c>
      <c r="G124" s="31">
        <f t="shared" si="61"/>
        <v>1</v>
      </c>
      <c r="H124" s="31">
        <f t="shared" si="54"/>
        <v>-1</v>
      </c>
      <c r="I124" s="31">
        <f t="shared" si="62"/>
        <v>-1</v>
      </c>
      <c r="J124" s="31">
        <f t="shared" si="63"/>
        <v>-1</v>
      </c>
      <c r="K124" s="31">
        <f t="shared" si="55"/>
        <v>-1</v>
      </c>
      <c r="L124" s="95">
        <f t="shared" si="56"/>
        <v>1</v>
      </c>
      <c r="M124" s="31">
        <f t="shared" si="57"/>
        <v>1</v>
      </c>
      <c r="N124" s="31">
        <f t="shared" si="58"/>
        <v>-1</v>
      </c>
      <c r="O124" s="31">
        <f t="shared" si="59"/>
        <v>-1</v>
      </c>
      <c r="P124" s="31">
        <f t="shared" si="60"/>
        <v>1</v>
      </c>
      <c r="Q124" s="36">
        <v>662.93</v>
      </c>
      <c r="S124" s="10" t="s">
        <v>124</v>
      </c>
      <c r="T124" s="189">
        <v>-1.6995833333333494</v>
      </c>
      <c r="U124" s="189">
        <v>0.6175324977135398</v>
      </c>
      <c r="V124" s="189">
        <v>-2.7522168300877827</v>
      </c>
      <c r="W124" s="189">
        <v>9.5429774284639998E-3</v>
      </c>
      <c r="X124" s="189">
        <v>-2.9559626466036457</v>
      </c>
      <c r="Y124" s="189">
        <v>-0.44320402006305337</v>
      </c>
      <c r="Z124" s="189">
        <v>-2.9559626466036457</v>
      </c>
      <c r="AA124" s="189">
        <v>-0.44320402006305337</v>
      </c>
    </row>
    <row r="125" spans="3:27" ht="25" customHeight="1" x14ac:dyDescent="0.2">
      <c r="C125" s="31">
        <v>-1</v>
      </c>
      <c r="D125" s="31">
        <v>1</v>
      </c>
      <c r="E125" s="31">
        <v>-1</v>
      </c>
      <c r="F125" s="31">
        <v>-1</v>
      </c>
      <c r="G125" s="31">
        <f t="shared" si="61"/>
        <v>-1</v>
      </c>
      <c r="H125" s="31">
        <f t="shared" si="54"/>
        <v>1</v>
      </c>
      <c r="I125" s="31">
        <f t="shared" si="62"/>
        <v>1</v>
      </c>
      <c r="J125" s="31">
        <f t="shared" si="63"/>
        <v>-1</v>
      </c>
      <c r="K125" s="31">
        <f t="shared" si="55"/>
        <v>-1</v>
      </c>
      <c r="L125" s="95">
        <f t="shared" si="56"/>
        <v>1</v>
      </c>
      <c r="M125" s="31">
        <f t="shared" si="57"/>
        <v>1</v>
      </c>
      <c r="N125" s="31">
        <f t="shared" si="58"/>
        <v>-1</v>
      </c>
      <c r="O125" s="31">
        <f t="shared" si="59"/>
        <v>1</v>
      </c>
      <c r="P125" s="31">
        <f t="shared" si="60"/>
        <v>-1</v>
      </c>
      <c r="Q125" s="36">
        <v>698.67</v>
      </c>
      <c r="S125" s="10" t="s">
        <v>108</v>
      </c>
      <c r="T125" s="189">
        <v>-1.3400000000000005</v>
      </c>
      <c r="U125" s="189">
        <v>0.61753249771354013</v>
      </c>
      <c r="V125" s="189">
        <v>-2.1699262872180003</v>
      </c>
      <c r="W125" s="189">
        <v>3.7312156050442032E-2</v>
      </c>
      <c r="X125" s="189">
        <v>-2.5963793132702975</v>
      </c>
      <c r="Y125" s="189">
        <v>-8.3620686729703797E-2</v>
      </c>
      <c r="Z125" s="189">
        <v>-2.5963793132702975</v>
      </c>
      <c r="AA125" s="189">
        <v>-8.3620686729703797E-2</v>
      </c>
    </row>
    <row r="126" spans="3:27" ht="25" customHeight="1" x14ac:dyDescent="0.2">
      <c r="C126" s="31">
        <v>-1</v>
      </c>
      <c r="D126" s="31">
        <v>1</v>
      </c>
      <c r="E126" s="31">
        <v>-1</v>
      </c>
      <c r="F126" s="31">
        <v>1</v>
      </c>
      <c r="G126" s="31">
        <f t="shared" si="61"/>
        <v>-1</v>
      </c>
      <c r="H126" s="31">
        <f t="shared" si="54"/>
        <v>1</v>
      </c>
      <c r="I126" s="31">
        <f t="shared" si="62"/>
        <v>-1</v>
      </c>
      <c r="J126" s="31">
        <f t="shared" si="63"/>
        <v>-1</v>
      </c>
      <c r="K126" s="31">
        <f t="shared" si="55"/>
        <v>1</v>
      </c>
      <c r="L126" s="95">
        <f t="shared" si="56"/>
        <v>-1</v>
      </c>
      <c r="M126" s="31">
        <f t="shared" si="57"/>
        <v>1</v>
      </c>
      <c r="N126" s="31">
        <f t="shared" si="58"/>
        <v>1</v>
      </c>
      <c r="O126" s="31">
        <f t="shared" si="59"/>
        <v>-1</v>
      </c>
      <c r="P126" s="31">
        <f t="shared" si="60"/>
        <v>1</v>
      </c>
      <c r="Q126" s="36">
        <v>639.14</v>
      </c>
      <c r="S126" s="10" t="s">
        <v>109</v>
      </c>
      <c r="T126" s="189">
        <v>4.7812499999999982</v>
      </c>
      <c r="U126" s="189">
        <v>0.61753249771354013</v>
      </c>
      <c r="V126" s="189">
        <v>7.7425075080306396</v>
      </c>
      <c r="W126" s="189">
        <v>6.4220492449127593E-9</v>
      </c>
      <c r="X126" s="189">
        <v>3.5248706867297015</v>
      </c>
      <c r="Y126" s="189">
        <v>6.037629313270295</v>
      </c>
      <c r="Z126" s="189">
        <v>3.5248706867297015</v>
      </c>
      <c r="AA126" s="189">
        <v>6.037629313270295</v>
      </c>
    </row>
    <row r="127" spans="3:27" ht="25" customHeight="1" x14ac:dyDescent="0.2">
      <c r="C127" s="31">
        <v>-1</v>
      </c>
      <c r="D127" s="31">
        <v>1</v>
      </c>
      <c r="E127" s="31">
        <v>1</v>
      </c>
      <c r="F127" s="31">
        <v>-1</v>
      </c>
      <c r="G127" s="31">
        <f t="shared" si="61"/>
        <v>-1</v>
      </c>
      <c r="H127" s="31">
        <f t="shared" si="54"/>
        <v>-1</v>
      </c>
      <c r="I127" s="31">
        <f t="shared" si="62"/>
        <v>1</v>
      </c>
      <c r="J127" s="31">
        <f t="shared" si="63"/>
        <v>1</v>
      </c>
      <c r="K127" s="31">
        <f t="shared" si="55"/>
        <v>-1</v>
      </c>
      <c r="L127" s="95">
        <f t="shared" si="56"/>
        <v>-1</v>
      </c>
      <c r="M127" s="31">
        <f t="shared" si="57"/>
        <v>-1</v>
      </c>
      <c r="N127" s="31">
        <f t="shared" si="58"/>
        <v>1</v>
      </c>
      <c r="O127" s="31">
        <f t="shared" si="59"/>
        <v>-1</v>
      </c>
      <c r="P127" s="31">
        <f t="shared" si="60"/>
        <v>1</v>
      </c>
      <c r="Q127" s="36">
        <v>692.98</v>
      </c>
      <c r="S127" s="10" t="s">
        <v>138</v>
      </c>
      <c r="T127" s="189">
        <v>8.5208333333333304</v>
      </c>
      <c r="U127" s="189">
        <v>0.61753249771354013</v>
      </c>
      <c r="V127" s="189">
        <v>13.798194208211466</v>
      </c>
      <c r="W127" s="189">
        <v>2.9369743503562647E-15</v>
      </c>
      <c r="X127" s="189">
        <v>7.2644540200630336</v>
      </c>
      <c r="Y127" s="189">
        <v>9.7772126466036262</v>
      </c>
      <c r="Z127" s="189">
        <v>7.2644540200630336</v>
      </c>
      <c r="AA127" s="189">
        <v>9.7772126466036262</v>
      </c>
    </row>
    <row r="128" spans="3:27" ht="25" customHeight="1" x14ac:dyDescent="0.2">
      <c r="C128" s="31">
        <v>-1</v>
      </c>
      <c r="D128" s="31">
        <v>1</v>
      </c>
      <c r="E128" s="31">
        <v>1</v>
      </c>
      <c r="F128" s="31">
        <v>1</v>
      </c>
      <c r="G128" s="31">
        <f t="shared" si="61"/>
        <v>-1</v>
      </c>
      <c r="H128" s="31">
        <f t="shared" si="54"/>
        <v>-1</v>
      </c>
      <c r="I128" s="31">
        <f t="shared" si="62"/>
        <v>-1</v>
      </c>
      <c r="J128" s="31">
        <f t="shared" si="63"/>
        <v>1</v>
      </c>
      <c r="K128" s="31">
        <f t="shared" si="55"/>
        <v>1</v>
      </c>
      <c r="L128" s="95">
        <f t="shared" si="56"/>
        <v>1</v>
      </c>
      <c r="M128" s="31">
        <f t="shared" si="57"/>
        <v>-1</v>
      </c>
      <c r="N128" s="31">
        <f t="shared" si="58"/>
        <v>-1</v>
      </c>
      <c r="O128" s="31">
        <f t="shared" si="59"/>
        <v>1</v>
      </c>
      <c r="P128" s="31">
        <f t="shared" si="60"/>
        <v>-1</v>
      </c>
      <c r="Q128" s="36">
        <v>667.26</v>
      </c>
      <c r="S128" s="10" t="s">
        <v>110</v>
      </c>
      <c r="T128" s="189">
        <v>4.8204166666666728</v>
      </c>
      <c r="U128" s="189">
        <v>0.61753249771354013</v>
      </c>
      <c r="V128" s="189">
        <v>7.8059319704058057</v>
      </c>
      <c r="W128" s="189">
        <v>5.3814215644171715E-9</v>
      </c>
      <c r="X128" s="189">
        <v>3.5640373533963761</v>
      </c>
      <c r="Y128" s="189">
        <v>6.0767959799369695</v>
      </c>
      <c r="Z128" s="189">
        <v>3.5640373533963761</v>
      </c>
      <c r="AA128" s="189">
        <v>6.0767959799369695</v>
      </c>
    </row>
    <row r="129" spans="3:27" ht="25" customHeight="1" x14ac:dyDescent="0.2">
      <c r="C129" s="31">
        <v>1</v>
      </c>
      <c r="D129" s="31">
        <v>-1</v>
      </c>
      <c r="E129" s="31">
        <v>-1</v>
      </c>
      <c r="F129" s="31">
        <v>-1</v>
      </c>
      <c r="G129" s="31">
        <f t="shared" si="61"/>
        <v>-1</v>
      </c>
      <c r="H129" s="31">
        <f>C129*E129</f>
        <v>-1</v>
      </c>
      <c r="I129" s="31">
        <f t="shared" si="62"/>
        <v>-1</v>
      </c>
      <c r="J129" s="31">
        <f t="shared" si="63"/>
        <v>1</v>
      </c>
      <c r="K129" s="31">
        <f t="shared" si="55"/>
        <v>1</v>
      </c>
      <c r="L129" s="95">
        <f t="shared" si="56"/>
        <v>1</v>
      </c>
      <c r="M129" s="31">
        <f t="shared" si="57"/>
        <v>1</v>
      </c>
      <c r="N129" s="31">
        <f t="shared" si="58"/>
        <v>1</v>
      </c>
      <c r="O129" s="31">
        <f t="shared" si="59"/>
        <v>-1</v>
      </c>
      <c r="P129" s="31">
        <f t="shared" si="60"/>
        <v>-1</v>
      </c>
      <c r="Q129" s="36">
        <v>604.34</v>
      </c>
      <c r="S129" s="10" t="s">
        <v>143</v>
      </c>
      <c r="T129" s="189">
        <v>-7.5458333333333334</v>
      </c>
      <c r="U129" s="189">
        <v>0.61753249771354013</v>
      </c>
      <c r="V129" s="189">
        <v>-12.219329932064047</v>
      </c>
      <c r="W129" s="189">
        <v>8.5522045476354594E-14</v>
      </c>
      <c r="X129" s="189">
        <v>-8.8022126466036301</v>
      </c>
      <c r="Y129" s="189">
        <v>-6.2894540200630367</v>
      </c>
      <c r="Z129" s="189">
        <v>-8.8022126466036301</v>
      </c>
      <c r="AA129" s="189">
        <v>-6.2894540200630367</v>
      </c>
    </row>
    <row r="130" spans="3:27" ht="25" customHeight="1" x14ac:dyDescent="0.2">
      <c r="C130" s="31">
        <v>1</v>
      </c>
      <c r="D130" s="31">
        <v>-1</v>
      </c>
      <c r="E130" s="31">
        <v>-1</v>
      </c>
      <c r="F130" s="31">
        <v>1</v>
      </c>
      <c r="G130" s="31">
        <f t="shared" si="61"/>
        <v>-1</v>
      </c>
      <c r="H130" s="31">
        <f t="shared" ref="H130:H136" si="64">C130*E130</f>
        <v>-1</v>
      </c>
      <c r="I130" s="31">
        <f t="shared" si="62"/>
        <v>1</v>
      </c>
      <c r="J130" s="31">
        <f t="shared" si="63"/>
        <v>1</v>
      </c>
      <c r="K130" s="31">
        <f t="shared" si="55"/>
        <v>-1</v>
      </c>
      <c r="L130" s="95">
        <f t="shared" si="56"/>
        <v>-1</v>
      </c>
      <c r="M130" s="31">
        <f t="shared" si="57"/>
        <v>1</v>
      </c>
      <c r="N130" s="31">
        <f t="shared" si="58"/>
        <v>-1</v>
      </c>
      <c r="O130" s="31">
        <f t="shared" si="59"/>
        <v>1</v>
      </c>
      <c r="P130" s="31">
        <f t="shared" si="60"/>
        <v>1</v>
      </c>
      <c r="Q130" s="36">
        <v>625.79999999999995</v>
      </c>
      <c r="S130" s="10" t="s">
        <v>139</v>
      </c>
      <c r="T130" s="189">
        <v>-1.6504166666666551</v>
      </c>
      <c r="U130" s="189">
        <v>0.61753249771354013</v>
      </c>
      <c r="V130" s="189">
        <v>-2.6725988879572253</v>
      </c>
      <c r="W130" s="189">
        <v>1.1604965913993064E-2</v>
      </c>
      <c r="X130" s="189">
        <v>-2.9067959799369518</v>
      </c>
      <c r="Y130" s="189">
        <v>-0.39403735339635837</v>
      </c>
      <c r="Z130" s="189">
        <v>-2.9067959799369518</v>
      </c>
      <c r="AA130" s="189">
        <v>-0.39403735339635837</v>
      </c>
    </row>
    <row r="131" spans="3:27" ht="25" customHeight="1" x14ac:dyDescent="0.2">
      <c r="C131" s="31">
        <v>1</v>
      </c>
      <c r="D131" s="31">
        <v>-1</v>
      </c>
      <c r="E131" s="31">
        <v>1</v>
      </c>
      <c r="F131" s="31">
        <v>-1</v>
      </c>
      <c r="G131" s="31">
        <f t="shared" si="61"/>
        <v>-1</v>
      </c>
      <c r="H131" s="31">
        <f t="shared" si="64"/>
        <v>1</v>
      </c>
      <c r="I131" s="31">
        <f t="shared" si="62"/>
        <v>-1</v>
      </c>
      <c r="J131" s="31">
        <f t="shared" si="63"/>
        <v>-1</v>
      </c>
      <c r="K131" s="31">
        <f t="shared" si="55"/>
        <v>1</v>
      </c>
      <c r="L131" s="95">
        <f t="shared" si="56"/>
        <v>-1</v>
      </c>
      <c r="M131" s="31">
        <f t="shared" si="57"/>
        <v>-1</v>
      </c>
      <c r="N131" s="31">
        <f t="shared" si="58"/>
        <v>-1</v>
      </c>
      <c r="O131" s="31">
        <f t="shared" si="59"/>
        <v>1</v>
      </c>
      <c r="P131" s="31">
        <f t="shared" si="60"/>
        <v>1</v>
      </c>
      <c r="Q131" s="36">
        <v>606.54999999999995</v>
      </c>
      <c r="S131" s="10" t="s">
        <v>111</v>
      </c>
      <c r="T131" s="189">
        <v>-2.3825000000000243</v>
      </c>
      <c r="U131" s="189">
        <v>0.61753249771354013</v>
      </c>
      <c r="V131" s="189">
        <v>-3.8580965517141319</v>
      </c>
      <c r="W131" s="189">
        <v>5.0240682929540367E-4</v>
      </c>
      <c r="X131" s="189">
        <v>-3.638879313270321</v>
      </c>
      <c r="Y131" s="189">
        <v>-1.1261206867297275</v>
      </c>
      <c r="Z131" s="189">
        <v>-3.638879313270321</v>
      </c>
      <c r="AA131" s="189">
        <v>-1.1261206867297275</v>
      </c>
    </row>
    <row r="132" spans="3:27" ht="25" customHeight="1" x14ac:dyDescent="0.2">
      <c r="C132" s="31">
        <v>1</v>
      </c>
      <c r="D132" s="31">
        <v>-1</v>
      </c>
      <c r="E132" s="31">
        <v>1</v>
      </c>
      <c r="F132" s="31">
        <v>1</v>
      </c>
      <c r="G132" s="31">
        <f t="shared" si="61"/>
        <v>-1</v>
      </c>
      <c r="H132" s="31">
        <f t="shared" si="64"/>
        <v>1</v>
      </c>
      <c r="I132" s="31">
        <f t="shared" si="62"/>
        <v>1</v>
      </c>
      <c r="J132" s="31">
        <f t="shared" si="63"/>
        <v>-1</v>
      </c>
      <c r="K132" s="31">
        <f t="shared" si="55"/>
        <v>-1</v>
      </c>
      <c r="L132" s="95">
        <f t="shared" si="56"/>
        <v>1</v>
      </c>
      <c r="M132" s="31">
        <f t="shared" si="57"/>
        <v>-1</v>
      </c>
      <c r="N132" s="31">
        <f t="shared" si="58"/>
        <v>1</v>
      </c>
      <c r="O132" s="31">
        <f t="shared" si="59"/>
        <v>-1</v>
      </c>
      <c r="P132" s="31">
        <f t="shared" si="60"/>
        <v>-1</v>
      </c>
      <c r="Q132" s="36">
        <v>635.04</v>
      </c>
      <c r="S132" s="10" t="s">
        <v>141</v>
      </c>
      <c r="T132" s="189">
        <v>3.4450000000000167</v>
      </c>
      <c r="U132" s="189">
        <v>0.61753249771354013</v>
      </c>
      <c r="V132" s="189">
        <v>5.5786537757209294</v>
      </c>
      <c r="W132" s="189">
        <v>3.3417044775441439E-6</v>
      </c>
      <c r="X132" s="189">
        <v>2.18862068672972</v>
      </c>
      <c r="Y132" s="189">
        <v>4.7013793132703139</v>
      </c>
      <c r="Z132" s="189">
        <v>2.18862068672972</v>
      </c>
      <c r="AA132" s="189">
        <v>4.7013793132703139</v>
      </c>
    </row>
    <row r="133" spans="3:27" ht="25" customHeight="1" x14ac:dyDescent="0.2">
      <c r="C133" s="31">
        <v>1</v>
      </c>
      <c r="D133" s="31">
        <v>1</v>
      </c>
      <c r="E133" s="31">
        <v>-1</v>
      </c>
      <c r="F133" s="31">
        <v>-1</v>
      </c>
      <c r="G133" s="31">
        <f t="shared" si="61"/>
        <v>1</v>
      </c>
      <c r="H133" s="31">
        <f t="shared" si="64"/>
        <v>-1</v>
      </c>
      <c r="I133" s="31">
        <f t="shared" si="62"/>
        <v>-1</v>
      </c>
      <c r="J133" s="31">
        <f t="shared" si="63"/>
        <v>-1</v>
      </c>
      <c r="K133" s="31">
        <f t="shared" si="55"/>
        <v>-1</v>
      </c>
      <c r="L133" s="95">
        <f t="shared" si="56"/>
        <v>1</v>
      </c>
      <c r="M133" s="31">
        <f t="shared" si="57"/>
        <v>-1</v>
      </c>
      <c r="N133" s="31">
        <f t="shared" si="58"/>
        <v>1</v>
      </c>
      <c r="O133" s="31">
        <f t="shared" si="59"/>
        <v>1</v>
      </c>
      <c r="P133" s="31">
        <f t="shared" si="60"/>
        <v>1</v>
      </c>
      <c r="Q133" s="36">
        <v>586.19000000000005</v>
      </c>
      <c r="S133" s="10" t="s">
        <v>140</v>
      </c>
      <c r="T133" s="189">
        <v>6.7925000000000013</v>
      </c>
      <c r="U133" s="189">
        <v>0.61753249771354013</v>
      </c>
      <c r="V133" s="189">
        <v>10.999421123827064</v>
      </c>
      <c r="W133" s="189">
        <v>1.4139106193750472E-12</v>
      </c>
      <c r="X133" s="189">
        <v>5.5361206867297046</v>
      </c>
      <c r="Y133" s="189">
        <v>8.048879313270298</v>
      </c>
      <c r="Z133" s="189">
        <v>5.5361206867297046</v>
      </c>
      <c r="AA133" s="189">
        <v>8.048879313270298</v>
      </c>
    </row>
    <row r="134" spans="3:27" ht="25" customHeight="1" thickBot="1" x14ac:dyDescent="0.25">
      <c r="C134" s="31">
        <v>1</v>
      </c>
      <c r="D134" s="31">
        <v>1</v>
      </c>
      <c r="E134" s="31">
        <v>-1</v>
      </c>
      <c r="F134" s="31">
        <v>1</v>
      </c>
      <c r="G134" s="31">
        <f t="shared" si="61"/>
        <v>1</v>
      </c>
      <c r="H134" s="31">
        <f t="shared" si="64"/>
        <v>-1</v>
      </c>
      <c r="I134" s="31">
        <f t="shared" si="62"/>
        <v>1</v>
      </c>
      <c r="J134" s="31">
        <f t="shared" si="63"/>
        <v>-1</v>
      </c>
      <c r="K134" s="31">
        <f t="shared" si="55"/>
        <v>1</v>
      </c>
      <c r="L134" s="95">
        <f t="shared" si="56"/>
        <v>-1</v>
      </c>
      <c r="M134" s="31">
        <f t="shared" si="57"/>
        <v>-1</v>
      </c>
      <c r="N134" s="31">
        <f t="shared" si="58"/>
        <v>-1</v>
      </c>
      <c r="O134" s="31">
        <f t="shared" si="59"/>
        <v>-1</v>
      </c>
      <c r="P134" s="31">
        <f t="shared" si="60"/>
        <v>-1</v>
      </c>
      <c r="Q134" s="36">
        <v>590.16999999999996</v>
      </c>
      <c r="S134" s="144" t="s">
        <v>142</v>
      </c>
      <c r="T134" s="190">
        <v>-7.6720833333333269</v>
      </c>
      <c r="U134" s="190">
        <v>0.61753249771354013</v>
      </c>
      <c r="V134" s="190">
        <v>-12.423772613975434</v>
      </c>
      <c r="W134" s="190">
        <v>5.4392643049549855E-14</v>
      </c>
      <c r="X134" s="190">
        <v>-8.9284626466036237</v>
      </c>
      <c r="Y134" s="190">
        <v>-6.4157040200630302</v>
      </c>
      <c r="Z134" s="190">
        <v>-8.9284626466036237</v>
      </c>
      <c r="AA134" s="190">
        <v>-6.4157040200630302</v>
      </c>
    </row>
    <row r="135" spans="3:27" ht="25" customHeight="1" x14ac:dyDescent="0.2">
      <c r="C135" s="31">
        <v>1</v>
      </c>
      <c r="D135" s="31">
        <v>1</v>
      </c>
      <c r="E135" s="31">
        <v>1</v>
      </c>
      <c r="F135" s="31">
        <v>-1</v>
      </c>
      <c r="G135" s="31">
        <f t="shared" si="61"/>
        <v>1</v>
      </c>
      <c r="H135" s="31">
        <f t="shared" si="64"/>
        <v>1</v>
      </c>
      <c r="I135" s="31">
        <f>C135*F135</f>
        <v>-1</v>
      </c>
      <c r="J135" s="31">
        <f t="shared" si="63"/>
        <v>1</v>
      </c>
      <c r="K135" s="31">
        <f>D135*F135</f>
        <v>-1</v>
      </c>
      <c r="L135" s="95">
        <f t="shared" si="56"/>
        <v>-1</v>
      </c>
      <c r="M135" s="31">
        <f t="shared" si="57"/>
        <v>1</v>
      </c>
      <c r="N135" s="31">
        <f t="shared" si="58"/>
        <v>-1</v>
      </c>
      <c r="O135" s="31">
        <f t="shared" si="59"/>
        <v>-1</v>
      </c>
      <c r="P135" s="31">
        <f t="shared" si="60"/>
        <v>-1</v>
      </c>
      <c r="Q135" s="36">
        <v>605.66999999999996</v>
      </c>
    </row>
    <row r="136" spans="3:27" ht="25" customHeight="1" x14ac:dyDescent="0.2">
      <c r="C136" s="31">
        <v>1</v>
      </c>
      <c r="D136" s="31">
        <v>1</v>
      </c>
      <c r="E136" s="31">
        <v>1</v>
      </c>
      <c r="F136" s="31">
        <v>1</v>
      </c>
      <c r="G136" s="31">
        <f t="shared" si="61"/>
        <v>1</v>
      </c>
      <c r="H136" s="31">
        <f t="shared" si="64"/>
        <v>1</v>
      </c>
      <c r="I136" s="31">
        <f t="shared" ref="I136" si="65">C136*F136</f>
        <v>1</v>
      </c>
      <c r="J136" s="31">
        <f t="shared" si="63"/>
        <v>1</v>
      </c>
      <c r="K136" s="31">
        <f t="shared" ref="K136" si="66">D136*F136</f>
        <v>1</v>
      </c>
      <c r="L136" s="95">
        <f t="shared" si="56"/>
        <v>1</v>
      </c>
      <c r="M136" s="31">
        <f t="shared" si="57"/>
        <v>1</v>
      </c>
      <c r="N136" s="31">
        <f t="shared" si="58"/>
        <v>1</v>
      </c>
      <c r="O136" s="31">
        <f t="shared" si="59"/>
        <v>1</v>
      </c>
      <c r="P136" s="31">
        <f t="shared" si="60"/>
        <v>1</v>
      </c>
      <c r="Q136" s="36">
        <v>607.30999999999995</v>
      </c>
    </row>
    <row r="137" spans="3:27" ht="25" customHeight="1" x14ac:dyDescent="0.2">
      <c r="C137" s="31">
        <v>-1</v>
      </c>
      <c r="D137" s="31">
        <v>-1</v>
      </c>
      <c r="E137" s="31">
        <v>-1</v>
      </c>
      <c r="F137" s="31">
        <v>-1</v>
      </c>
      <c r="G137" s="31">
        <f>C137*D137</f>
        <v>1</v>
      </c>
      <c r="H137" s="31">
        <f>C137*E137</f>
        <v>1</v>
      </c>
      <c r="I137" s="31">
        <f>C137*F137</f>
        <v>1</v>
      </c>
      <c r="J137" s="31">
        <f>D137*E137</f>
        <v>1</v>
      </c>
      <c r="K137" s="31">
        <f>D137*F137</f>
        <v>1</v>
      </c>
      <c r="L137" s="95">
        <f>E137*F137</f>
        <v>1</v>
      </c>
      <c r="M137" s="31">
        <f>C137*D137*E137</f>
        <v>-1</v>
      </c>
      <c r="N137" s="31">
        <f>C137*E137*F137</f>
        <v>-1</v>
      </c>
      <c r="O137" s="31">
        <f>D137*E137*F137</f>
        <v>-1</v>
      </c>
      <c r="P137" s="31">
        <f>C137*D137*E137*F137</f>
        <v>1</v>
      </c>
      <c r="Q137" s="36">
        <v>684.45</v>
      </c>
    </row>
    <row r="138" spans="3:27" ht="25" customHeight="1" x14ac:dyDescent="0.2">
      <c r="C138" s="31">
        <v>-1</v>
      </c>
      <c r="D138" s="31">
        <v>-1</v>
      </c>
      <c r="E138" s="31">
        <v>-1</v>
      </c>
      <c r="F138" s="31">
        <v>1</v>
      </c>
      <c r="G138" s="31">
        <f>C138*D138</f>
        <v>1</v>
      </c>
      <c r="H138" s="31">
        <f t="shared" ref="H138:H144" si="67">C138*E138</f>
        <v>1</v>
      </c>
      <c r="I138" s="31">
        <f>C138*F138</f>
        <v>-1</v>
      </c>
      <c r="J138" s="31">
        <f>D138*E138</f>
        <v>1</v>
      </c>
      <c r="K138" s="31">
        <f t="shared" ref="K138:K150" si="68">D138*F138</f>
        <v>-1</v>
      </c>
      <c r="L138" s="95">
        <f t="shared" ref="L138:L152" si="69">E138*F138</f>
        <v>-1</v>
      </c>
      <c r="M138" s="31">
        <f t="shared" ref="M138:M152" si="70">C138*D138*E138</f>
        <v>-1</v>
      </c>
      <c r="N138" s="31">
        <f t="shared" ref="N138:N152" si="71">C138*E138*F138</f>
        <v>1</v>
      </c>
      <c r="O138" s="31">
        <f t="shared" ref="O138:O152" si="72">D138*E138*F138</f>
        <v>1</v>
      </c>
      <c r="P138" s="31">
        <f t="shared" ref="P138:P152" si="73">C138*D138*E138*F138</f>
        <v>-1</v>
      </c>
      <c r="Q138" s="36">
        <v>719.48</v>
      </c>
      <c r="S138" s="2" t="s">
        <v>247</v>
      </c>
    </row>
    <row r="139" spans="3:27" ht="25" customHeight="1" thickBot="1" x14ac:dyDescent="0.25">
      <c r="C139" s="31">
        <v>-1</v>
      </c>
      <c r="D139" s="31">
        <v>-1</v>
      </c>
      <c r="E139" s="31">
        <v>1</v>
      </c>
      <c r="F139" s="31">
        <v>-1</v>
      </c>
      <c r="G139" s="31">
        <f t="shared" ref="G139:G152" si="74">C139*D139</f>
        <v>1</v>
      </c>
      <c r="H139" s="31">
        <f t="shared" si="67"/>
        <v>-1</v>
      </c>
      <c r="I139" s="31">
        <f t="shared" ref="I139:I150" si="75">C139*F139</f>
        <v>1</v>
      </c>
      <c r="J139" s="31">
        <f t="shared" ref="J139:J152" si="76">D139*E139</f>
        <v>-1</v>
      </c>
      <c r="K139" s="31">
        <f t="shared" si="68"/>
        <v>1</v>
      </c>
      <c r="L139" s="95">
        <f t="shared" si="69"/>
        <v>-1</v>
      </c>
      <c r="M139" s="31">
        <f t="shared" si="70"/>
        <v>1</v>
      </c>
      <c r="N139" s="31">
        <f t="shared" si="71"/>
        <v>1</v>
      </c>
      <c r="O139" s="31">
        <f t="shared" si="72"/>
        <v>1</v>
      </c>
      <c r="P139" s="31">
        <f t="shared" si="73"/>
        <v>-1</v>
      </c>
      <c r="Q139" s="36">
        <v>702.14</v>
      </c>
    </row>
    <row r="140" spans="3:27" ht="25" customHeight="1" x14ac:dyDescent="0.2">
      <c r="C140" s="31">
        <v>-1</v>
      </c>
      <c r="D140" s="31">
        <v>-1</v>
      </c>
      <c r="E140" s="31">
        <v>1</v>
      </c>
      <c r="F140" s="31">
        <v>1</v>
      </c>
      <c r="G140" s="31">
        <f t="shared" si="74"/>
        <v>1</v>
      </c>
      <c r="H140" s="31">
        <f t="shared" si="67"/>
        <v>-1</v>
      </c>
      <c r="I140" s="31">
        <f t="shared" si="75"/>
        <v>-1</v>
      </c>
      <c r="J140" s="31">
        <f t="shared" si="76"/>
        <v>-1</v>
      </c>
      <c r="K140" s="31">
        <f t="shared" si="68"/>
        <v>-1</v>
      </c>
      <c r="L140" s="95">
        <f t="shared" si="69"/>
        <v>1</v>
      </c>
      <c r="M140" s="31">
        <f t="shared" si="70"/>
        <v>1</v>
      </c>
      <c r="N140" s="31">
        <f t="shared" si="71"/>
        <v>-1</v>
      </c>
      <c r="O140" s="31">
        <f t="shared" si="72"/>
        <v>-1</v>
      </c>
      <c r="P140" s="31">
        <f t="shared" si="73"/>
        <v>1</v>
      </c>
      <c r="Q140" s="36">
        <v>661.93</v>
      </c>
      <c r="S140" s="143" t="s">
        <v>248</v>
      </c>
      <c r="T140" s="143" t="s">
        <v>249</v>
      </c>
      <c r="U140" s="143" t="s">
        <v>250</v>
      </c>
    </row>
    <row r="141" spans="3:27" ht="25" customHeight="1" x14ac:dyDescent="0.2">
      <c r="C141" s="31">
        <v>-1</v>
      </c>
      <c r="D141" s="31">
        <v>1</v>
      </c>
      <c r="E141" s="31">
        <v>-1</v>
      </c>
      <c r="F141" s="31">
        <v>-1</v>
      </c>
      <c r="G141" s="31">
        <f t="shared" si="74"/>
        <v>-1</v>
      </c>
      <c r="H141" s="31">
        <f t="shared" si="67"/>
        <v>1</v>
      </c>
      <c r="I141" s="31">
        <f t="shared" si="75"/>
        <v>1</v>
      </c>
      <c r="J141" s="31">
        <f t="shared" si="76"/>
        <v>-1</v>
      </c>
      <c r="K141" s="31">
        <f t="shared" si="68"/>
        <v>-1</v>
      </c>
      <c r="L141" s="95">
        <f t="shared" si="69"/>
        <v>1</v>
      </c>
      <c r="M141" s="31">
        <f t="shared" si="70"/>
        <v>1</v>
      </c>
      <c r="N141" s="31">
        <f t="shared" si="71"/>
        <v>-1</v>
      </c>
      <c r="O141" s="31">
        <f t="shared" si="72"/>
        <v>1</v>
      </c>
      <c r="P141" s="31">
        <f t="shared" si="73"/>
        <v>-1</v>
      </c>
      <c r="Q141" s="36">
        <v>699.67</v>
      </c>
      <c r="S141" s="10">
        <v>1</v>
      </c>
      <c r="T141" s="189">
        <v>685.7462499999998</v>
      </c>
      <c r="U141" s="189">
        <v>-5.296249999999759</v>
      </c>
    </row>
    <row r="142" spans="3:27" ht="25" customHeight="1" x14ac:dyDescent="0.2">
      <c r="C142" s="31">
        <v>-1</v>
      </c>
      <c r="D142" s="31">
        <v>1</v>
      </c>
      <c r="E142" s="31">
        <v>-1</v>
      </c>
      <c r="F142" s="31">
        <v>1</v>
      </c>
      <c r="G142" s="31">
        <f t="shared" si="74"/>
        <v>-1</v>
      </c>
      <c r="H142" s="31">
        <f t="shared" si="67"/>
        <v>1</v>
      </c>
      <c r="I142" s="31">
        <f t="shared" si="75"/>
        <v>-1</v>
      </c>
      <c r="J142" s="31">
        <f t="shared" si="76"/>
        <v>-1</v>
      </c>
      <c r="K142" s="31">
        <f t="shared" si="68"/>
        <v>1</v>
      </c>
      <c r="L142" s="95">
        <f t="shared" si="69"/>
        <v>-1</v>
      </c>
      <c r="M142" s="31">
        <f t="shared" si="70"/>
        <v>1</v>
      </c>
      <c r="N142" s="31">
        <f t="shared" si="71"/>
        <v>1</v>
      </c>
      <c r="O142" s="31">
        <f t="shared" si="72"/>
        <v>-1</v>
      </c>
      <c r="P142" s="31">
        <f t="shared" si="73"/>
        <v>1</v>
      </c>
      <c r="Q142" s="36">
        <v>640.14</v>
      </c>
      <c r="S142" s="10">
        <v>2</v>
      </c>
      <c r="T142" s="189">
        <v>719.51708333333329</v>
      </c>
      <c r="U142" s="189">
        <v>2.9629166666667288</v>
      </c>
    </row>
    <row r="143" spans="3:27" ht="25" customHeight="1" x14ac:dyDescent="0.2">
      <c r="C143" s="31">
        <v>-1</v>
      </c>
      <c r="D143" s="31">
        <v>1</v>
      </c>
      <c r="E143" s="31">
        <v>1</v>
      </c>
      <c r="F143" s="31">
        <v>-1</v>
      </c>
      <c r="G143" s="31">
        <f t="shared" si="74"/>
        <v>-1</v>
      </c>
      <c r="H143" s="31">
        <f t="shared" si="67"/>
        <v>-1</v>
      </c>
      <c r="I143" s="31">
        <f t="shared" si="75"/>
        <v>1</v>
      </c>
      <c r="J143" s="31">
        <f t="shared" si="76"/>
        <v>1</v>
      </c>
      <c r="K143" s="31">
        <f t="shared" si="68"/>
        <v>-1</v>
      </c>
      <c r="L143" s="95">
        <f t="shared" si="69"/>
        <v>-1</v>
      </c>
      <c r="M143" s="31">
        <f t="shared" si="70"/>
        <v>-1</v>
      </c>
      <c r="N143" s="31">
        <f t="shared" si="71"/>
        <v>1</v>
      </c>
      <c r="O143" s="31">
        <f t="shared" si="72"/>
        <v>-1</v>
      </c>
      <c r="P143" s="31">
        <f t="shared" si="73"/>
        <v>1</v>
      </c>
      <c r="Q143" s="36">
        <v>687.98</v>
      </c>
      <c r="S143" s="10">
        <v>3</v>
      </c>
      <c r="T143" s="189">
        <v>705.43624999999963</v>
      </c>
      <c r="U143" s="189">
        <v>-3.2962499999996453</v>
      </c>
    </row>
    <row r="144" spans="3:27" ht="25" customHeight="1" x14ac:dyDescent="0.2">
      <c r="C144" s="31">
        <v>-1</v>
      </c>
      <c r="D144" s="31">
        <v>1</v>
      </c>
      <c r="E144" s="31">
        <v>1</v>
      </c>
      <c r="F144" s="31">
        <v>1</v>
      </c>
      <c r="G144" s="31">
        <f t="shared" si="74"/>
        <v>-1</v>
      </c>
      <c r="H144" s="31">
        <f t="shared" si="67"/>
        <v>-1</v>
      </c>
      <c r="I144" s="31">
        <f t="shared" si="75"/>
        <v>-1</v>
      </c>
      <c r="J144" s="31">
        <f t="shared" si="76"/>
        <v>1</v>
      </c>
      <c r="K144" s="31">
        <f t="shared" si="68"/>
        <v>1</v>
      </c>
      <c r="L144" s="95">
        <f t="shared" si="69"/>
        <v>1</v>
      </c>
      <c r="M144" s="31">
        <f t="shared" si="70"/>
        <v>-1</v>
      </c>
      <c r="N144" s="31">
        <f t="shared" si="71"/>
        <v>-1</v>
      </c>
      <c r="O144" s="31">
        <f t="shared" si="72"/>
        <v>1</v>
      </c>
      <c r="P144" s="31">
        <f t="shared" si="73"/>
        <v>-1</v>
      </c>
      <c r="Q144" s="36">
        <v>669.26</v>
      </c>
      <c r="S144" s="10">
        <v>4</v>
      </c>
      <c r="T144" s="189">
        <v>660.96708333333288</v>
      </c>
      <c r="U144" s="189">
        <v>5.9629166666670699</v>
      </c>
    </row>
    <row r="145" spans="3:21" ht="25" customHeight="1" x14ac:dyDescent="0.2">
      <c r="C145" s="31">
        <v>1</v>
      </c>
      <c r="D145" s="31">
        <v>-1</v>
      </c>
      <c r="E145" s="31">
        <v>-1</v>
      </c>
      <c r="F145" s="31">
        <v>-1</v>
      </c>
      <c r="G145" s="31">
        <f t="shared" si="74"/>
        <v>-1</v>
      </c>
      <c r="H145" s="31">
        <f>C145*E145</f>
        <v>-1</v>
      </c>
      <c r="I145" s="31">
        <f t="shared" si="75"/>
        <v>-1</v>
      </c>
      <c r="J145" s="31">
        <f t="shared" si="76"/>
        <v>1</v>
      </c>
      <c r="K145" s="31">
        <f t="shared" si="68"/>
        <v>1</v>
      </c>
      <c r="L145" s="95">
        <f t="shared" si="69"/>
        <v>1</v>
      </c>
      <c r="M145" s="31">
        <f t="shared" si="70"/>
        <v>1</v>
      </c>
      <c r="N145" s="31">
        <f t="shared" si="71"/>
        <v>1</v>
      </c>
      <c r="O145" s="31">
        <f t="shared" si="72"/>
        <v>-1</v>
      </c>
      <c r="P145" s="31">
        <f t="shared" si="73"/>
        <v>-1</v>
      </c>
      <c r="Q145" s="36">
        <v>607.34</v>
      </c>
      <c r="S145" s="10">
        <v>5</v>
      </c>
      <c r="T145" s="189">
        <v>697.70708333333312</v>
      </c>
      <c r="U145" s="189">
        <v>5.9629166666668425</v>
      </c>
    </row>
    <row r="146" spans="3:21" ht="25" customHeight="1" x14ac:dyDescent="0.2">
      <c r="C146" s="31">
        <v>1</v>
      </c>
      <c r="D146" s="31">
        <v>-1</v>
      </c>
      <c r="E146" s="31">
        <v>-1</v>
      </c>
      <c r="F146" s="31">
        <v>1</v>
      </c>
      <c r="G146" s="31">
        <f t="shared" si="74"/>
        <v>-1</v>
      </c>
      <c r="H146" s="31">
        <f t="shared" ref="H146:H152" si="77">C146*E146</f>
        <v>-1</v>
      </c>
      <c r="I146" s="31">
        <f t="shared" si="75"/>
        <v>1</v>
      </c>
      <c r="J146" s="31">
        <f t="shared" si="76"/>
        <v>1</v>
      </c>
      <c r="K146" s="31">
        <f t="shared" si="68"/>
        <v>-1</v>
      </c>
      <c r="L146" s="95">
        <f t="shared" si="69"/>
        <v>-1</v>
      </c>
      <c r="M146" s="31">
        <f t="shared" si="70"/>
        <v>1</v>
      </c>
      <c r="N146" s="31">
        <f t="shared" si="71"/>
        <v>-1</v>
      </c>
      <c r="O146" s="31">
        <f t="shared" si="72"/>
        <v>1</v>
      </c>
      <c r="P146" s="31">
        <f t="shared" si="73"/>
        <v>1</v>
      </c>
      <c r="Q146" s="36">
        <v>624.79999999999995</v>
      </c>
      <c r="S146" s="10">
        <v>6</v>
      </c>
      <c r="T146" s="189">
        <v>643.43624999999963</v>
      </c>
      <c r="U146" s="189">
        <v>-1.2962499999996453</v>
      </c>
    </row>
    <row r="147" spans="3:21" ht="25" customHeight="1" x14ac:dyDescent="0.2">
      <c r="C147" s="31">
        <v>1</v>
      </c>
      <c r="D147" s="31">
        <v>-1</v>
      </c>
      <c r="E147" s="31">
        <v>1</v>
      </c>
      <c r="F147" s="31">
        <v>-1</v>
      </c>
      <c r="G147" s="31">
        <f t="shared" si="74"/>
        <v>-1</v>
      </c>
      <c r="H147" s="31">
        <f t="shared" si="77"/>
        <v>1</v>
      </c>
      <c r="I147" s="31">
        <f t="shared" si="75"/>
        <v>-1</v>
      </c>
      <c r="J147" s="31">
        <f t="shared" si="76"/>
        <v>-1</v>
      </c>
      <c r="K147" s="31">
        <f t="shared" si="68"/>
        <v>1</v>
      </c>
      <c r="L147" s="95">
        <f t="shared" si="69"/>
        <v>-1</v>
      </c>
      <c r="M147" s="31">
        <f t="shared" si="70"/>
        <v>-1</v>
      </c>
      <c r="N147" s="31">
        <f t="shared" si="71"/>
        <v>-1</v>
      </c>
      <c r="O147" s="31">
        <f t="shared" si="72"/>
        <v>1</v>
      </c>
      <c r="P147" s="31">
        <f t="shared" si="73"/>
        <v>1</v>
      </c>
      <c r="Q147" s="36">
        <v>613.54999999999995</v>
      </c>
      <c r="S147" s="10">
        <v>7</v>
      </c>
      <c r="T147" s="189">
        <v>688.35041666666632</v>
      </c>
      <c r="U147" s="189">
        <v>4.6295833333336986</v>
      </c>
    </row>
    <row r="148" spans="3:21" ht="25" customHeight="1" x14ac:dyDescent="0.2">
      <c r="C148" s="31">
        <v>1</v>
      </c>
      <c r="D148" s="31">
        <v>-1</v>
      </c>
      <c r="E148" s="31">
        <v>1</v>
      </c>
      <c r="F148" s="31">
        <v>1</v>
      </c>
      <c r="G148" s="31">
        <f t="shared" si="74"/>
        <v>-1</v>
      </c>
      <c r="H148" s="31">
        <f t="shared" si="77"/>
        <v>1</v>
      </c>
      <c r="I148" s="31">
        <f t="shared" si="75"/>
        <v>1</v>
      </c>
      <c r="J148" s="31">
        <f t="shared" si="76"/>
        <v>-1</v>
      </c>
      <c r="K148" s="31">
        <f t="shared" si="68"/>
        <v>-1</v>
      </c>
      <c r="L148" s="95">
        <f t="shared" si="69"/>
        <v>1</v>
      </c>
      <c r="M148" s="31">
        <f t="shared" si="70"/>
        <v>-1</v>
      </c>
      <c r="N148" s="31">
        <f t="shared" si="71"/>
        <v>1</v>
      </c>
      <c r="O148" s="31">
        <f t="shared" si="72"/>
        <v>-1</v>
      </c>
      <c r="P148" s="31">
        <f t="shared" si="73"/>
        <v>-1</v>
      </c>
      <c r="Q148" s="36">
        <v>642.04</v>
      </c>
      <c r="S148" s="10">
        <v>8</v>
      </c>
      <c r="T148" s="189">
        <v>671.55624999999975</v>
      </c>
      <c r="U148" s="189">
        <v>-2.296249999999759</v>
      </c>
    </row>
    <row r="149" spans="3:21" ht="25" customHeight="1" x14ac:dyDescent="0.2">
      <c r="C149" s="31">
        <v>1</v>
      </c>
      <c r="D149" s="31">
        <v>1</v>
      </c>
      <c r="E149" s="31">
        <v>-1</v>
      </c>
      <c r="F149" s="31">
        <v>-1</v>
      </c>
      <c r="G149" s="31">
        <f t="shared" si="74"/>
        <v>1</v>
      </c>
      <c r="H149" s="31">
        <f t="shared" si="77"/>
        <v>-1</v>
      </c>
      <c r="I149" s="31">
        <f t="shared" si="75"/>
        <v>-1</v>
      </c>
      <c r="J149" s="31">
        <f t="shared" si="76"/>
        <v>-1</v>
      </c>
      <c r="K149" s="31">
        <f t="shared" si="68"/>
        <v>-1</v>
      </c>
      <c r="L149" s="95">
        <f t="shared" si="69"/>
        <v>1</v>
      </c>
      <c r="M149" s="31">
        <f t="shared" si="70"/>
        <v>-1</v>
      </c>
      <c r="N149" s="31">
        <f t="shared" si="71"/>
        <v>1</v>
      </c>
      <c r="O149" s="31">
        <f t="shared" si="72"/>
        <v>1</v>
      </c>
      <c r="P149" s="31">
        <f t="shared" si="73"/>
        <v>1</v>
      </c>
      <c r="Q149" s="36">
        <v>586.19000000000005</v>
      </c>
      <c r="S149" s="10">
        <v>9</v>
      </c>
      <c r="T149" s="189">
        <v>603.37708333333319</v>
      </c>
      <c r="U149" s="189">
        <v>3.9629166666668425</v>
      </c>
    </row>
    <row r="150" spans="3:21" ht="25" customHeight="1" x14ac:dyDescent="0.2">
      <c r="C150" s="31">
        <v>1</v>
      </c>
      <c r="D150" s="31">
        <v>1</v>
      </c>
      <c r="E150" s="31">
        <v>-1</v>
      </c>
      <c r="F150" s="31">
        <v>1</v>
      </c>
      <c r="G150" s="31">
        <f t="shared" si="74"/>
        <v>1</v>
      </c>
      <c r="H150" s="31">
        <f t="shared" si="77"/>
        <v>-1</v>
      </c>
      <c r="I150" s="31">
        <f t="shared" si="75"/>
        <v>1</v>
      </c>
      <c r="J150" s="31">
        <f t="shared" si="76"/>
        <v>-1</v>
      </c>
      <c r="K150" s="31">
        <f t="shared" si="68"/>
        <v>1</v>
      </c>
      <c r="L150" s="95">
        <f t="shared" si="69"/>
        <v>-1</v>
      </c>
      <c r="M150" s="31">
        <f t="shared" si="70"/>
        <v>-1</v>
      </c>
      <c r="N150" s="31">
        <f t="shared" si="71"/>
        <v>-1</v>
      </c>
      <c r="O150" s="31">
        <f t="shared" si="72"/>
        <v>-1</v>
      </c>
      <c r="P150" s="31">
        <f t="shared" si="73"/>
        <v>-1</v>
      </c>
      <c r="Q150" s="36">
        <v>589.16999999999996</v>
      </c>
      <c r="S150" s="10">
        <v>10</v>
      </c>
      <c r="T150" s="189">
        <v>626.76291666666646</v>
      </c>
      <c r="U150" s="189">
        <v>-5.9629166666665014</v>
      </c>
    </row>
    <row r="151" spans="3:21" ht="25" customHeight="1" x14ac:dyDescent="0.2">
      <c r="C151" s="31">
        <v>1</v>
      </c>
      <c r="D151" s="31">
        <v>1</v>
      </c>
      <c r="E151" s="31">
        <v>1</v>
      </c>
      <c r="F151" s="31">
        <v>-1</v>
      </c>
      <c r="G151" s="31">
        <f t="shared" si="74"/>
        <v>1</v>
      </c>
      <c r="H151" s="31">
        <f t="shared" si="77"/>
        <v>1</v>
      </c>
      <c r="I151" s="31">
        <f>C151*F151</f>
        <v>-1</v>
      </c>
      <c r="J151" s="31">
        <f t="shared" si="76"/>
        <v>1</v>
      </c>
      <c r="K151" s="31">
        <f>D151*F151</f>
        <v>-1</v>
      </c>
      <c r="L151" s="95">
        <f t="shared" si="69"/>
        <v>-1</v>
      </c>
      <c r="M151" s="31">
        <f t="shared" si="70"/>
        <v>1</v>
      </c>
      <c r="N151" s="31">
        <f t="shared" si="71"/>
        <v>-1</v>
      </c>
      <c r="O151" s="31">
        <f t="shared" si="72"/>
        <v>-1</v>
      </c>
      <c r="P151" s="31">
        <f t="shared" si="73"/>
        <v>-1</v>
      </c>
      <c r="Q151" s="36">
        <v>601.66999999999996</v>
      </c>
      <c r="S151" s="10">
        <v>11</v>
      </c>
      <c r="T151" s="189">
        <v>607.25374999999951</v>
      </c>
      <c r="U151" s="189">
        <v>3.2962500000004411</v>
      </c>
    </row>
    <row r="152" spans="3:21" ht="25" customHeight="1" x14ac:dyDescent="0.2">
      <c r="C152" s="31">
        <v>1</v>
      </c>
      <c r="D152" s="31">
        <v>1</v>
      </c>
      <c r="E152" s="31">
        <v>1</v>
      </c>
      <c r="F152" s="31">
        <v>1</v>
      </c>
      <c r="G152" s="31">
        <f t="shared" si="74"/>
        <v>1</v>
      </c>
      <c r="H152" s="31">
        <f t="shared" si="77"/>
        <v>1</v>
      </c>
      <c r="I152" s="31">
        <f t="shared" ref="I152" si="78">C152*F152</f>
        <v>1</v>
      </c>
      <c r="J152" s="31">
        <f t="shared" si="76"/>
        <v>1</v>
      </c>
      <c r="K152" s="31">
        <f t="shared" ref="K152" si="79">D152*F152</f>
        <v>1</v>
      </c>
      <c r="L152" s="95">
        <f t="shared" si="69"/>
        <v>1</v>
      </c>
      <c r="M152" s="31">
        <f t="shared" si="70"/>
        <v>1</v>
      </c>
      <c r="N152" s="31">
        <f t="shared" si="71"/>
        <v>1</v>
      </c>
      <c r="O152" s="31">
        <f t="shared" si="72"/>
        <v>1</v>
      </c>
      <c r="P152" s="31">
        <f t="shared" si="73"/>
        <v>1</v>
      </c>
      <c r="Q152" s="36">
        <v>612.30999999999995</v>
      </c>
      <c r="S152" s="10">
        <v>12</v>
      </c>
      <c r="T152" s="189">
        <v>641.33624999999995</v>
      </c>
      <c r="U152" s="189">
        <v>-3.2962499999999864</v>
      </c>
    </row>
    <row r="153" spans="3:21" ht="25" customHeight="1" x14ac:dyDescent="0.2">
      <c r="S153" s="10">
        <v>13</v>
      </c>
      <c r="T153" s="189">
        <v>588.81958333333307</v>
      </c>
      <c r="U153" s="189">
        <v>-3.6295833333330165</v>
      </c>
    </row>
    <row r="154" spans="3:21" ht="25" customHeight="1" x14ac:dyDescent="0.2">
      <c r="S154" s="10">
        <v>14</v>
      </c>
      <c r="T154" s="189">
        <v>585.54041666666637</v>
      </c>
      <c r="U154" s="189">
        <v>0.62958333333358496</v>
      </c>
    </row>
    <row r="155" spans="3:21" ht="25" customHeight="1" x14ac:dyDescent="0.2">
      <c r="S155" s="10">
        <v>15</v>
      </c>
      <c r="T155" s="189">
        <v>605.96624999999938</v>
      </c>
      <c r="U155" s="189">
        <v>-4.2962499999994179</v>
      </c>
    </row>
    <row r="156" spans="3:21" ht="25" customHeight="1" x14ac:dyDescent="0.2">
      <c r="S156" s="10">
        <v>16</v>
      </c>
      <c r="T156" s="189">
        <v>606.34708333333299</v>
      </c>
      <c r="U156" s="189">
        <v>1.9629166666669562</v>
      </c>
    </row>
    <row r="157" spans="3:21" ht="25" customHeight="1" x14ac:dyDescent="0.2">
      <c r="S157" s="10">
        <v>17</v>
      </c>
      <c r="T157" s="189">
        <v>685.7462499999998</v>
      </c>
      <c r="U157" s="189">
        <v>-2.296249999999759</v>
      </c>
    </row>
    <row r="158" spans="3:21" ht="25" customHeight="1" x14ac:dyDescent="0.2">
      <c r="S158" s="10">
        <v>18</v>
      </c>
      <c r="T158" s="189">
        <v>719.51708333333329</v>
      </c>
      <c r="U158" s="189">
        <v>5.9629166666667288</v>
      </c>
    </row>
    <row r="159" spans="3:21" ht="25" customHeight="1" x14ac:dyDescent="0.2">
      <c r="S159" s="10">
        <v>19</v>
      </c>
      <c r="T159" s="189">
        <v>705.43624999999963</v>
      </c>
      <c r="U159" s="189">
        <v>-2.2962499999996453</v>
      </c>
    </row>
    <row r="160" spans="3:21" ht="25" customHeight="1" x14ac:dyDescent="0.2">
      <c r="S160" s="10">
        <v>20</v>
      </c>
      <c r="T160" s="189">
        <v>660.96708333333288</v>
      </c>
      <c r="U160" s="189">
        <v>1.9629166666670699</v>
      </c>
    </row>
    <row r="161" spans="19:21" ht="25" customHeight="1" x14ac:dyDescent="0.2">
      <c r="S161" s="10">
        <v>21</v>
      </c>
      <c r="T161" s="189">
        <v>697.70708333333312</v>
      </c>
      <c r="U161" s="189">
        <v>0.9629166666668425</v>
      </c>
    </row>
    <row r="162" spans="19:21" ht="25" customHeight="1" x14ac:dyDescent="0.2">
      <c r="S162" s="10">
        <v>22</v>
      </c>
      <c r="T162" s="189">
        <v>643.43624999999963</v>
      </c>
      <c r="U162" s="189">
        <v>-4.2962499999996453</v>
      </c>
    </row>
    <row r="163" spans="19:21" ht="25" customHeight="1" x14ac:dyDescent="0.2">
      <c r="S163" s="10">
        <v>23</v>
      </c>
      <c r="T163" s="189">
        <v>688.35041666666632</v>
      </c>
      <c r="U163" s="189">
        <v>4.6295833333336986</v>
      </c>
    </row>
    <row r="164" spans="19:21" ht="25" customHeight="1" x14ac:dyDescent="0.2">
      <c r="S164" s="10">
        <v>24</v>
      </c>
      <c r="T164" s="189">
        <v>671.55624999999975</v>
      </c>
      <c r="U164" s="189">
        <v>-4.296249999999759</v>
      </c>
    </row>
    <row r="165" spans="19:21" ht="25" customHeight="1" x14ac:dyDescent="0.2">
      <c r="S165" s="10">
        <v>25</v>
      </c>
      <c r="T165" s="189">
        <v>603.37708333333319</v>
      </c>
      <c r="U165" s="189">
        <v>0.9629166666668425</v>
      </c>
    </row>
    <row r="166" spans="19:21" ht="25" customHeight="1" x14ac:dyDescent="0.2">
      <c r="S166" s="10">
        <v>26</v>
      </c>
      <c r="T166" s="189">
        <v>626.76291666666646</v>
      </c>
      <c r="U166" s="189">
        <v>-0.96291666666650144</v>
      </c>
    </row>
    <row r="167" spans="19:21" ht="25" customHeight="1" x14ac:dyDescent="0.2">
      <c r="S167" s="10">
        <v>27</v>
      </c>
      <c r="T167" s="189">
        <v>607.25374999999951</v>
      </c>
      <c r="U167" s="189">
        <v>-0.7037499999995589</v>
      </c>
    </row>
    <row r="168" spans="19:21" ht="25" customHeight="1" x14ac:dyDescent="0.2">
      <c r="S168" s="10">
        <v>28</v>
      </c>
      <c r="T168" s="189">
        <v>641.33624999999995</v>
      </c>
      <c r="U168" s="189">
        <v>-6.2962499999999864</v>
      </c>
    </row>
    <row r="169" spans="19:21" ht="25" customHeight="1" x14ac:dyDescent="0.2">
      <c r="S169" s="10">
        <v>29</v>
      </c>
      <c r="T169" s="189">
        <v>588.81958333333307</v>
      </c>
      <c r="U169" s="189">
        <v>-2.6295833333330165</v>
      </c>
    </row>
    <row r="170" spans="19:21" ht="25" customHeight="1" x14ac:dyDescent="0.2">
      <c r="S170" s="10">
        <v>30</v>
      </c>
      <c r="T170" s="189">
        <v>585.54041666666637</v>
      </c>
      <c r="U170" s="189">
        <v>4.629583333333585</v>
      </c>
    </row>
    <row r="171" spans="19:21" ht="25" customHeight="1" x14ac:dyDescent="0.2">
      <c r="S171" s="10">
        <v>31</v>
      </c>
      <c r="T171" s="189">
        <v>605.96624999999938</v>
      </c>
      <c r="U171" s="189">
        <v>-0.29624999999941792</v>
      </c>
    </row>
    <row r="172" spans="19:21" ht="25" customHeight="1" x14ac:dyDescent="0.2">
      <c r="S172" s="10">
        <v>32</v>
      </c>
      <c r="T172" s="189">
        <v>606.34708333333299</v>
      </c>
      <c r="U172" s="189">
        <v>0.96291666666695619</v>
      </c>
    </row>
    <row r="173" spans="19:21" ht="25" customHeight="1" x14ac:dyDescent="0.2">
      <c r="S173" s="10">
        <v>33</v>
      </c>
      <c r="T173" s="189">
        <v>685.7462499999998</v>
      </c>
      <c r="U173" s="189">
        <v>-1.296249999999759</v>
      </c>
    </row>
    <row r="174" spans="19:21" ht="25" customHeight="1" x14ac:dyDescent="0.2">
      <c r="S174" s="10">
        <v>34</v>
      </c>
      <c r="T174" s="189">
        <v>719.51708333333329</v>
      </c>
      <c r="U174" s="189">
        <v>-3.7083333333271185E-2</v>
      </c>
    </row>
    <row r="175" spans="19:21" ht="25" customHeight="1" x14ac:dyDescent="0.2">
      <c r="S175" s="10">
        <v>35</v>
      </c>
      <c r="T175" s="189">
        <v>705.43624999999963</v>
      </c>
      <c r="U175" s="189">
        <v>-3.2962499999996453</v>
      </c>
    </row>
    <row r="176" spans="19:21" ht="25" customHeight="1" x14ac:dyDescent="0.2">
      <c r="S176" s="10">
        <v>36</v>
      </c>
      <c r="T176" s="189">
        <v>660.96708333333288</v>
      </c>
      <c r="U176" s="189">
        <v>0.96291666666706988</v>
      </c>
    </row>
    <row r="177" spans="19:21" ht="25" customHeight="1" x14ac:dyDescent="0.2">
      <c r="S177" s="10">
        <v>37</v>
      </c>
      <c r="T177" s="189">
        <v>697.70708333333312</v>
      </c>
      <c r="U177" s="189">
        <v>1.9629166666668425</v>
      </c>
    </row>
    <row r="178" spans="19:21" ht="25" customHeight="1" x14ac:dyDescent="0.2">
      <c r="S178" s="10">
        <v>38</v>
      </c>
      <c r="T178" s="189">
        <v>643.43624999999963</v>
      </c>
      <c r="U178" s="189">
        <v>-3.2962499999996453</v>
      </c>
    </row>
    <row r="179" spans="19:21" ht="25" customHeight="1" x14ac:dyDescent="0.2">
      <c r="S179" s="10">
        <v>39</v>
      </c>
      <c r="T179" s="189">
        <v>688.35041666666632</v>
      </c>
      <c r="U179" s="189">
        <v>-0.37041666666630135</v>
      </c>
    </row>
    <row r="180" spans="19:21" ht="25" customHeight="1" x14ac:dyDescent="0.2">
      <c r="S180" s="10">
        <v>40</v>
      </c>
      <c r="T180" s="189">
        <v>671.55624999999975</v>
      </c>
      <c r="U180" s="189">
        <v>-2.296249999999759</v>
      </c>
    </row>
    <row r="181" spans="19:21" ht="25" customHeight="1" x14ac:dyDescent="0.2">
      <c r="S181" s="10">
        <v>41</v>
      </c>
      <c r="T181" s="189">
        <v>603.37708333333319</v>
      </c>
      <c r="U181" s="189">
        <v>3.9629166666668425</v>
      </c>
    </row>
    <row r="182" spans="19:21" ht="25" customHeight="1" x14ac:dyDescent="0.2">
      <c r="S182" s="10">
        <v>42</v>
      </c>
      <c r="T182" s="189">
        <v>626.76291666666646</v>
      </c>
      <c r="U182" s="189">
        <v>-1.9629166666665014</v>
      </c>
    </row>
    <row r="183" spans="19:21" ht="25" customHeight="1" x14ac:dyDescent="0.2">
      <c r="S183" s="10">
        <v>43</v>
      </c>
      <c r="T183" s="189">
        <v>607.25374999999951</v>
      </c>
      <c r="U183" s="189">
        <v>6.2962500000004411</v>
      </c>
    </row>
    <row r="184" spans="19:21" ht="25" customHeight="1" x14ac:dyDescent="0.2">
      <c r="S184" s="10">
        <v>44</v>
      </c>
      <c r="T184" s="189">
        <v>641.33624999999995</v>
      </c>
      <c r="U184" s="189">
        <v>0.70375000000001364</v>
      </c>
    </row>
    <row r="185" spans="19:21" ht="25" customHeight="1" x14ac:dyDescent="0.2">
      <c r="S185" s="10">
        <v>45</v>
      </c>
      <c r="T185" s="189">
        <v>588.81958333333307</v>
      </c>
      <c r="U185" s="189">
        <v>-2.6295833333330165</v>
      </c>
    </row>
    <row r="186" spans="19:21" ht="25" customHeight="1" x14ac:dyDescent="0.2">
      <c r="S186" s="10">
        <v>46</v>
      </c>
      <c r="T186" s="189">
        <v>585.54041666666637</v>
      </c>
      <c r="U186" s="189">
        <v>3.629583333333585</v>
      </c>
    </row>
    <row r="187" spans="19:21" ht="25" customHeight="1" x14ac:dyDescent="0.2">
      <c r="S187" s="10">
        <v>47</v>
      </c>
      <c r="T187" s="189">
        <v>605.96624999999938</v>
      </c>
      <c r="U187" s="189">
        <v>-4.2962499999994179</v>
      </c>
    </row>
    <row r="188" spans="19:21" ht="25" customHeight="1" thickBot="1" x14ac:dyDescent="0.25">
      <c r="S188" s="144">
        <v>48</v>
      </c>
      <c r="T188" s="190">
        <v>606.34708333333299</v>
      </c>
      <c r="U188" s="190">
        <v>5.9629166666669562</v>
      </c>
    </row>
    <row r="189" spans="19:21" ht="25" customHeight="1" x14ac:dyDescent="0.2"/>
    <row r="190" spans="19:21" ht="25" customHeight="1" x14ac:dyDescent="0.2"/>
    <row r="191" spans="19:21" ht="25" customHeight="1" x14ac:dyDescent="0.2"/>
    <row r="192" spans="19:21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</sheetData>
  <mergeCells count="11">
    <mergeCell ref="C102:AA102"/>
    <mergeCell ref="C51:AA51"/>
    <mergeCell ref="B1:AJ1"/>
    <mergeCell ref="C32:P32"/>
    <mergeCell ref="AD26:AF26"/>
    <mergeCell ref="D5:G5"/>
    <mergeCell ref="I5:V5"/>
    <mergeCell ref="X5:AB5"/>
    <mergeCell ref="AB24:AE24"/>
    <mergeCell ref="X25:Z25"/>
    <mergeCell ref="C3:AF3"/>
  </mergeCells>
  <conditionalFormatting sqref="I30:V30">
    <cfRule type="cellIs" dxfId="0" priority="1" operator="greaterThan">
      <formula>$Y$24</formula>
    </cfRule>
  </conditionalFormatting>
  <pageMargins left="0.7" right="0.7" top="0.75" bottom="0.75" header="0.3" footer="0.3"/>
  <pageSetup scale="50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4B4F-68DC-CC4A-8AC8-D87A81DC5C62}">
  <sheetPr>
    <tabColor rgb="FFC00000"/>
  </sheetPr>
  <dimension ref="A1:AW267"/>
  <sheetViews>
    <sheetView workbookViewId="0">
      <selection activeCell="O18" sqref="O18"/>
    </sheetView>
  </sheetViews>
  <sheetFormatPr baseColWidth="10" defaultRowHeight="16" x14ac:dyDescent="0.2"/>
  <cols>
    <col min="1" max="1" width="21.33203125" style="2" customWidth="1"/>
    <col min="2" max="2" width="20.5" style="2" customWidth="1"/>
    <col min="3" max="49" width="10.83203125" style="2"/>
  </cols>
  <sheetData>
    <row r="1" spans="1:12" ht="26" x14ac:dyDescent="0.3">
      <c r="A1" s="288" t="s">
        <v>195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</row>
    <row r="2" spans="1:12" ht="12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ht="26" x14ac:dyDescent="0.3">
      <c r="A3" s="275" t="s">
        <v>204</v>
      </c>
      <c r="B3" s="275"/>
      <c r="C3" s="276" t="s">
        <v>203</v>
      </c>
      <c r="D3" s="276"/>
      <c r="E3" s="276"/>
      <c r="F3" s="111"/>
      <c r="G3" s="111"/>
      <c r="H3" s="111"/>
      <c r="I3" s="111"/>
      <c r="J3" s="111"/>
      <c r="K3" s="111"/>
      <c r="L3" s="111"/>
    </row>
    <row r="4" spans="1:12" s="2" customFormat="1" ht="13" customHeight="1" x14ac:dyDescent="0.3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ht="37" customHeight="1" x14ac:dyDescent="0.2">
      <c r="A5" s="42" t="s">
        <v>168</v>
      </c>
      <c r="B5" s="42" t="s">
        <v>169</v>
      </c>
      <c r="D5" s="289" t="s">
        <v>196</v>
      </c>
      <c r="E5" s="290"/>
      <c r="F5" s="290"/>
      <c r="G5" s="290"/>
      <c r="H5" s="290"/>
      <c r="I5" s="290"/>
      <c r="J5" s="290"/>
      <c r="K5" s="290"/>
      <c r="L5" s="290"/>
    </row>
    <row r="6" spans="1:12" ht="25" customHeight="1" x14ac:dyDescent="0.2">
      <c r="A6" s="56">
        <v>20</v>
      </c>
      <c r="B6" s="96">
        <f>3/A6</f>
        <v>0.15</v>
      </c>
      <c r="D6" s="290"/>
      <c r="E6" s="290"/>
      <c r="F6" s="290"/>
      <c r="G6" s="290"/>
      <c r="H6" s="290"/>
      <c r="I6" s="290"/>
      <c r="J6" s="290"/>
      <c r="K6" s="290"/>
      <c r="L6" s="290"/>
    </row>
    <row r="7" spans="1:12" ht="25" customHeight="1" x14ac:dyDescent="0.2">
      <c r="A7" s="56">
        <v>25</v>
      </c>
      <c r="B7" s="96">
        <f t="shared" ref="B7:B9" si="0">3/A7</f>
        <v>0.12</v>
      </c>
    </row>
    <row r="8" spans="1:12" ht="25" customHeight="1" x14ac:dyDescent="0.2">
      <c r="A8" s="56">
        <v>30</v>
      </c>
      <c r="B8" s="96">
        <f t="shared" si="0"/>
        <v>0.1</v>
      </c>
    </row>
    <row r="9" spans="1:12" ht="25" customHeight="1" x14ac:dyDescent="0.2">
      <c r="A9" s="56">
        <v>35</v>
      </c>
      <c r="B9" s="96">
        <f t="shared" si="0"/>
        <v>8.5714285714285715E-2</v>
      </c>
    </row>
    <row r="10" spans="1:12" ht="25" customHeight="1" x14ac:dyDescent="0.2">
      <c r="A10" s="56">
        <v>40</v>
      </c>
      <c r="B10" s="96">
        <f t="shared" ref="B10:B73" si="1">3/A10</f>
        <v>7.4999999999999997E-2</v>
      </c>
    </row>
    <row r="11" spans="1:12" ht="25" customHeight="1" x14ac:dyDescent="0.2">
      <c r="A11" s="56">
        <v>45</v>
      </c>
      <c r="B11" s="96">
        <f t="shared" si="1"/>
        <v>6.6666666666666666E-2</v>
      </c>
    </row>
    <row r="12" spans="1:12" ht="25" customHeight="1" x14ac:dyDescent="0.2">
      <c r="A12" s="56">
        <v>50</v>
      </c>
      <c r="B12" s="96">
        <f t="shared" si="1"/>
        <v>0.06</v>
      </c>
    </row>
    <row r="13" spans="1:12" ht="25" customHeight="1" x14ac:dyDescent="0.2">
      <c r="A13" s="56">
        <v>55</v>
      </c>
      <c r="B13" s="96">
        <f t="shared" si="1"/>
        <v>5.4545454545454543E-2</v>
      </c>
    </row>
    <row r="14" spans="1:12" ht="25" customHeight="1" x14ac:dyDescent="0.2">
      <c r="A14" s="56">
        <v>60</v>
      </c>
      <c r="B14" s="96">
        <f t="shared" si="1"/>
        <v>0.05</v>
      </c>
    </row>
    <row r="15" spans="1:12" ht="25" customHeight="1" x14ac:dyDescent="0.2">
      <c r="A15" s="56">
        <v>65</v>
      </c>
      <c r="B15" s="96">
        <f t="shared" si="1"/>
        <v>4.6153846153846156E-2</v>
      </c>
    </row>
    <row r="16" spans="1:12" ht="25" customHeight="1" x14ac:dyDescent="0.2">
      <c r="A16" s="56">
        <v>70</v>
      </c>
      <c r="B16" s="96">
        <f t="shared" si="1"/>
        <v>4.2857142857142858E-2</v>
      </c>
    </row>
    <row r="17" spans="1:13" ht="25" customHeight="1" x14ac:dyDescent="0.2">
      <c r="A17" s="56">
        <v>75</v>
      </c>
      <c r="B17" s="96">
        <f t="shared" si="1"/>
        <v>0.04</v>
      </c>
    </row>
    <row r="18" spans="1:13" ht="25" customHeight="1" x14ac:dyDescent="0.2">
      <c r="A18" s="56">
        <v>80</v>
      </c>
      <c r="B18" s="96">
        <f t="shared" si="1"/>
        <v>3.7499999999999999E-2</v>
      </c>
    </row>
    <row r="19" spans="1:13" ht="25" customHeight="1" x14ac:dyDescent="0.2">
      <c r="A19" s="56">
        <v>85</v>
      </c>
      <c r="B19" s="96">
        <f t="shared" si="1"/>
        <v>3.5294117647058823E-2</v>
      </c>
    </row>
    <row r="20" spans="1:13" ht="25" customHeight="1" x14ac:dyDescent="0.2">
      <c r="A20" s="56">
        <v>90</v>
      </c>
      <c r="B20" s="96">
        <f t="shared" si="1"/>
        <v>3.3333333333333333E-2</v>
      </c>
    </row>
    <row r="21" spans="1:13" ht="25" customHeight="1" x14ac:dyDescent="0.2">
      <c r="A21" s="56">
        <v>95</v>
      </c>
      <c r="B21" s="96">
        <f t="shared" si="1"/>
        <v>3.1578947368421054E-2</v>
      </c>
    </row>
    <row r="22" spans="1:13" ht="25" customHeight="1" x14ac:dyDescent="0.2">
      <c r="A22" s="56">
        <v>100</v>
      </c>
      <c r="B22" s="96">
        <f t="shared" si="1"/>
        <v>0.03</v>
      </c>
    </row>
    <row r="23" spans="1:13" ht="25" customHeight="1" x14ac:dyDescent="0.2">
      <c r="A23" s="56">
        <v>105</v>
      </c>
      <c r="B23" s="96">
        <f t="shared" si="1"/>
        <v>2.8571428571428571E-2</v>
      </c>
      <c r="D23" s="285" t="s">
        <v>197</v>
      </c>
      <c r="E23" s="285"/>
      <c r="F23" s="285"/>
      <c r="G23" s="285"/>
      <c r="H23" s="285"/>
      <c r="I23" s="285"/>
      <c r="J23" s="285"/>
      <c r="K23" s="285"/>
      <c r="L23" s="285"/>
      <c r="M23" s="285"/>
    </row>
    <row r="24" spans="1:13" ht="25" customHeight="1" x14ac:dyDescent="0.2">
      <c r="A24" s="56">
        <v>110</v>
      </c>
      <c r="B24" s="96">
        <f t="shared" si="1"/>
        <v>2.7272727272727271E-2</v>
      </c>
      <c r="D24" s="285"/>
      <c r="E24" s="285"/>
      <c r="F24" s="285"/>
      <c r="G24" s="285"/>
      <c r="H24" s="285"/>
      <c r="I24" s="285"/>
      <c r="J24" s="285"/>
      <c r="K24" s="285"/>
      <c r="L24" s="285"/>
      <c r="M24" s="285"/>
    </row>
    <row r="25" spans="1:13" ht="25" customHeight="1" x14ac:dyDescent="0.2">
      <c r="A25" s="56">
        <v>115</v>
      </c>
      <c r="B25" s="96">
        <f t="shared" si="1"/>
        <v>2.6086956521739129E-2</v>
      </c>
      <c r="D25" s="284" t="s">
        <v>198</v>
      </c>
      <c r="E25" s="284"/>
      <c r="F25" s="284"/>
      <c r="G25" s="284"/>
      <c r="H25" s="284"/>
      <c r="I25" s="284"/>
      <c r="J25" s="284"/>
      <c r="K25" s="284"/>
      <c r="L25" s="284"/>
      <c r="M25" s="284"/>
    </row>
    <row r="26" spans="1:13" ht="25" customHeight="1" x14ac:dyDescent="0.2">
      <c r="A26" s="56">
        <v>120</v>
      </c>
      <c r="B26" s="96">
        <f t="shared" si="1"/>
        <v>2.5000000000000001E-2</v>
      </c>
      <c r="D26" s="284"/>
      <c r="E26" s="284"/>
      <c r="F26" s="284"/>
      <c r="G26" s="284"/>
      <c r="H26" s="284"/>
      <c r="I26" s="284"/>
      <c r="J26" s="284"/>
      <c r="K26" s="284"/>
      <c r="L26" s="284"/>
      <c r="M26" s="284"/>
    </row>
    <row r="27" spans="1:13" ht="25" customHeight="1" x14ac:dyDescent="0.2">
      <c r="A27" s="56">
        <v>125</v>
      </c>
      <c r="B27" s="96">
        <f t="shared" si="1"/>
        <v>2.4E-2</v>
      </c>
      <c r="D27" s="284"/>
      <c r="E27" s="284"/>
      <c r="F27" s="284"/>
      <c r="G27" s="284"/>
      <c r="H27" s="284"/>
      <c r="I27" s="284"/>
      <c r="J27" s="284"/>
      <c r="K27" s="284"/>
      <c r="L27" s="284"/>
      <c r="M27" s="284"/>
    </row>
    <row r="28" spans="1:13" ht="25" customHeight="1" x14ac:dyDescent="0.2">
      <c r="A28" s="56">
        <v>130</v>
      </c>
      <c r="B28" s="96">
        <f t="shared" si="1"/>
        <v>2.3076923076923078E-2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</row>
    <row r="29" spans="1:13" ht="25" customHeight="1" x14ac:dyDescent="0.2">
      <c r="A29" s="56">
        <v>135</v>
      </c>
      <c r="B29" s="96">
        <f t="shared" si="1"/>
        <v>2.2222222222222223E-2</v>
      </c>
      <c r="D29" s="285" t="s">
        <v>199</v>
      </c>
      <c r="E29" s="285"/>
      <c r="F29" s="285"/>
      <c r="G29" s="285"/>
      <c r="H29" s="285"/>
      <c r="I29" s="285"/>
      <c r="J29" s="285"/>
      <c r="K29" s="285"/>
      <c r="L29" s="285"/>
      <c r="M29" s="285"/>
    </row>
    <row r="30" spans="1:13" ht="25" customHeight="1" x14ac:dyDescent="0.2">
      <c r="A30" s="56">
        <v>140</v>
      </c>
      <c r="B30" s="96">
        <f t="shared" si="1"/>
        <v>2.1428571428571429E-2</v>
      </c>
      <c r="D30" s="285"/>
      <c r="E30" s="285"/>
      <c r="F30" s="285"/>
      <c r="G30" s="285"/>
      <c r="H30" s="285"/>
      <c r="I30" s="285"/>
      <c r="J30" s="285"/>
      <c r="K30" s="285"/>
      <c r="L30" s="285"/>
      <c r="M30" s="285"/>
    </row>
    <row r="31" spans="1:13" ht="25" customHeight="1" x14ac:dyDescent="0.2">
      <c r="A31" s="56">
        <v>145</v>
      </c>
      <c r="B31" s="96">
        <f t="shared" si="1"/>
        <v>2.0689655172413793E-2</v>
      </c>
      <c r="D31" s="285"/>
      <c r="E31" s="285"/>
      <c r="F31" s="285"/>
      <c r="G31" s="285"/>
      <c r="H31" s="285"/>
      <c r="I31" s="285"/>
      <c r="J31" s="285"/>
      <c r="K31" s="285"/>
      <c r="L31" s="285"/>
      <c r="M31" s="285"/>
    </row>
    <row r="32" spans="1:13" ht="25" customHeight="1" x14ac:dyDescent="0.2">
      <c r="A32" s="56">
        <v>150</v>
      </c>
      <c r="B32" s="96">
        <f t="shared" si="1"/>
        <v>0.02</v>
      </c>
      <c r="D32" s="284" t="s">
        <v>200</v>
      </c>
      <c r="E32" s="284"/>
      <c r="F32" s="284"/>
      <c r="G32" s="284"/>
      <c r="H32" s="284"/>
      <c r="I32" s="284"/>
      <c r="J32" s="284"/>
      <c r="K32" s="284"/>
      <c r="L32" s="284"/>
      <c r="M32" s="284"/>
    </row>
    <row r="33" spans="1:13" ht="25" customHeight="1" x14ac:dyDescent="0.2">
      <c r="A33" s="56">
        <v>155</v>
      </c>
      <c r="B33" s="96">
        <f t="shared" si="1"/>
        <v>1.935483870967742E-2</v>
      </c>
      <c r="D33" s="284"/>
      <c r="E33" s="284"/>
      <c r="F33" s="284"/>
      <c r="G33" s="284"/>
      <c r="H33" s="284"/>
      <c r="I33" s="284"/>
      <c r="J33" s="284"/>
      <c r="K33" s="284"/>
      <c r="L33" s="284"/>
      <c r="M33" s="284"/>
    </row>
    <row r="34" spans="1:13" ht="25" customHeight="1" x14ac:dyDescent="0.2">
      <c r="A34" s="56">
        <v>160</v>
      </c>
      <c r="B34" s="96">
        <f t="shared" si="1"/>
        <v>1.8749999999999999E-2</v>
      </c>
      <c r="D34" s="284"/>
      <c r="E34" s="284"/>
      <c r="F34" s="284"/>
      <c r="G34" s="284"/>
      <c r="H34" s="284"/>
      <c r="I34" s="284"/>
      <c r="J34" s="284"/>
      <c r="K34" s="284"/>
      <c r="L34" s="284"/>
      <c r="M34" s="284"/>
    </row>
    <row r="35" spans="1:13" ht="25" customHeight="1" x14ac:dyDescent="0.2">
      <c r="A35" s="56">
        <v>165</v>
      </c>
      <c r="B35" s="96">
        <f t="shared" si="1"/>
        <v>1.8181818181818181E-2</v>
      </c>
      <c r="D35" s="284"/>
      <c r="E35" s="284"/>
      <c r="F35" s="284"/>
      <c r="G35" s="284"/>
      <c r="H35" s="284"/>
      <c r="I35" s="284"/>
      <c r="J35" s="284"/>
      <c r="K35" s="284"/>
      <c r="L35" s="284"/>
      <c r="M35" s="284"/>
    </row>
    <row r="36" spans="1:13" ht="25" customHeight="1" x14ac:dyDescent="0.2">
      <c r="A36" s="56">
        <v>170</v>
      </c>
      <c r="B36" s="96">
        <f t="shared" si="1"/>
        <v>1.7647058823529412E-2</v>
      </c>
      <c r="D36" s="284"/>
      <c r="E36" s="284"/>
      <c r="F36" s="284"/>
      <c r="G36" s="284"/>
      <c r="H36" s="284"/>
      <c r="I36" s="284"/>
      <c r="J36" s="284"/>
      <c r="K36" s="284"/>
      <c r="L36" s="284"/>
      <c r="M36" s="284"/>
    </row>
    <row r="37" spans="1:13" ht="25" customHeight="1" x14ac:dyDescent="0.2">
      <c r="A37" s="56">
        <v>175</v>
      </c>
      <c r="B37" s="96">
        <f t="shared" si="1"/>
        <v>1.7142857142857144E-2</v>
      </c>
      <c r="D37" s="284"/>
      <c r="E37" s="284"/>
      <c r="F37" s="284"/>
      <c r="G37" s="284"/>
      <c r="H37" s="284"/>
      <c r="I37" s="284"/>
      <c r="J37" s="284"/>
      <c r="K37" s="284"/>
      <c r="L37" s="284"/>
      <c r="M37" s="284"/>
    </row>
    <row r="38" spans="1:13" ht="25" customHeight="1" x14ac:dyDescent="0.2">
      <c r="A38" s="56">
        <v>180</v>
      </c>
      <c r="B38" s="96">
        <f t="shared" si="1"/>
        <v>1.6666666666666666E-2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</row>
    <row r="39" spans="1:13" ht="25" customHeight="1" x14ac:dyDescent="0.2">
      <c r="A39" s="56">
        <v>185</v>
      </c>
      <c r="B39" s="96">
        <f t="shared" si="1"/>
        <v>1.6216216216216217E-2</v>
      </c>
      <c r="D39" s="286" t="s">
        <v>201</v>
      </c>
      <c r="E39" s="286"/>
      <c r="F39" s="286"/>
      <c r="G39" s="286"/>
      <c r="H39" s="286"/>
      <c r="I39" s="286"/>
      <c r="J39" s="286"/>
      <c r="K39" s="286"/>
      <c r="L39" s="286"/>
      <c r="M39" s="286"/>
    </row>
    <row r="40" spans="1:13" ht="25" customHeight="1" x14ac:dyDescent="0.2">
      <c r="A40" s="56">
        <v>190</v>
      </c>
      <c r="B40" s="96">
        <f t="shared" si="1"/>
        <v>1.5789473684210527E-2</v>
      </c>
      <c r="D40" s="286"/>
      <c r="E40" s="286"/>
      <c r="F40" s="286"/>
      <c r="G40" s="286"/>
      <c r="H40" s="286"/>
      <c r="I40" s="286"/>
      <c r="J40" s="286"/>
      <c r="K40" s="286"/>
      <c r="L40" s="286"/>
      <c r="M40" s="286"/>
    </row>
    <row r="41" spans="1:13" ht="25" customHeight="1" x14ac:dyDescent="0.2">
      <c r="A41" s="56">
        <v>195</v>
      </c>
      <c r="B41" s="96">
        <f t="shared" si="1"/>
        <v>1.5384615384615385E-2</v>
      </c>
      <c r="D41" s="286"/>
      <c r="E41" s="286"/>
      <c r="F41" s="286"/>
      <c r="G41" s="286"/>
      <c r="H41" s="286"/>
      <c r="I41" s="286"/>
      <c r="J41" s="286"/>
      <c r="K41" s="286"/>
      <c r="L41" s="286"/>
      <c r="M41" s="286"/>
    </row>
    <row r="42" spans="1:13" ht="25" customHeight="1" x14ac:dyDescent="0.2">
      <c r="A42" s="56">
        <v>200</v>
      </c>
      <c r="B42" s="96">
        <f t="shared" si="1"/>
        <v>1.4999999999999999E-2</v>
      </c>
      <c r="D42" s="287" t="s">
        <v>202</v>
      </c>
      <c r="E42" s="287"/>
      <c r="F42" s="287"/>
      <c r="G42" s="287"/>
      <c r="H42" s="287"/>
      <c r="I42" s="287"/>
      <c r="J42" s="287"/>
      <c r="K42" s="287"/>
      <c r="L42" s="287"/>
      <c r="M42" s="287"/>
    </row>
    <row r="43" spans="1:13" ht="25" customHeight="1" x14ac:dyDescent="0.2">
      <c r="A43" s="56">
        <v>205</v>
      </c>
      <c r="B43" s="96">
        <f t="shared" si="1"/>
        <v>1.4634146341463415E-2</v>
      </c>
      <c r="D43" s="287"/>
      <c r="E43" s="287"/>
      <c r="F43" s="287"/>
      <c r="G43" s="287"/>
      <c r="H43" s="287"/>
      <c r="I43" s="287"/>
      <c r="J43" s="287"/>
      <c r="K43" s="287"/>
      <c r="L43" s="287"/>
      <c r="M43" s="287"/>
    </row>
    <row r="44" spans="1:13" ht="25" customHeight="1" x14ac:dyDescent="0.2">
      <c r="A44" s="56">
        <v>210</v>
      </c>
      <c r="B44" s="96">
        <f t="shared" si="1"/>
        <v>1.4285714285714285E-2</v>
      </c>
      <c r="D44" s="287"/>
      <c r="E44" s="287"/>
      <c r="F44" s="287"/>
      <c r="G44" s="287"/>
      <c r="H44" s="287"/>
      <c r="I44" s="287"/>
      <c r="J44" s="287"/>
      <c r="K44" s="287"/>
      <c r="L44" s="287"/>
      <c r="M44" s="287"/>
    </row>
    <row r="45" spans="1:13" ht="25" customHeight="1" x14ac:dyDescent="0.2">
      <c r="A45" s="56">
        <v>215</v>
      </c>
      <c r="B45" s="96">
        <f t="shared" si="1"/>
        <v>1.3953488372093023E-2</v>
      </c>
      <c r="D45" s="115"/>
      <c r="E45" s="115"/>
      <c r="F45" s="115"/>
      <c r="G45" s="115"/>
      <c r="H45" s="115"/>
      <c r="I45" s="115"/>
      <c r="J45" s="115"/>
      <c r="K45" s="115"/>
      <c r="L45" s="115"/>
      <c r="M45" s="115"/>
    </row>
    <row r="46" spans="1:13" ht="25" customHeight="1" x14ac:dyDescent="0.2">
      <c r="A46" s="56">
        <v>220</v>
      </c>
      <c r="B46" s="96">
        <f t="shared" si="1"/>
        <v>1.3636363636363636E-2</v>
      </c>
      <c r="D46" s="115"/>
      <c r="E46" s="115"/>
      <c r="F46" s="115"/>
      <c r="G46" s="115"/>
      <c r="H46" s="115"/>
      <c r="I46" s="115"/>
      <c r="J46" s="115"/>
      <c r="K46" s="115"/>
      <c r="L46" s="115"/>
      <c r="M46" s="115"/>
    </row>
    <row r="47" spans="1:13" ht="25" customHeight="1" x14ac:dyDescent="0.2">
      <c r="A47" s="56">
        <v>225</v>
      </c>
      <c r="B47" s="96">
        <f t="shared" si="1"/>
        <v>1.3333333333333334E-2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</row>
    <row r="48" spans="1:13" ht="25" customHeight="1" x14ac:dyDescent="0.2">
      <c r="A48" s="56">
        <v>230</v>
      </c>
      <c r="B48" s="96">
        <f t="shared" si="1"/>
        <v>1.3043478260869565E-2</v>
      </c>
      <c r="D48" s="112"/>
      <c r="E48" s="112"/>
      <c r="F48" s="112"/>
      <c r="G48" s="112"/>
      <c r="H48" s="112"/>
      <c r="I48" s="112"/>
      <c r="J48" s="112"/>
      <c r="K48" s="112"/>
      <c r="L48" s="112"/>
      <c r="M48" s="112"/>
    </row>
    <row r="49" spans="1:13" ht="25" customHeight="1" x14ac:dyDescent="0.2">
      <c r="A49" s="56">
        <v>235</v>
      </c>
      <c r="B49" s="96">
        <f t="shared" si="1"/>
        <v>1.276595744680851E-2</v>
      </c>
      <c r="D49" s="112"/>
      <c r="E49" s="112"/>
      <c r="F49" s="112"/>
      <c r="G49" s="112"/>
      <c r="H49" s="112"/>
      <c r="I49" s="112"/>
      <c r="J49" s="112"/>
      <c r="K49" s="112"/>
      <c r="L49" s="112"/>
      <c r="M49" s="112"/>
    </row>
    <row r="50" spans="1:13" ht="25" customHeight="1" x14ac:dyDescent="0.2">
      <c r="A50" s="56">
        <v>240</v>
      </c>
      <c r="B50" s="96">
        <f t="shared" si="1"/>
        <v>1.2500000000000001E-2</v>
      </c>
      <c r="D50" s="112"/>
      <c r="E50" s="112"/>
      <c r="F50" s="112"/>
      <c r="G50" s="112"/>
      <c r="H50" s="112"/>
      <c r="I50" s="112"/>
      <c r="J50" s="112"/>
      <c r="K50" s="112"/>
      <c r="L50" s="112"/>
      <c r="M50" s="112"/>
    </row>
    <row r="51" spans="1:13" ht="25" customHeight="1" x14ac:dyDescent="0.2">
      <c r="A51" s="56">
        <v>245</v>
      </c>
      <c r="B51" s="96">
        <f t="shared" si="1"/>
        <v>1.2244897959183673E-2</v>
      </c>
      <c r="D51" s="112"/>
      <c r="E51" s="112"/>
      <c r="F51" s="112"/>
      <c r="G51" s="112"/>
      <c r="H51" s="112"/>
      <c r="I51" s="112"/>
      <c r="J51" s="112"/>
      <c r="K51" s="112"/>
      <c r="L51" s="112"/>
      <c r="M51" s="112"/>
    </row>
    <row r="52" spans="1:13" ht="25" customHeight="1" x14ac:dyDescent="0.2">
      <c r="A52" s="56">
        <v>250</v>
      </c>
      <c r="B52" s="96">
        <f t="shared" si="1"/>
        <v>1.2E-2</v>
      </c>
      <c r="D52" s="112"/>
      <c r="E52" s="112"/>
      <c r="F52" s="112"/>
      <c r="G52" s="112"/>
      <c r="H52" s="112"/>
      <c r="I52" s="112"/>
      <c r="J52" s="112"/>
      <c r="K52" s="112"/>
      <c r="L52" s="112"/>
      <c r="M52" s="112"/>
    </row>
    <row r="53" spans="1:13" ht="25" customHeight="1" x14ac:dyDescent="0.2">
      <c r="A53" s="56">
        <v>255</v>
      </c>
      <c r="B53" s="96">
        <f t="shared" si="1"/>
        <v>1.1764705882352941E-2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</row>
    <row r="54" spans="1:13" ht="25" customHeight="1" x14ac:dyDescent="0.2">
      <c r="A54" s="56">
        <v>260</v>
      </c>
      <c r="B54" s="96">
        <f t="shared" si="1"/>
        <v>1.1538461538461539E-2</v>
      </c>
      <c r="D54" s="112"/>
      <c r="E54" s="112"/>
      <c r="F54" s="112"/>
      <c r="G54" s="112"/>
      <c r="H54" s="112"/>
      <c r="I54" s="112"/>
      <c r="J54" s="112"/>
      <c r="K54" s="112"/>
      <c r="L54" s="112"/>
      <c r="M54" s="112"/>
    </row>
    <row r="55" spans="1:13" ht="25" customHeight="1" x14ac:dyDescent="0.2">
      <c r="A55" s="56">
        <v>265</v>
      </c>
      <c r="B55" s="96">
        <f t="shared" si="1"/>
        <v>1.1320754716981131E-2</v>
      </c>
      <c r="D55" s="112"/>
      <c r="E55" s="112"/>
      <c r="F55" s="112"/>
      <c r="G55" s="112"/>
      <c r="H55" s="112"/>
      <c r="I55" s="112"/>
      <c r="J55" s="112"/>
      <c r="K55" s="112"/>
      <c r="L55" s="112"/>
      <c r="M55" s="112"/>
    </row>
    <row r="56" spans="1:13" ht="25" customHeight="1" x14ac:dyDescent="0.2">
      <c r="A56" s="56">
        <v>270</v>
      </c>
      <c r="B56" s="96">
        <f t="shared" si="1"/>
        <v>1.1111111111111112E-2</v>
      </c>
      <c r="D56" s="112"/>
      <c r="E56" s="112"/>
      <c r="F56" s="112"/>
      <c r="G56" s="112"/>
      <c r="H56" s="112"/>
      <c r="I56" s="112"/>
      <c r="J56" s="112"/>
      <c r="K56" s="112"/>
      <c r="L56" s="112"/>
      <c r="M56" s="112"/>
    </row>
    <row r="57" spans="1:13" ht="25" customHeight="1" x14ac:dyDescent="0.2">
      <c r="A57" s="56">
        <v>275</v>
      </c>
      <c r="B57" s="96">
        <f t="shared" si="1"/>
        <v>1.090909090909091E-2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</row>
    <row r="58" spans="1:13" ht="25" customHeight="1" x14ac:dyDescent="0.2">
      <c r="A58" s="56">
        <v>280</v>
      </c>
      <c r="B58" s="96">
        <f t="shared" si="1"/>
        <v>1.0714285714285714E-2</v>
      </c>
    </row>
    <row r="59" spans="1:13" ht="25" customHeight="1" x14ac:dyDescent="0.2">
      <c r="A59" s="56">
        <v>285</v>
      </c>
      <c r="B59" s="96">
        <f t="shared" si="1"/>
        <v>1.0526315789473684E-2</v>
      </c>
    </row>
    <row r="60" spans="1:13" ht="25" customHeight="1" x14ac:dyDescent="0.2">
      <c r="A60" s="56">
        <v>290</v>
      </c>
      <c r="B60" s="96">
        <f t="shared" si="1"/>
        <v>1.0344827586206896E-2</v>
      </c>
    </row>
    <row r="61" spans="1:13" ht="25" customHeight="1" x14ac:dyDescent="0.2">
      <c r="A61" s="56">
        <v>295</v>
      </c>
      <c r="B61" s="96">
        <f t="shared" si="1"/>
        <v>1.0169491525423728E-2</v>
      </c>
    </row>
    <row r="62" spans="1:13" ht="25" customHeight="1" x14ac:dyDescent="0.2">
      <c r="A62" s="56">
        <v>300</v>
      </c>
      <c r="B62" s="96">
        <f t="shared" si="1"/>
        <v>0.01</v>
      </c>
    </row>
    <row r="63" spans="1:13" ht="25" customHeight="1" x14ac:dyDescent="0.2">
      <c r="A63" s="56">
        <v>305</v>
      </c>
      <c r="B63" s="96">
        <f t="shared" si="1"/>
        <v>9.8360655737704927E-3</v>
      </c>
    </row>
    <row r="64" spans="1:13" ht="25" customHeight="1" x14ac:dyDescent="0.2">
      <c r="A64" s="56">
        <v>310</v>
      </c>
      <c r="B64" s="96">
        <f t="shared" si="1"/>
        <v>9.6774193548387101E-3</v>
      </c>
    </row>
    <row r="65" spans="1:2" ht="25" customHeight="1" x14ac:dyDescent="0.2">
      <c r="A65" s="56">
        <v>315</v>
      </c>
      <c r="B65" s="96">
        <f t="shared" si="1"/>
        <v>9.5238095238095247E-3</v>
      </c>
    </row>
    <row r="66" spans="1:2" ht="25" customHeight="1" x14ac:dyDescent="0.2">
      <c r="A66" s="56">
        <v>320</v>
      </c>
      <c r="B66" s="96">
        <f t="shared" si="1"/>
        <v>9.3749999999999997E-3</v>
      </c>
    </row>
    <row r="67" spans="1:2" ht="25" customHeight="1" x14ac:dyDescent="0.2">
      <c r="A67" s="56">
        <v>325</v>
      </c>
      <c r="B67" s="96">
        <f t="shared" si="1"/>
        <v>9.2307692307692316E-3</v>
      </c>
    </row>
    <row r="68" spans="1:2" ht="25" customHeight="1" x14ac:dyDescent="0.2">
      <c r="A68" s="56">
        <v>330</v>
      </c>
      <c r="B68" s="96">
        <f t="shared" si="1"/>
        <v>9.0909090909090905E-3</v>
      </c>
    </row>
    <row r="69" spans="1:2" ht="25" customHeight="1" x14ac:dyDescent="0.2">
      <c r="A69" s="56">
        <v>335</v>
      </c>
      <c r="B69" s="96">
        <f t="shared" si="1"/>
        <v>8.9552238805970154E-3</v>
      </c>
    </row>
    <row r="70" spans="1:2" ht="25" customHeight="1" x14ac:dyDescent="0.2">
      <c r="A70" s="56">
        <v>340</v>
      </c>
      <c r="B70" s="96">
        <f t="shared" si="1"/>
        <v>8.8235294117647058E-3</v>
      </c>
    </row>
    <row r="71" spans="1:2" ht="25" customHeight="1" x14ac:dyDescent="0.2">
      <c r="A71" s="56">
        <v>345</v>
      </c>
      <c r="B71" s="96">
        <f t="shared" si="1"/>
        <v>8.6956521739130436E-3</v>
      </c>
    </row>
    <row r="72" spans="1:2" ht="25" customHeight="1" x14ac:dyDescent="0.2">
      <c r="A72" s="56">
        <v>350</v>
      </c>
      <c r="B72" s="96">
        <f t="shared" si="1"/>
        <v>8.5714285714285719E-3</v>
      </c>
    </row>
    <row r="73" spans="1:2" ht="25" customHeight="1" x14ac:dyDescent="0.2">
      <c r="A73" s="56">
        <v>355</v>
      </c>
      <c r="B73" s="96">
        <f t="shared" si="1"/>
        <v>8.4507042253521118E-3</v>
      </c>
    </row>
    <row r="74" spans="1:2" ht="25" customHeight="1" x14ac:dyDescent="0.2">
      <c r="A74" s="56">
        <v>360</v>
      </c>
      <c r="B74" s="96">
        <f t="shared" ref="B74:B122" si="2">3/A74</f>
        <v>8.3333333333333332E-3</v>
      </c>
    </row>
    <row r="75" spans="1:2" ht="25" customHeight="1" x14ac:dyDescent="0.2">
      <c r="A75" s="56">
        <v>365</v>
      </c>
      <c r="B75" s="96">
        <f t="shared" si="2"/>
        <v>8.21917808219178E-3</v>
      </c>
    </row>
    <row r="76" spans="1:2" ht="25" customHeight="1" x14ac:dyDescent="0.2">
      <c r="A76" s="56">
        <v>370</v>
      </c>
      <c r="B76" s="96">
        <f t="shared" si="2"/>
        <v>8.1081081081081086E-3</v>
      </c>
    </row>
    <row r="77" spans="1:2" ht="25" customHeight="1" x14ac:dyDescent="0.2">
      <c r="A77" s="56">
        <v>375</v>
      </c>
      <c r="B77" s="96">
        <f t="shared" si="2"/>
        <v>8.0000000000000002E-3</v>
      </c>
    </row>
    <row r="78" spans="1:2" ht="25" customHeight="1" x14ac:dyDescent="0.2">
      <c r="A78" s="56">
        <v>380</v>
      </c>
      <c r="B78" s="96">
        <f t="shared" si="2"/>
        <v>7.8947368421052634E-3</v>
      </c>
    </row>
    <row r="79" spans="1:2" ht="25" customHeight="1" x14ac:dyDescent="0.2">
      <c r="A79" s="56">
        <v>385</v>
      </c>
      <c r="B79" s="96">
        <f t="shared" si="2"/>
        <v>7.7922077922077922E-3</v>
      </c>
    </row>
    <row r="80" spans="1:2" ht="25" customHeight="1" x14ac:dyDescent="0.2">
      <c r="A80" s="56">
        <v>390</v>
      </c>
      <c r="B80" s="96">
        <f t="shared" si="2"/>
        <v>7.6923076923076927E-3</v>
      </c>
    </row>
    <row r="81" spans="1:2" ht="25" customHeight="1" x14ac:dyDescent="0.2">
      <c r="A81" s="56">
        <v>395</v>
      </c>
      <c r="B81" s="96">
        <f t="shared" si="2"/>
        <v>7.5949367088607592E-3</v>
      </c>
    </row>
    <row r="82" spans="1:2" ht="25" customHeight="1" x14ac:dyDescent="0.2">
      <c r="A82" s="56">
        <v>400</v>
      </c>
      <c r="B82" s="96">
        <f t="shared" si="2"/>
        <v>7.4999999999999997E-3</v>
      </c>
    </row>
    <row r="83" spans="1:2" ht="25" customHeight="1" x14ac:dyDescent="0.2">
      <c r="A83" s="56">
        <v>405</v>
      </c>
      <c r="B83" s="96">
        <f t="shared" si="2"/>
        <v>7.4074074074074077E-3</v>
      </c>
    </row>
    <row r="84" spans="1:2" ht="25" customHeight="1" x14ac:dyDescent="0.2">
      <c r="A84" s="56">
        <v>410</v>
      </c>
      <c r="B84" s="96">
        <f t="shared" si="2"/>
        <v>7.3170731707317077E-3</v>
      </c>
    </row>
    <row r="85" spans="1:2" ht="25" customHeight="1" x14ac:dyDescent="0.2">
      <c r="A85" s="56">
        <v>415</v>
      </c>
      <c r="B85" s="96">
        <f t="shared" si="2"/>
        <v>7.2289156626506026E-3</v>
      </c>
    </row>
    <row r="86" spans="1:2" ht="25" customHeight="1" x14ac:dyDescent="0.2">
      <c r="A86" s="56">
        <v>420</v>
      </c>
      <c r="B86" s="96">
        <f t="shared" si="2"/>
        <v>7.1428571428571426E-3</v>
      </c>
    </row>
    <row r="87" spans="1:2" ht="25" customHeight="1" x14ac:dyDescent="0.2">
      <c r="A87" s="56">
        <v>425</v>
      </c>
      <c r="B87" s="96">
        <f t="shared" si="2"/>
        <v>7.058823529411765E-3</v>
      </c>
    </row>
    <row r="88" spans="1:2" ht="25" customHeight="1" x14ac:dyDescent="0.2">
      <c r="A88" s="56">
        <v>430</v>
      </c>
      <c r="B88" s="96">
        <f t="shared" si="2"/>
        <v>6.9767441860465115E-3</v>
      </c>
    </row>
    <row r="89" spans="1:2" ht="25" customHeight="1" x14ac:dyDescent="0.2">
      <c r="A89" s="56">
        <v>435</v>
      </c>
      <c r="B89" s="96">
        <f t="shared" si="2"/>
        <v>6.8965517241379309E-3</v>
      </c>
    </row>
    <row r="90" spans="1:2" ht="25" customHeight="1" x14ac:dyDescent="0.2">
      <c r="A90" s="56">
        <v>440</v>
      </c>
      <c r="B90" s="96">
        <f t="shared" si="2"/>
        <v>6.8181818181818179E-3</v>
      </c>
    </row>
    <row r="91" spans="1:2" ht="25" customHeight="1" x14ac:dyDescent="0.2">
      <c r="A91" s="56">
        <v>445</v>
      </c>
      <c r="B91" s="96">
        <f t="shared" si="2"/>
        <v>6.7415730337078653E-3</v>
      </c>
    </row>
    <row r="92" spans="1:2" ht="25" customHeight="1" x14ac:dyDescent="0.2">
      <c r="A92" s="56">
        <v>450</v>
      </c>
      <c r="B92" s="96">
        <f t="shared" si="2"/>
        <v>6.6666666666666671E-3</v>
      </c>
    </row>
    <row r="93" spans="1:2" ht="25" customHeight="1" x14ac:dyDescent="0.2">
      <c r="A93" s="56">
        <v>455</v>
      </c>
      <c r="B93" s="96">
        <f t="shared" si="2"/>
        <v>6.5934065934065934E-3</v>
      </c>
    </row>
    <row r="94" spans="1:2" ht="25" customHeight="1" x14ac:dyDescent="0.2">
      <c r="A94" s="56">
        <v>460</v>
      </c>
      <c r="B94" s="96">
        <f t="shared" si="2"/>
        <v>6.5217391304347823E-3</v>
      </c>
    </row>
    <row r="95" spans="1:2" ht="25" customHeight="1" x14ac:dyDescent="0.2">
      <c r="A95" s="56">
        <v>465</v>
      </c>
      <c r="B95" s="96">
        <f t="shared" si="2"/>
        <v>6.4516129032258064E-3</v>
      </c>
    </row>
    <row r="96" spans="1:2" ht="25" customHeight="1" x14ac:dyDescent="0.2">
      <c r="A96" s="56">
        <v>470</v>
      </c>
      <c r="B96" s="96">
        <f t="shared" si="2"/>
        <v>6.382978723404255E-3</v>
      </c>
    </row>
    <row r="97" spans="1:2" ht="25" customHeight="1" x14ac:dyDescent="0.2">
      <c r="A97" s="56">
        <v>475</v>
      </c>
      <c r="B97" s="96">
        <f t="shared" si="2"/>
        <v>6.3157894736842104E-3</v>
      </c>
    </row>
    <row r="98" spans="1:2" ht="25" customHeight="1" x14ac:dyDescent="0.2">
      <c r="A98" s="56">
        <v>480</v>
      </c>
      <c r="B98" s="96">
        <f t="shared" si="2"/>
        <v>6.2500000000000003E-3</v>
      </c>
    </row>
    <row r="99" spans="1:2" ht="25" customHeight="1" x14ac:dyDescent="0.2">
      <c r="A99" s="56">
        <v>485</v>
      </c>
      <c r="B99" s="96">
        <f t="shared" si="2"/>
        <v>6.1855670103092781E-3</v>
      </c>
    </row>
    <row r="100" spans="1:2" ht="25" customHeight="1" x14ac:dyDescent="0.2">
      <c r="A100" s="56">
        <v>490</v>
      </c>
      <c r="B100" s="96">
        <f t="shared" si="2"/>
        <v>6.1224489795918364E-3</v>
      </c>
    </row>
    <row r="101" spans="1:2" ht="25" customHeight="1" x14ac:dyDescent="0.2">
      <c r="A101" s="56">
        <v>495</v>
      </c>
      <c r="B101" s="96">
        <f t="shared" si="2"/>
        <v>6.0606060606060606E-3</v>
      </c>
    </row>
    <row r="102" spans="1:2" ht="25" customHeight="1" x14ac:dyDescent="0.2">
      <c r="A102" s="56">
        <v>500</v>
      </c>
      <c r="B102" s="96">
        <f t="shared" si="2"/>
        <v>6.0000000000000001E-3</v>
      </c>
    </row>
    <row r="103" spans="1:2" ht="25" customHeight="1" x14ac:dyDescent="0.2">
      <c r="A103" s="56">
        <v>505</v>
      </c>
      <c r="B103" s="96">
        <f t="shared" si="2"/>
        <v>5.9405940594059407E-3</v>
      </c>
    </row>
    <row r="104" spans="1:2" ht="25" customHeight="1" x14ac:dyDescent="0.2">
      <c r="A104" s="56">
        <v>510</v>
      </c>
      <c r="B104" s="96">
        <f t="shared" si="2"/>
        <v>5.8823529411764705E-3</v>
      </c>
    </row>
    <row r="105" spans="1:2" ht="25" customHeight="1" x14ac:dyDescent="0.2">
      <c r="A105" s="56">
        <v>515</v>
      </c>
      <c r="B105" s="96">
        <f t="shared" si="2"/>
        <v>5.8252427184466021E-3</v>
      </c>
    </row>
    <row r="106" spans="1:2" ht="25" customHeight="1" x14ac:dyDescent="0.2">
      <c r="A106" s="56">
        <v>520</v>
      </c>
      <c r="B106" s="96">
        <f t="shared" si="2"/>
        <v>5.7692307692307696E-3</v>
      </c>
    </row>
    <row r="107" spans="1:2" ht="25" customHeight="1" x14ac:dyDescent="0.2">
      <c r="A107" s="56">
        <v>525</v>
      </c>
      <c r="B107" s="96">
        <f t="shared" si="2"/>
        <v>5.7142857142857143E-3</v>
      </c>
    </row>
    <row r="108" spans="1:2" ht="25" customHeight="1" x14ac:dyDescent="0.2">
      <c r="A108" s="56">
        <v>530</v>
      </c>
      <c r="B108" s="96">
        <f t="shared" si="2"/>
        <v>5.6603773584905656E-3</v>
      </c>
    </row>
    <row r="109" spans="1:2" ht="25" customHeight="1" x14ac:dyDescent="0.2">
      <c r="A109" s="56">
        <v>535</v>
      </c>
      <c r="B109" s="96">
        <f t="shared" si="2"/>
        <v>5.6074766355140183E-3</v>
      </c>
    </row>
    <row r="110" spans="1:2" ht="25" customHeight="1" x14ac:dyDescent="0.2">
      <c r="A110" s="56">
        <v>540</v>
      </c>
      <c r="B110" s="96">
        <f t="shared" si="2"/>
        <v>5.5555555555555558E-3</v>
      </c>
    </row>
    <row r="111" spans="1:2" ht="25" customHeight="1" x14ac:dyDescent="0.2">
      <c r="A111" s="56">
        <v>545</v>
      </c>
      <c r="B111" s="96">
        <f t="shared" si="2"/>
        <v>5.5045871559633031E-3</v>
      </c>
    </row>
    <row r="112" spans="1:2" ht="25" customHeight="1" x14ac:dyDescent="0.2">
      <c r="A112" s="56">
        <v>550</v>
      </c>
      <c r="B112" s="96">
        <f t="shared" si="2"/>
        <v>5.454545454545455E-3</v>
      </c>
    </row>
    <row r="113" spans="1:2" ht="25" customHeight="1" x14ac:dyDescent="0.2">
      <c r="A113" s="56">
        <v>555</v>
      </c>
      <c r="B113" s="96">
        <f t="shared" si="2"/>
        <v>5.4054054054054057E-3</v>
      </c>
    </row>
    <row r="114" spans="1:2" ht="25" customHeight="1" x14ac:dyDescent="0.2">
      <c r="A114" s="56">
        <v>560</v>
      </c>
      <c r="B114" s="96">
        <f t="shared" si="2"/>
        <v>5.3571428571428572E-3</v>
      </c>
    </row>
    <row r="115" spans="1:2" ht="25" customHeight="1" x14ac:dyDescent="0.2">
      <c r="A115" s="56">
        <v>565</v>
      </c>
      <c r="B115" s="96">
        <f t="shared" si="2"/>
        <v>5.3097345132743362E-3</v>
      </c>
    </row>
    <row r="116" spans="1:2" ht="25" customHeight="1" x14ac:dyDescent="0.2">
      <c r="A116" s="56">
        <v>570</v>
      </c>
      <c r="B116" s="96">
        <f t="shared" si="2"/>
        <v>5.263157894736842E-3</v>
      </c>
    </row>
    <row r="117" spans="1:2" ht="25" customHeight="1" x14ac:dyDescent="0.2">
      <c r="A117" s="56">
        <v>575</v>
      </c>
      <c r="B117" s="96">
        <f t="shared" si="2"/>
        <v>5.2173913043478265E-3</v>
      </c>
    </row>
    <row r="118" spans="1:2" ht="25" customHeight="1" x14ac:dyDescent="0.2">
      <c r="A118" s="56">
        <v>580</v>
      </c>
      <c r="B118" s="96">
        <f t="shared" si="2"/>
        <v>5.1724137931034482E-3</v>
      </c>
    </row>
    <row r="119" spans="1:2" ht="25" customHeight="1" x14ac:dyDescent="0.2">
      <c r="A119" s="56">
        <v>585</v>
      </c>
      <c r="B119" s="96">
        <f t="shared" si="2"/>
        <v>5.1282051282051282E-3</v>
      </c>
    </row>
    <row r="120" spans="1:2" ht="25" customHeight="1" x14ac:dyDescent="0.2">
      <c r="A120" s="56">
        <v>590</v>
      </c>
      <c r="B120" s="96">
        <f t="shared" si="2"/>
        <v>5.084745762711864E-3</v>
      </c>
    </row>
    <row r="121" spans="1:2" ht="25" customHeight="1" x14ac:dyDescent="0.2">
      <c r="A121" s="56">
        <v>595</v>
      </c>
      <c r="B121" s="96">
        <f t="shared" si="2"/>
        <v>5.0420168067226894E-3</v>
      </c>
    </row>
    <row r="122" spans="1:2" ht="25" customHeight="1" x14ac:dyDescent="0.2">
      <c r="A122" s="56">
        <v>600</v>
      </c>
      <c r="B122" s="96">
        <f t="shared" si="2"/>
        <v>5.0000000000000001E-3</v>
      </c>
    </row>
    <row r="123" spans="1:2" ht="25" customHeight="1" x14ac:dyDescent="0.2"/>
    <row r="124" spans="1:2" ht="25" customHeight="1" x14ac:dyDescent="0.2"/>
    <row r="125" spans="1:2" ht="25" customHeight="1" x14ac:dyDescent="0.2"/>
    <row r="126" spans="1:2" ht="25" customHeight="1" x14ac:dyDescent="0.2"/>
    <row r="127" spans="1:2" ht="25" customHeight="1" x14ac:dyDescent="0.2"/>
    <row r="128" spans="1:2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</sheetData>
  <mergeCells count="10">
    <mergeCell ref="A1:L1"/>
    <mergeCell ref="D5:L6"/>
    <mergeCell ref="D23:M24"/>
    <mergeCell ref="C3:E3"/>
    <mergeCell ref="A3:B3"/>
    <mergeCell ref="D25:M27"/>
    <mergeCell ref="D29:M31"/>
    <mergeCell ref="D39:M41"/>
    <mergeCell ref="D42:M44"/>
    <mergeCell ref="D32:M37"/>
  </mergeCells>
  <hyperlinks>
    <hyperlink ref="C3" r:id="rId1" xr:uid="{7AEF4337-6F0D-CA42-B533-6D04A251FA66}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T-test 2 Averages</vt:lpstr>
      <vt:lpstr>Multiple Averages</vt:lpstr>
      <vt:lpstr>2 Variance Test</vt:lpstr>
      <vt:lpstr>Experiment Planning Sheet</vt:lpstr>
      <vt:lpstr>Design Templates</vt:lpstr>
      <vt:lpstr>2 Factor DOE Analysis</vt:lpstr>
      <vt:lpstr>3 Factor DOE Analysis</vt:lpstr>
      <vt:lpstr>4 Factor DOE Analysis</vt:lpstr>
      <vt:lpstr>Zero Defects</vt:lpstr>
      <vt:lpstr>Correlation</vt:lpstr>
      <vt:lpstr>About</vt:lpstr>
      <vt:lpstr>1971 Steel Output</vt:lpstr>
      <vt:lpstr>Random Coin Toss</vt:lpstr>
      <vt:lpstr>'2 Factor DOE Analysis'!Print_Area</vt:lpstr>
      <vt:lpstr>'3 Factor DOE Analysis'!Print_Area</vt:lpstr>
      <vt:lpstr>'4 Factor DOE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2022-01-13T00:18:38Z</dcterms:created>
  <dcterms:modified xsi:type="dcterms:W3CDTF">2022-03-09T19:12:54Z</dcterms:modified>
</cp:coreProperties>
</file>