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cox/Desktop/ExcelChallenge1/"/>
    </mc:Choice>
  </mc:AlternateContent>
  <xr:revisionPtr revIDLastSave="0" documentId="13_ncr:1_{BD0147C4-0E9E-3D42-8193-C6473849D9C8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ch Date" sheetId="4" r:id="rId6"/>
    <sheet name="Edinburgh Research" sheetId="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B13" i="12"/>
  <c r="C4" i="12"/>
  <c r="C12" i="12"/>
  <c r="C11" i="12"/>
  <c r="C10" i="12"/>
  <c r="C9" i="12"/>
  <c r="C8" i="12"/>
  <c r="C7" i="12"/>
  <c r="C6" i="12"/>
  <c r="C5" i="12"/>
  <c r="C3" i="12"/>
  <c r="C2" i="12"/>
  <c r="B12" i="12"/>
  <c r="E12" i="12" s="1"/>
  <c r="B11" i="12"/>
  <c r="B10" i="12"/>
  <c r="B9" i="12"/>
  <c r="E9" i="12" s="1"/>
  <c r="B8" i="12"/>
  <c r="E8" i="12" s="1"/>
  <c r="B7" i="12"/>
  <c r="B6" i="12"/>
  <c r="B5" i="12"/>
  <c r="E5" i="12" s="1"/>
  <c r="B4" i="12"/>
  <c r="E4" i="12" s="1"/>
  <c r="B3" i="12"/>
  <c r="B2" i="12"/>
  <c r="F3" i="5"/>
  <c r="F4" i="5"/>
  <c r="F5" i="5"/>
  <c r="F6" i="5"/>
  <c r="F2" i="5"/>
  <c r="C3" i="5"/>
  <c r="D3" i="5"/>
  <c r="C4" i="5"/>
  <c r="D4" i="5"/>
  <c r="C5" i="5"/>
  <c r="D5" i="5"/>
  <c r="C6" i="5"/>
  <c r="D6" i="5"/>
  <c r="C2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0" i="2"/>
  <c r="C10" i="3"/>
  <c r="E7" i="12" l="1"/>
  <c r="E11" i="12"/>
  <c r="G5" i="12"/>
  <c r="G9" i="12"/>
  <c r="G4" i="12"/>
  <c r="E13" i="12"/>
  <c r="H7" i="12"/>
  <c r="F6" i="12"/>
  <c r="G8" i="12"/>
  <c r="G12" i="12"/>
  <c r="F3" i="12"/>
  <c r="H11" i="12"/>
  <c r="H4" i="12"/>
  <c r="H8" i="12"/>
  <c r="H12" i="12"/>
  <c r="G2" i="12"/>
  <c r="G7" i="12"/>
  <c r="G11" i="12"/>
  <c r="G13" i="12"/>
  <c r="H5" i="12"/>
  <c r="H9" i="12"/>
  <c r="H13" i="12"/>
  <c r="E2" i="12"/>
  <c r="F2" i="12" s="1"/>
  <c r="E10" i="12"/>
  <c r="H10" i="12" s="1"/>
  <c r="E6" i="12"/>
  <c r="H6" i="12" s="1"/>
  <c r="F13" i="12"/>
  <c r="F9" i="12"/>
  <c r="F5" i="12"/>
  <c r="F12" i="12"/>
  <c r="F8" i="12"/>
  <c r="F4" i="12"/>
  <c r="F11" i="12"/>
  <c r="F7" i="12"/>
  <c r="E3" i="12"/>
  <c r="G3" i="12" s="1"/>
  <c r="H2" i="12" l="1"/>
  <c r="F10" i="12"/>
  <c r="H3" i="12"/>
  <c r="G10" i="12"/>
  <c r="G6" i="12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<sst xmlns="http://schemas.openxmlformats.org/spreadsheetml/2006/main" count="33036" uniqueCount="8405">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</sst>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2"/>
      <color rgb="FF2B2B2B"/>
      <name val="Arial"/>
      <family val="2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3E32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3E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F-354A-BEE6-A652C4AA2A5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EF-354A-BEE6-A652C4AA2A5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EF-354A-BEE6-A652C4AA2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329663"/>
        <c:axId val="1938694479"/>
      </c:lineChart>
      <c:catAx>
        <c:axId val="169632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94479"/>
        <c:crosses val="autoZero"/>
        <c:auto val="1"/>
        <c:lblAlgn val="ctr"/>
        <c:lblOffset val="100"/>
        <c:noMultiLvlLbl val="0"/>
      </c:catAx>
      <c:valAx>
        <c:axId val="193869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32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7-8643-BD4C-03DE11D375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E7-8643-BD4C-03DE11D375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E7-8643-BD4C-03DE11D37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6667135"/>
        <c:axId val="1698745167"/>
      </c:lineChart>
      <c:catAx>
        <c:axId val="169666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745167"/>
        <c:crosses val="autoZero"/>
        <c:auto val="1"/>
        <c:lblAlgn val="ctr"/>
        <c:lblOffset val="100"/>
        <c:noMultiLvlLbl val="0"/>
      </c:catAx>
      <c:valAx>
        <c:axId val="169874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66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12-DF45-825C-77E401AC17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12-DF45-825C-77E401AC17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12-DF45-825C-77E401AC17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12-DF45-825C-77E401AC1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478528"/>
        <c:axId val="145345104"/>
      </c:barChart>
      <c:catAx>
        <c:axId val="14447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45104"/>
        <c:crosses val="autoZero"/>
        <c:auto val="1"/>
        <c:lblAlgn val="ctr"/>
        <c:lblOffset val="100"/>
        <c:noMultiLvlLbl val="0"/>
      </c:catAx>
      <c:valAx>
        <c:axId val="14534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7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DA-BF4B-9CC7-F2828CC3000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4DA-BF4B-9CC7-F2828CC3000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4DA-BF4B-9CC7-F2828CC3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298352"/>
        <c:axId val="149321696"/>
      </c:barChart>
      <c:catAx>
        <c:axId val="1502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21696"/>
        <c:crosses val="autoZero"/>
        <c:auto val="1"/>
        <c:lblAlgn val="ctr"/>
        <c:lblOffset val="100"/>
        <c:noMultiLvlLbl val="0"/>
      </c:catAx>
      <c:valAx>
        <c:axId val="1493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9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7-6544-8C16-ED512A2E6CF4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F7-6544-8C16-ED512A2E6CF4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F7-6544-8C16-ED512A2E6CF4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F7-6544-8C16-ED512A2E6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763088"/>
        <c:axId val="198764736"/>
      </c:lineChart>
      <c:catAx>
        <c:axId val="19876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64736"/>
        <c:crosses val="autoZero"/>
        <c:auto val="1"/>
        <c:lblAlgn val="ctr"/>
        <c:lblOffset val="100"/>
        <c:noMultiLvlLbl val="0"/>
      </c:catAx>
      <c:valAx>
        <c:axId val="19876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6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3</xdr:row>
      <xdr:rowOff>133350</xdr:rowOff>
    </xdr:from>
    <xdr:to>
      <xdr:col>12</xdr:col>
      <xdr:colOff>266700</xdr:colOff>
      <xdr:row>21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16399D-F880-AC4B-8770-113E25828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406400</xdr:colOff>
      <xdr:row>14</xdr:row>
      <xdr:rowOff>152400</xdr:rowOff>
    </xdr:from>
    <xdr:to>
      <xdr:col>14</xdr:col>
      <xdr:colOff>406400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DCD87-B246-C74E-AE09-AFF8C0E74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8</xdr:row>
      <xdr:rowOff>50800</xdr:rowOff>
    </xdr:from>
    <xdr:to>
      <xdr:col>13</xdr:col>
      <xdr:colOff>25400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B15D9-911B-674B-93A8-DD3E88193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4</xdr:row>
      <xdr:rowOff>177800</xdr:rowOff>
    </xdr:from>
    <xdr:to>
      <xdr:col>13</xdr:col>
      <xdr:colOff>393700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CFB92-2FCF-5446-AF5F-B04114EB1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3</xdr:row>
      <xdr:rowOff>177800</xdr:rowOff>
    </xdr:from>
    <xdr:to>
      <xdr:col>13</xdr:col>
      <xdr:colOff>444500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E20F6-51B7-7340-9112-DA202B65B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Cox" refreshedDate="44542.803673842594" createdVersion="7" refreshedVersion="7" minRefreshableVersion="3" recordCount="4114" xr:uid="{4D617287-024F-F440-907A-E2D4EB503C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Cox" refreshedDate="44543.649850578702" createdVersion="7" refreshedVersion="7" minRefreshableVersion="3" recordCount="4114" xr:uid="{85083CC2-6140-DF48-BE4F-B5EDBEC433C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Cox" refreshedDate="44548.745825578706" createdVersion="7" refreshedVersion="7" minRefreshableVersion="3" recordCount="4114" xr:uid="{CFCD6ABD-0615-4E48-8D78-F800E2A00C3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65E8B-D660-2147-9062-FDA999DD3AF2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42892-FA5C-D04A-B6CC-C995E406B5B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A85AD-556D-7B4A-8359-F363D7DD44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F7A50-F5F0-9F4E-89B1-95ECBD6161B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ySplit="1" topLeftCell="A522" activePane="bottomLeft" state="frozen"/>
      <selection pane="bottomLeft" activeCell="E522" sqref="E522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5" bestFit="1" customWidth="1"/>
    <col min="17" max="17" width="26.16406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s="9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s="9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s="9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s="9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s="9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s="9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s="9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s="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s="9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s="9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s="9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s="9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s="9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s="9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s="9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s="9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s="9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s="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s="9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s="9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s="9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s="9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s="9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s="9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s="9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s="9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s="9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s="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s="9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s="9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s="9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s="9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s="9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s="9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s="9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s="9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s="9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s="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s="9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s="9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s="9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s="9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s="9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s="9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s="9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s="9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s="9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s="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s="9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s="9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s="9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s="9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s="9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s="9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s="9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s="9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s="9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s="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s="9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s="9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s="9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s="9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s="9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s="9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s="9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s="9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s="9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s="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s="9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s="9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s="9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s="9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s="9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s="9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s="9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s="9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s="9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s="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s="9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s="9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s="9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s="9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s="9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s="9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s="9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s="9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s="9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s="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s="9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s="9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s="9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s="9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s="9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s="9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s="9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s="9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s="9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s="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s="9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s="9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s="9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s="9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s="9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s="9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s="9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s="9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s="9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s="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s="9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s="9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s="9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s="9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s="9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s="9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s="9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s="9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s="9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s="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s="9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s="9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s="9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s="9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s="9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s="9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s="9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s="9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s="9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s="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s="9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s="9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s="9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s="9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s="9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s="9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s="9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s="9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s="9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s="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s="9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s="9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s="9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s="9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s="9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s="9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s="9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s="9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s="9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s="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s="9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s="9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s="9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s="9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s="9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s="9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s="9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s="9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s="9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s="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s="9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s="9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s="9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s="9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s="9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s="9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s="9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s="9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s="9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s="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s="9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s="9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s="9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s="9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s="9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s="9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s="9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s="9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s="9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s="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s="9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s="9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s="9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s="9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s="9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s="9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s="9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s="9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s="9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s="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s="9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s="9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s="9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s="9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s="9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s="9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s="9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s="9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s="9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s="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s="9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s="9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s="9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s="9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s="9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s="9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s="9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s="9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s="9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s="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s="9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s="9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s="9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s="9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s="9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s="9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s="9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s="9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s="9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s="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s="9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s="9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s="9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s="9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s="9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s="9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s="9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s="9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s="9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s="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s="9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s="9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s="9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s="9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s="9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s="9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s="9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s="9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s="9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s="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s="9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s="9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s="9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s="9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s="9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s="9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s="9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s="9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s="9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s="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s="9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s="9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s="9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s="9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s="9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s="9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s="9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s="9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s="9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s="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s="9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s="9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s="9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s="9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s="9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s="9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s="9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s="9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s="9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s="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s="9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s="9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s="9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s="9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s="9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s="9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s="9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s="9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s="9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s="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s="9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s="9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s="9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s="9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s="9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s="9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s="9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s="9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s="9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s="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s="9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s="9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s="9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s="9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s="9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s="9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s="9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s="9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s="9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s="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s="9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s="9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s="9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s="9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s="9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s="9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s="9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s="9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s="9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s="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s="9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s="9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s="9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s="9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s="9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s="9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s="9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s="9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s="9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s="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s="9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s="9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s="9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s="9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s="9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s="9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s="9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s="9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s="9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s="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s="9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s="9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s="9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s="9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s="9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s="9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s="9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s="9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s="9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s="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s="9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s="9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s="9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s="9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s="9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s="9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s="9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s="9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s="9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s="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s="9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s="9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s="9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s="9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s="9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s="9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s="9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s="9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s="9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s="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s="9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s="9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s="9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s="9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s="9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s="9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s="9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s="9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s="9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s="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s="9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s="9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s="9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s="9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s="9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s="9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s="9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s="9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s="9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s="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s="9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s="9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s="9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s="9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s="9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s="9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s="9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s="9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s="9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s="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s="9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s="9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s="9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s="9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s="9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s="9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s="9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s="9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s="9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s="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s="9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s="9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s="9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s="9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s="9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s="9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s="9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s="9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s="9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s="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s="9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s="9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s="9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s="9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s="9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s="9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s="9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s="9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s="9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s="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s="9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s="9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s="9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s="9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s="9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s="9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s="9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s="9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s="9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s="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s="9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s="9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s="9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s="9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s="9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s="9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s="9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s="9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s="9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s="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s="9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s="9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s="9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s="9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s="9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s="9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s="9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s="9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s="9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s="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s="9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s="9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s="9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s="9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s="9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s="9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s="9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s="9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s="9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s="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s="9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s="9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s="9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s="9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s="9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s="9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s="9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s="9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s="9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s="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s="9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s="9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s="9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s="9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s="9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s="9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s="9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s="9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s="9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s="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s="9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s="9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s="9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s="9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s="9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s="9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s="9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s="9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s="9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s="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s="9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s="9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s="9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s="9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s="9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s="9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s="9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s="9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s="9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s="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s="9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s="9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s="9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s="9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s="9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s="9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s="9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s="9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s="9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s="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s="9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s="9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s="9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s="9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s="9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s="9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s="9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s="9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s="9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s="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s="9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s="9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s="9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s="9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s="9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s="9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s="9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s="9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s="9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s="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s="9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s="9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s="9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s="9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s="9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s="9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s="9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s="9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s="9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s="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s="9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s="9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s="9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s="9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s="9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s="9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s="9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s="9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s="9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s="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s="9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s="9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s="9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s="9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s="9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s="9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s="9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s="9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s="9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s="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s="9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s="9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s="9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s="9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s="9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s="9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s="9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s="9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s="9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s="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s="9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s="9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s="9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s="9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s="9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s="9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s="9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s="9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s="9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s="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s="9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s="9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s="9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s="9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s="9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s="9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s="9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s="9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s="9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s="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s="9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s="9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s="9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s="9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s="9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s="9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s="9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s="9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s="9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s="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s="9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s="9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s="9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s="9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s="9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s="9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s="9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s="9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s="9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s="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s="9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s="9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s="9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s="9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s="9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s="9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s="9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s="9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s="9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s="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s="9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s="9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s="9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s="9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s="9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s="9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s="9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s="9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s="9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s="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s="9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s="9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s="9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s="9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s="9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s="9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s="9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s="9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s="9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s="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s="9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s="9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s="9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s="9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s="9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s="9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s="9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s="9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s="9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s="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s="9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s="9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s="9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s="9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s="9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s="9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s="9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s="9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s="9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s="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s="9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s="9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s="9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s="9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s="9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s="9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s="9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s="9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s="9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s="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s="9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s="9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s="9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s="9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s="9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s="9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s="9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s="9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s="9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s="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s="9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s="9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s="9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s="9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s="9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s="9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s="9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s="9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s="9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s="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s="9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s="9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s="9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s="9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s="9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s="9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s="9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s="9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s="9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s="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s="9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s="9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s="9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s="9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s="9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s="9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s="9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s="9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s="9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s="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s="9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s="9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s="9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s="9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s="9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s="9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s="9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s="9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s="9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s="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s="9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s="9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s="9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s="9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s="9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s="9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s="9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s="9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s="9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s="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s="9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s="9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s="9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s="9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s="9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s="9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s="9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s="9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s="9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s="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s="9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s="9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s="9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s="9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s="9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s="9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s="9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s="9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s="9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s="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s="9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s="9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s="9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s="9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s="9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s="9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s="9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s="9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s="9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s="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s="9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s="9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s="9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s="9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s="9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s="9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s="9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s="9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s="9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s="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s="9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s="9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s="9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s="9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s="9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s="9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s="9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s="9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s="9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s="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s="9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s="9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s="9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s="9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s="9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s="9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s="9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s="9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s="9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s="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s="9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s="9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s="9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s="9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s="9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s="9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s="9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s="9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s="9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s="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s="9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s="9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s="9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s="9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s="9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s="9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s="9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s="9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s="9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s="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s="9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s="9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s="9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s="9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s="9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s="9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s="9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s="9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s="9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s="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s="9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s="9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s="9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s="9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s="9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s="9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s="9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s="9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s="9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s="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s="9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s="9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s="9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s="9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s="9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s="9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s="9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s="9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s="9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s="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s="9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s="9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s="9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s="9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s="9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s="9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s="9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s="9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s="9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s="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s="9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s="9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s="9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s="9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s="9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s="9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s="9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s="9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s="9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s="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s="9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s="9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s="9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s="9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s="9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s="9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s="9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s="9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s="9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s="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s="9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s="9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s="9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s="9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s="9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s="9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s="9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s="9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s="9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s="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s="9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s="9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s="9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s="9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s="9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s="9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s="9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s="9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s="9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s="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s="9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s="9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s="9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s="9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s="9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s="9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s="9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s="9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s="9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s="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s="9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s="9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s="9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s="9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s="9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s="9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s="9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s="9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s="9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s="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s="9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s="9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s="9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s="9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s="9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s="9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s="9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s="9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s="9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s="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s="9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s="9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s="9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s="9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s="9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s="9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s="9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s="9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s="9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s="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s="9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s="9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s="9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s="9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s="9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s="9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s="9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s="9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s="9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s="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s="9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s="9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s="9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s="9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s="9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s="9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s="9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s="9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s="9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s="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s="9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s="9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s="9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s="9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s="9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s="9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s="9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s="9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s="9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s="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s="9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s="9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s="9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s="9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s="9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s="9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s="9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s="9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s="9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s="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s="9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s="9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s="9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s="9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s="9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s="9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s="9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s="9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s="9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s="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s="9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s="9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s="9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s="9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s="9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s="9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s="9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s="9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s="9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s="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s="9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s="9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s="9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s="9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s="9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s="9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s="9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s="9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s="9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s="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s="9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s="9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s="9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s="9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s="9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s="9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s="9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s="9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s="9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s="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s="9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s="9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s="9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s="9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s="9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s="9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s="9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s="9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s="9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s="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s="9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s="9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s="9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s="9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s="9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s="9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s="9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s="9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s="9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s="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s="9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s="9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s="9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s="9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s="9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s="9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s="9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s="9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s="9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s="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s="9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s="9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s="9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s="9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s="9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s="9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s="9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s="9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s="9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s="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s="9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s="9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s="9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s="9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s="9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s="9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s="9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s="9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s="9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s="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s="9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s="9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s="9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s="9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s="9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s="9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s="9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s="9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s="9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s="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s="9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s="9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s="9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s="9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s="9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s="9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s="9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s="9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s="9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s="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s="9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s="9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s="9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s="9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s="9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s="9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s="9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s="9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s="9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s="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s="9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s="9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s="9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s="9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s="9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s="9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s="9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s="9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s="9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s="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s="9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s="9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s="9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s="9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s="9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s="9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s="9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s="9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s="9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s="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s="9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s="9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s="9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s="9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s="9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s="9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s="9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s="9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s="9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s="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s="9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s="9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s="9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s="9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s="9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s="9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s="9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s="9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s="9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s="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s="9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s="9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s="9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s="9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s="9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s="9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s="9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s="9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s="9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s="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s="9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s="9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s="9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s="9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s="9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s="9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s="9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s="9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s="9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s="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s="9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s="9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s="9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s="9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s="9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s="9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s="9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s="9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s="9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s="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s="9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s="9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s="9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s="9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s="9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s="9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s="9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s="9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s="9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s="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s="9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s="9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s="9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s="9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s="9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s="9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s="9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s="9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s="9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s="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s="9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s="9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s="9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s="9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s="9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s="9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s="9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s="9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s="9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s="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s="9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s="9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s="9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s="9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s="9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s="9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s="9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s="9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s="9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s="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s="9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s="9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s="9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s="9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s="9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s="9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s="9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s="9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s="9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s="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s="9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s="9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s="9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s="9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s="9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s="9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s="9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s="9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s="9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s="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s="9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s="9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s="9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s="9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s="9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s="9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s="9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s="9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s="9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s="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s="9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s="9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s="9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s="9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s="9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s="9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s="9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s="9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s="9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s="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s="9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s="9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s="9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s="9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s="9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s="9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s="9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s="9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s="9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s="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s="9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s="9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s="9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s="9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s="9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s="9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s="9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s="9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s="9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s="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s="9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s="9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s="9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s="9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s="9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s="9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s="9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s="9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s="9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s="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s="9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s="9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s="9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s="9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s="9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s="9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s="9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s="9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s="9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s="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s="9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s="9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s="9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s="9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s="9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s="9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s="9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s="9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s="9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s="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s="9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s="9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s="9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s="9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s="9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s="9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s="9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s="9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s="9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s="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s="9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s="9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s="9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s="9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s="9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s="9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s="9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s="9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s="9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s="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s="9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s="9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s="9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s="9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s="9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s="9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s="9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s="9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s="9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s="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s="9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s="9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s="9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s="9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s="9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s="9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s="9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s="9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s="9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s="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s="9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s="9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s="9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s="9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s="9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s="9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s="9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s="9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s="9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s="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s="9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s="9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s="9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s="9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s="9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s="9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s="9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s="9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s="9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s="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s="9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s="9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s="9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s="9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s="9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s="9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s="9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s="9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s="9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s="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s="9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s="9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s="9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s="9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s="9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s="9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s="9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s="9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s="9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s="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s="9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s="9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s="9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s="9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s="9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s="9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s="9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s="9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s="9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s="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s="9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s="9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s="9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s="9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s="9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s="9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s="9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s="9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s="9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s="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s="9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s="9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s="9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s="9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s="9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s="9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s="9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s="9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s="9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s="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s="9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s="9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s="9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s="9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s="9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s="9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s="9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s="9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s="9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s="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s="9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s="9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s="9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s="9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s="9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s="9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s="9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s="9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s="9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s="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s="9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s="9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s="9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s="9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s="9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s="9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s="9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s="9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s="9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s="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s="9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s="9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s="9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s="9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s="9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s="9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s="9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s="9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s="9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s="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s="9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s="9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s="9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s="9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s="9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s="9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s="9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s="9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s="9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s="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s="9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s="9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s="9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s="9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s="9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s="9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s="9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s="9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s="9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s="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s="9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s="9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s="9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s="9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s="9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s="9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s="9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s="9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s="9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s="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s="9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s="9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s="9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s="9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s="9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s="9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s="9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s="9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s="9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s="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s="9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s="9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s="9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s="9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s="9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s="9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s="9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s="9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s="9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s="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s="9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s="9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s="9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s="9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s="9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s="9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s="9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s="9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s="9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s="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s="9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s="9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s="9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s="9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s="9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s="9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s="9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s="9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s="9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s="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s="9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s="9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s="9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s="9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s="9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s="9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s="9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s="9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s="9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s="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s="9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s="9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s="9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s="9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s="9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s="9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s="9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s="9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s="9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s="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s="9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s="9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s="9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s="9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s="9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s="9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s="9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s="9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s="9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s="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s="9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s="9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s="9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s="9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s="9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s="9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s="9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s="9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s="9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s="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s="9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s="9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s="9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s="9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s="9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s="9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s="9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s="9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s="9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s="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s="9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s="9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s="9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s="9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s="9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s="9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s="9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s="9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s="9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s="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s="9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s="9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s="9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s="9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s="9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s="9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s="9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s="9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s="9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s="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s="9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s="9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s="9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s="9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s="9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s="9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s="9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s="9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s="9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s="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s="9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s="9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s="9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s="9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s="9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s="9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s="9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s="9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s="9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s="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s="9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s="9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s="9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s="9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s="9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s="9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s="9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s="9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s="9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s="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s="9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s="9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s="9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s="9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s="9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s="9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s="9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s="9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s="9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s="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s="9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s="9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s="9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s="9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s="9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s="9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s="9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s="9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s="9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s="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s="9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s="9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s="9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s="9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s="9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s="9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s="9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s="9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s="9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s="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s="9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s="9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s="9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s="9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s="9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s="9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s="9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s="9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s="9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s="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s="9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s="9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s="9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s="9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s="9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s="9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s="9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s="9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s="9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s="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s="9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s="9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s="9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s="9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s="9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s="9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s="9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s="9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s="9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s="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s="9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s="9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s="9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s="9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s="9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s="9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s="9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s="9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s="9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s="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s="9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s="9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s="9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s="9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s="9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s="9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s="9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s="9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s="9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s="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s="9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s="9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s="9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s="9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s="9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s="9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s="9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s="9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s="9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s="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s="9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s="9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s="9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s="9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s="9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s="9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s="9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s="9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s="9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s="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s="9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s="9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s="9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s="9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s="9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s="9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s="9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s="9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s="9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s="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s="9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s="9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s="9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s="9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s="9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s="9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s="9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s="9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s="9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s="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s="9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s="9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s="9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s="9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s="9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s="9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s="9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s="9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s="9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s="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s="9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s="9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s="9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s="9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s="9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s="9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s="9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s="9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s="9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s="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s="9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s="9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s="9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s="9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s="9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s="9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s="9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s="9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s="9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s="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s="9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s="9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s="9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s="9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s="9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s="9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s="9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s="9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s="9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s="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s="9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s="9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s="9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s="9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s="9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s="9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s="9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s="9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s="9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s="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s="9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s="9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s="9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s="9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s="9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s="9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s="9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s="9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s="9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s="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s="9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s="9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s="9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s="9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s="9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s="9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s="9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s="9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s="9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s="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s="9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s="9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s="9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s="9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s="9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s="9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s="9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s="9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s="9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s="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s="9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s="9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s="9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s="9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s="9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s="9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s="9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s="9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s="9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s="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s="9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s="9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s="9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s="9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s="9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s="9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s="9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s="9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s="9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s="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s="9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s="9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s="9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s="9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s="9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s="9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s="9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s="9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s="9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s="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s="9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s="9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s="9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s="9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s="9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s="9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s="9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s="9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s="9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s="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s="9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s="9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s="9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s="9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s="9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s="9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s="9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s="9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s="9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s="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s="9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s="9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s="9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s="9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s="9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s="9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s="9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s="9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s="9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s="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s="9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s="9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s="9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s="9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s="9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s="9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s="9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s="9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s="9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s="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s="9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s="9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s="9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s="9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s="9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s="9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s="9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s="9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s="9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s="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s="9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s="9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s="9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s="9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s="9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s="9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s="9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s="9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s="9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s="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s="9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s="9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s="9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s="9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s="9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s="9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s="9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s="9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s="9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s="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s="9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s="9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s="9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s="9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s="9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s="9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s="9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s="9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s="9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s="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s="9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s="9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s="9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s="9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s="9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s="9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s="9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s="9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s="9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s="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s="9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s="9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s="9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s="9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s="9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s="9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s="9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s="9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s="9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s="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s="9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s="9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s="9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s="9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s="9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s="9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s="9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s="9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s="9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s="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s="9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s="9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s="9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s="9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s="9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s="9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s="9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s="9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s="9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s="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s="9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s="9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s="9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s="9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s="9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s="9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s="9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s="9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s="9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s="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s="9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s="9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s="9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s="9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s="9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s="9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s="9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s="9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s="9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s="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s="9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s="9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s="9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s="9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s="9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s="9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s="9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s="9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s="9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s="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s="9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s="9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s="9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s="9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s="9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s="9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s="9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s="9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s="9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s="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s="9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s="9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s="9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s="9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s="9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s="9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s="9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s="9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s="9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s="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s="9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s="9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s="9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s="9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s="9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s="9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s="9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s="9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s="9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s="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s="9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s="9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s="9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s="9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s="9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s="9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s="9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s="9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s="9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s="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s="9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s="9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s="9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s="9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s="9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s="9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s="9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s="9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s="9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s="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s="9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s="9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s="9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s="9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s="9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s="9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s="9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s="9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s="9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s="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s="9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s="9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s="9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s="9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s="9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s="9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s="9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s="9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s="9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s="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s="9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s="9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s="9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s="9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s="9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s="9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s="9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s="9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s="9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s="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s="9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s="9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s="9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s="9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s="9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s="9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s="9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s="9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s="9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s="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s="9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s="9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s="9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s="9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s="9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s="9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s="9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s="9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s="9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s="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s="9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s="9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s="9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s="9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s="9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s="9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s="9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s="9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s="9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s="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s="9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s="9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s="9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s="9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s="9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s="9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s="9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s="9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s="9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s="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s="9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s="9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s="9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s="9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s="9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s="9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s="9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s="9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s="9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s="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s="9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s="9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s="9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s="9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s="9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s="9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s="9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s="9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s="9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s="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s="9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s="9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s="9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s="9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s="9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s="9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s="9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s="9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s="9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s="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s="9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s="9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s="9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s="9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s="9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s="9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s="9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s="9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s="9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s="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s="9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s="9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s="9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s="9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s="9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s="9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s="9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s="9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s="9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s="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s="9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s="9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s="9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s="9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s="9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s="9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s="9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s="9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s="9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s="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s="9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s="9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s="9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s="9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s="9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s="9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s="9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s="9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s="9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s="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s="9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s="9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s="9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s="9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s="9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s="9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s="9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s="9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s="9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s="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s="9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s="9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s="9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s="9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s="9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s="9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s="9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s="9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s="9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s="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s="9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s="9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s="9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s="9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s="9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s="9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s="9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s="9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s="9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s="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s="9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s="9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s="9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s="9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s="9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s="9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s="9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s="9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s="9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s="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s="9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s="9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s="9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s="9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s="9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s="9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s="9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s="9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s="9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s="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s="9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s="9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s="9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s="9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s="9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s="9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s="9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s="9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s="9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s="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s="9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s="9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s="9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s="9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s="9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s="9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s="9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s="9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s="9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s="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s="9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s="9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s="9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s="9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s="9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s="9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s="9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s="9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s="9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s="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s="9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s="9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s="9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s="9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s="9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s="9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s="9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s="9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s="9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s="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s="9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s="9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s="9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s="9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s="9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s="9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s="9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s="9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s="9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s="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s="9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s="9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s="9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s="9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s="9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s="9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s="9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s="9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s="9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s="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s="9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s="9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s="9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s="9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s="9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s="9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s="9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s="9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s="9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s="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s="9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s="9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s="9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s="9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s="9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s="9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s="9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s="9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s="9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s="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s="9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s="9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s="9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s="9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s="9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s="9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s="9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s="9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s="9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s="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s="9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s="9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s="9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s="9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s="9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s="9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s="9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s="9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s="9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s="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s="9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s="9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s="9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s="9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s="9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s="9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s="9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s="9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s="9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s="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s="9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s="9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s="9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s="9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s="9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s="9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s="9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s="9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s="9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s="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s="9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s="9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s="9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s="9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s="9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s="9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s="9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s="9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s="9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s="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s="9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s="9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s="9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s="9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s="9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s="9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s="9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s="9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s="9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s="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s="9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s="9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s="9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s="9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s="9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s="9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s="9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s="9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s="9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s="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s="9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s="9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s="9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s="9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s="9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s="9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s="9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s="9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s="9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s="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s="9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s="9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s="9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s="9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s="9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s="9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s="9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s="9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s="9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s="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s="9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s="9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s="9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s="9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s="9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s="9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s="9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s="9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s="9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s="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s="9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s="9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s="9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s="9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s="9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s="9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s="9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s="9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s="9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s="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s="9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s="9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s="9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s="9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s="9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s="9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s="9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s="9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s="9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s="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s="9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s="9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s="9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s="9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s="9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s="9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s="9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s="9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s="9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s="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s="9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s="9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s="9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s="9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s="9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s="9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s="9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s="9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s="9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s="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s="9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s="9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s="9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s="9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s="9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s="9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s="9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s="9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s="9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s="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s="9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s="9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s="9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s="9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s="9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s="9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s="9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s="9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s="9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s="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s="9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s="9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s="9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s="9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s="9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s="9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s="9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s="9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s="9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s="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s="9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s="9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s="9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s="9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s="9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s="9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s="9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s="9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s="9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s="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s="9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s="9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s="9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s="9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s="9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s="9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s="9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s="9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s="9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s="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s="9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s="9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s="9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s="9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s="9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s="9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s="9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s="9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s="9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s="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s="9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s="9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s="9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s="9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s="9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s="9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s="9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s="9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s="9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s="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s="9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s="9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s="9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s="9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s="9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s="9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s="9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s="9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s="9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s="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s="9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s="9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s="9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s="9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s="9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s="9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s="9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s="9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s="9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s="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s="9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s="9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s="9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s="9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s="9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s="9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s="9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s="9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s="9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s="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s="9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s="9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s="9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s="9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s="9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s="9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s="9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s="9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s="9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s="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s="9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s="9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s="9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s="9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s="9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s="9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s="9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s="9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s="9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s="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s="9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s="9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s="9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s="9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s="9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s="9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s="9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s="9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s="9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s="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s="9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s="9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s="9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s="9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s="9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s="9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s="9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s="9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s="9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s="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s="9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s="9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s="9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s="9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s="9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s="9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s="9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s="9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s="9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s="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s="9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s="9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s="9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s="9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s="9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s="9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s="9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s="9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s="9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s="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s="9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s="9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s="9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s="9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s="9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s="9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s="9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s="9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s="9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s="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s="9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s="9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s="9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s="9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s="9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s="9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s="9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s="9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s="9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s="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s="9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s="9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s="9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s="9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s="9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s="9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s="9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s="9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s="9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s="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s="9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s="9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s="9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s="9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s="9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s="9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s="9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s="9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s="9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s="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s="9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s="9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s="9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s="9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s="9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s="9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s="9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s="9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s="9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s="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s="9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s="9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s="9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s="9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s="9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s="9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s="9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s="9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s="9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s="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s="9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s="9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s="9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s="9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s="9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s="9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s="9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s="9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s="9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s="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s="9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s="9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s="9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s="9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s="9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s="9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s="9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s="9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s="9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s="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s="9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s="9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s="9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s="9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s="9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s="9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s="9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s="9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s="9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s="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s="9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s="9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s="9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s="9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s="9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s="9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s="9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s="9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s="9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s="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s="9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s="9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s="9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s="9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s="9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s="9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s="9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s="9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s="9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s="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s="9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s="9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s="9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s="9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s="9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s="9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s="9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s="9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s="9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s="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s="9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s="9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s="9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s="9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s="9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s="9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s="9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s="9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s="9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s="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s="9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s="9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s="9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s="9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s="9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s="9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s="9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s="9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s="9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s="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s="9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s="9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s="9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s="9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s="9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s="9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s="9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s="9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s="9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s="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s="9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s="9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s="9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s="9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s="9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s="9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s="9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s="9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s="9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s="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s="9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s="9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s="9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s="9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s="9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s="9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s="9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s="9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s="9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s="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s="9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s="9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s="9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s="9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s="9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s="9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s="9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s="9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s="9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s="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s="9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s="9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s="9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s="9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s="9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s="9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s="9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s="9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s="9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s="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s="9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s="9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s="9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s="9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s="9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s="9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s="9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s="9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s="9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s="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s="9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s="9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s="9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s="9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s="9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s="9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s="9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s="9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s="9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s="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s="9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s="9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s="9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s="9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s="9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s="9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s="9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s="9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s="9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s="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s="9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s="9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s="9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s="9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s="9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s="9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s="9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s="9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s="9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s="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s="9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s="9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s="9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s="9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s="9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s="9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s="9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s="9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s="9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s="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s="9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s="9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s="9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s="9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s="9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s="9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s="9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s="9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s="9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s="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s="9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s="9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s="9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s="9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s="9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s="9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s="9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s="9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s="9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s="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s="9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s="9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s="9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s="9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s="9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s="9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s="9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s="9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s="9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s="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s="9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s="9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s="9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s="9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s="9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s="9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s="9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s="9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s="9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s="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s="9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s="9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s="9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s="9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s="9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s="9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s="9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s="9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s="9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s="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s="9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s="9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s="9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s="9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s="9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s="9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s="9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s="9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s="9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s="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s="9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s="9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s="9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s="9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s="9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s="9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s="9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s="9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s="9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s="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s="9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s="9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s="9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s="9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s="9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s="9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s="9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s="9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s="9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s="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s="9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s="9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s="9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s="9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s="9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s="9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s="9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s="9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s="9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s="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s="9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s="9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s="9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s="9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s="9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s="9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s="9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8315</v>
      </c>
      <c r="R2947" s="9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s="9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s="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s="9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s="9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s="9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s="9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s="9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s="9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s="9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s="9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s="9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s="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s="9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s="9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s="9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s="9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s="9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s="9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s="9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s="9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s="9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s="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s="9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s="9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s="9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s="9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s="9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s="9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s="9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s="9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s="9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s="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s="9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s="9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s="9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s="9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s="9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s="9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s="9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s="9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s="9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s="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s="9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s="9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s="9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s="9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s="9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s="9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s="9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s="9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s="9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s="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s="9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s="9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s="9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s="9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s="9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s="9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s="9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s="9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s="9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s="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s="9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9" t="s">
        <v>8315</v>
      </c>
      <c r="R3011" s="9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s="9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s="9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s="9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s="9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s="9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s="9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s="9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s="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s="9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s="9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s="9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s="9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s="9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s="9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s="9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s="9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s="9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s="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s="9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s="9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s="9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s="9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s="9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s="9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s="9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s="9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s="9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s="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s="9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s="9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s="9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s="9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s="9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s="9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s="9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s="9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s="9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s="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s="9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s="9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s="9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s="9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s="9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s="9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s="9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s="9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s="9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s="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s="9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s="9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s="9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s="9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s="9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s="9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s="9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s="9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s="9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s="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s="9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s="9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s="9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s="9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8315</v>
      </c>
      <c r="R3074" s="9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8315</v>
      </c>
      <c r="R3075" s="9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s="9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s="9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s="9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s="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s="9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s="9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s="9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s="9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s="9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s="9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s="9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s="9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s="9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s="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s="9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s="9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s="9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s="9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s="9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s="9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s="9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s="9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s="9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s="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s="9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s="9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s="9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s="9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s="9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s="9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s="9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s="9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s="9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s="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s="9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s="9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s="9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s="9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s="9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s="9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s="9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s="9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s="9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s="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s="9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s="9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s="9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s="9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s="9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s="9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s="9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s="9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s="9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s="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s="9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s="9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s="9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s="9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s="9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s="9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s="9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s="9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s="9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8315</v>
      </c>
      <c r="R3139" s="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s="9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s="9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s="9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s="9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s="9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s="9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s="9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s="9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s="9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s="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s="9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s="9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s="9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s="9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s="9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s="9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s="9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s="9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s="9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s="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s="9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s="9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s="9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s="9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s="9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s="9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s="9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s="9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s="9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s="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s="9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s="9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s="9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s="9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s="9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s="9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s="9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s="9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s="9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s="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s="9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s="9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s="9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s="9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s="9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s="9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s="9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s="9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s="9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s="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s="9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s="9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s="9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s="9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s="9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s="9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s="9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s="9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s="9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s="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s="9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s="9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s="9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8315</v>
      </c>
      <c r="R3203" s="9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s="9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s="9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s="9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s="9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s="9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s="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s="9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s="9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s="9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s="9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s="9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s="9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s="9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s="9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s="9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s="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s="9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s="9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s="9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s="9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s="9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s="9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s="9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s="9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s="9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s="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s="9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s="9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s="9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s="9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s="9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s="9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s="9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s="9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s="9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s="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s="9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s="9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s="9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s="9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s="9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s="9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s="9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s="9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s="9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s="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s="9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s="9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s="9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s="9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s="9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s="9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s="9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s="9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s="9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s="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s="9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s="9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s="9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s="9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s="9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s="9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s="9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8315</v>
      </c>
      <c r="R3267" s="9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s="9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s="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s="9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s="9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s="9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s="9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s="9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s="9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s="9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s="9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s="9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s="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s="9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s="9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s="9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s="9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s="9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s="9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s="9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s="9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s="9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s="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s="9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s="9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s="9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s="9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s="9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s="9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s="9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s="9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s="9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s="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s="9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s="9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s="9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s="9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s="9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s="9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s="9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s="9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s="9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s="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s="9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s="9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s="9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s="9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s="9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s="9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s="9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s="9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s="9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s="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s="9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s="9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s="9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s="9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s="9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s="9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s="9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s="9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s="9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s="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s="9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8315</v>
      </c>
      <c r="R3331" s="9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s="9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s="9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s="9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s="9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s="9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s="9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s="9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s="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s="9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s="9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s="9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s="9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s="9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s="9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s="9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s="9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s="9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s="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s="9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s="9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s="9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s="9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s="9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s="9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s="9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s="9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s="9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s="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s="9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s="9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s="9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s="9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s="9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s="9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s="9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s="9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s="9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s="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s="9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s="9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s="9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s="9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s="9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s="9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s="9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s="9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s="9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s="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s="9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s="9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s="9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s="9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s="9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s="9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s="9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s="9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s="9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s="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s="9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s="9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s="9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s="9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s="9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8315</v>
      </c>
      <c r="R3395" s="9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s="9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s="9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s="9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s="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s="9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s="9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s="9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s="9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s="9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s="9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s="9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s="9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s="9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s="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s="9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s="9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s="9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s="9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s="9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s="9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s="9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s="9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s="9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s="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s="9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s="9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s="9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s="9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s="9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s="9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s="9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s="9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s="9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s="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s="9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s="9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s="9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s="9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s="9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s="9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s="9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s="9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s="9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s="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s="9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s="9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s="9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s="9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s="9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s="9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s="9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s="9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s="9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s="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s="9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s="9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s="9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s="9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s="9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s="9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s="9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s="9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s="9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8315</v>
      </c>
      <c r="R3459" s="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s="9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s="9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s="9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s="9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s="9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s="9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s="9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s="9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s="9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s="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s="9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s="9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s="9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s="9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s="9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s="9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s="9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s="9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s="9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s="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s="9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s="9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s="9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s="9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s="9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s="9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s="9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s="9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s="9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s="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s="9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s="9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s="9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s="9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s="9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s="9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s="9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s="9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s="9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s="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s="9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s="9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s="9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s="9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s="9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s="9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s="9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s="9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s="9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s="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s="9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s="9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s="9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s="9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s="9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s="9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s="9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s="9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s="9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s="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s="9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s="9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s="9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8315</v>
      </c>
      <c r="R3523" s="9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s="9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s="9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s="9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s="9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s="9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s="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s="9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s="9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s="9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s="9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s="9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s="9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s="9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s="9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s="9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s="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s="9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s="9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s="9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s="9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s="9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s="9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s="9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s="9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s="9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s="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s="9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s="9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s="9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s="9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s="9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s="9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s="9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s="9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s="9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s="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s="9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s="9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s="9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s="9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s="9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s="9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s="9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s="9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s="9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s="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s="9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s="9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s="9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s="9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s="9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s="9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s="9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s="9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s="9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s="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s="9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s="9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s="9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s="9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s="9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s="9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s="9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8315</v>
      </c>
      <c r="R3587" s="9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s="9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s="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s="9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s="9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s="9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s="9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s="9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s="9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s="9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s="9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s="9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s="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s="9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s="9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s="9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s="9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s="9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s="9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s="9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s="9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s="9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s="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s="9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s="9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s="9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s="9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s="9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s="9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s="9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s="9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s="9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s="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s="9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s="9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s="9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s="9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s="9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s="9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s="9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s="9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s="9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s="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s="9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s="9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s="9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s="9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s="9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s="9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s="9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s="9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s="9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s="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s="9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s="9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s="9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s="9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s="9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s="9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s="9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s="9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s="9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s="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s="9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9" t="s">
        <v>8315</v>
      </c>
      <c r="R3651" s="9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s="9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s="9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s="9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s="9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s="9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s="9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s="9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s="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s="9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s="9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s="9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s="9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s="9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s="9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s="9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s="9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s="9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s="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s="9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s="9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s="9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s="9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s="9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s="9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s="9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s="9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s="9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s="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s="9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s="9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s="9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s="9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s="9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s="9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s="9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s="9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s="9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s="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s="9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s="9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s="9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s="9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s="9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s="9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s="9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s="9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s="9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s="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s="9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s="9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s="9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s="9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s="9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s="9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s="9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s="9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s="9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s="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s="9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s="9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s="9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s="9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8315</v>
      </c>
      <c r="R3714" s="9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9" t="s">
        <v>8315</v>
      </c>
      <c r="R3715" s="9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s="9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s="9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s="9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s="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s="9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s="9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s="9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s="9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s="9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s="9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s="9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s="9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s="9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s="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s="9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s="9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s="9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s="9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s="9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s="9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s="9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s="9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s="9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s="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s="9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s="9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s="9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s="9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s="9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s="9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s="9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s="9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s="9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s="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s="9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s="9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s="9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s="9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s="9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s="9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s="9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s="9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s="9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s="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s="9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s="9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s="9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s="9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s="9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s="9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s="9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s="9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s="9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s="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s="9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s="9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s="9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s="9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s="9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s="9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s="9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s="9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8315</v>
      </c>
      <c r="R3778" s="9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9" t="s">
        <v>8315</v>
      </c>
      <c r="R3779" s="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s="9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s="9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s="9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s="9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s="9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s="9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s="9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s="9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s="9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s="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s="9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s="9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s="9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s="9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s="9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s="9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s="9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s="9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s="9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s="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s="9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s="9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s="9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s="9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s="9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s="9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s="9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s="9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s="9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s="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s="9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s="9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s="9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s="9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s="9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s="9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s="9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s="9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s="9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s="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s="9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s="9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s="9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s="9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s="9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s="9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s="9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s="9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s="9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s="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s="9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s="9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s="9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s="9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s="9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s="9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s="9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s="9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s="9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s="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s="9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s="9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s="9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9" t="s">
        <v>8315</v>
      </c>
      <c r="R3843" s="9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s="9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s="9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s="9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s="9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s="9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s="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s="9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s="9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s="9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s="9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s="9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s="9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s="9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s="9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s="9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s="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s="9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s="9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s="9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s="9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s="9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s="9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s="9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s="9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s="9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s="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s="9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s="9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s="9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s="9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s="9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s="9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s="9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s="9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s="9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s="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s="9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s="9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s="9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s="9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s="9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s="9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s="9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s="9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s="9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s="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s="9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s="9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s="9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s="9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s="9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s="9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s="9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s="9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s="9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s="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s="9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s="9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s="9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s="9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s="9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s="9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8315</v>
      </c>
      <c r="R3906" s="9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9" t="s">
        <v>8315</v>
      </c>
      <c r="R3907" s="9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s="9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s="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s="9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s="9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s="9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s="9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s="9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s="9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s="9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s="9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s="9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s="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s="9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s="9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s="9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s="9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s="9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s="9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s="9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s="9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s="9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s="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s="9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s="9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s="9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s="9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s="9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s="9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s="9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s="9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s="9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s="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s="9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s="9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s="9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s="9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s="9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s="9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s="9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s="9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s="9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s="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s="9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s="9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s="9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s="9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s="9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s="9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s="9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s="9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s="9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s="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s="9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s="9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s="9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s="9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s="9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s="9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s="9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s="9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s="9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s="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8315</v>
      </c>
      <c r="R3970" s="9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8315</v>
      </c>
      <c r="R3971" s="9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s="9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s="9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s="9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s="9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s="9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s="9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s="9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s="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s="9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s="9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s="9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s="9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s="9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s="9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s="9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s="9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s="9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s="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s="9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s="9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s="9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s="9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s="9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s="9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s="9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s="9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s="9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s="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s="9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s="9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s="9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s="9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s="9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s="9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s="9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s="9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s="9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s="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s="9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s="9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s="9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s="9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s="9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s="9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s="9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s="9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s="9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s="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s="9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s="9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s="9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s="9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s="9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s="9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s="9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s="9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s="9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s="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s="9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s="9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s="9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s="9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s="9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9" t="s">
        <v>8315</v>
      </c>
      <c r="R4035" s="9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s="9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s="9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s="9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s="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s="9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s="9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s="9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s="9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s="9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s="9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s="9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s="9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s="9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s="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s="9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s="9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s="9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s="9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s="9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s="9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s="9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s="9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s="9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s="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s="9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s="9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s="9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s="9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s="9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s="9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s="9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s="9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s="9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s="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s="9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s="9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s="9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s="9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s="9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s="9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s="9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s="9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s="9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s="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s="9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s="9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s="9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s="9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s="9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s="9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s="9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s="9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s="9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s="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s="9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s="9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s="9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s="9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s="9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s="9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s="9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s="9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8315</v>
      </c>
      <c r="R4098" s="9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8315</v>
      </c>
      <c r="R4099" s="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s="9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s="9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s="9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s="9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s="9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s="9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s="9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s="9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s="9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s="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s="9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s="9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s="9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s="9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s="9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s="9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3" priority="10" operator="containsText" text="canceled">
      <formula>NOT(ISERROR(SEARCH("canceled",F1)))</formula>
    </cfRule>
    <cfRule type="containsText" dxfId="2" priority="11" operator="containsText" text="failed">
      <formula>NOT(ISERROR(SEARCH("failed",F1)))</formula>
    </cfRule>
    <cfRule type="containsText" dxfId="1" priority="12" operator="containsText" text="Successful">
      <formula>NOT(ISERROR(SEARCH("Successful",F1)))</formula>
    </cfRule>
    <cfRule type="containsText" dxfId="0" priority="13" operator="containsText" text="Live">
      <formula>NOT(ISERROR(SEARCH("Live",F1)))</formula>
    </cfRule>
  </conditionalFormatting>
  <conditionalFormatting sqref="O1:O1048576 P1">
    <cfRule type="colorScale" priority="6">
      <colorScale>
        <cfvo type="min"/>
        <cfvo type="percentile" val="90"/>
        <color rgb="FFFF3E32"/>
        <color theme="8"/>
      </colorScale>
    </cfRule>
  </conditionalFormatting>
  <conditionalFormatting sqref="Q1">
    <cfRule type="colorScale" priority="5">
      <colorScale>
        <cfvo type="min"/>
        <cfvo type="percentile" val="90"/>
        <color rgb="FFFF3E32"/>
        <color theme="8"/>
      </colorScale>
    </cfRule>
  </conditionalFormatting>
  <conditionalFormatting sqref="R1">
    <cfRule type="colorScale" priority="4">
      <colorScale>
        <cfvo type="min"/>
        <cfvo type="percentile" val="90"/>
        <color rgb="FFFF3E32"/>
        <color theme="8"/>
      </colorScale>
    </cfRule>
  </conditionalFormatting>
  <conditionalFormatting sqref="S1">
    <cfRule type="colorScale" priority="3">
      <colorScale>
        <cfvo type="min"/>
        <cfvo type="percentile" val="90"/>
        <color rgb="FFFF3E32"/>
        <color theme="8"/>
      </colorScale>
    </cfRule>
  </conditionalFormatting>
  <conditionalFormatting sqref="T1">
    <cfRule type="colorScale" priority="2">
      <colorScale>
        <cfvo type="min"/>
        <cfvo type="percentile" val="90"/>
        <color rgb="FFFF3E32"/>
        <color theme="8"/>
      </colorScale>
    </cfRule>
  </conditionalFormatting>
  <conditionalFormatting sqref="U1">
    <cfRule type="colorScale" priority="1">
      <colorScale>
        <cfvo type="min"/>
        <cfvo type="percentile" val="90"/>
        <color rgb="FFFF3E32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71EAC-DC89-F042-8CA8-90471B7673A5}">
  <dimension ref="A1:E18"/>
  <sheetViews>
    <sheetView workbookViewId="0">
      <selection activeCell="M10" sqref="M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9F257-7CC3-3346-8987-6AADF8CD76AA}">
  <dimension ref="A1:H13"/>
  <sheetViews>
    <sheetView workbookViewId="0">
      <selection activeCell="C21" sqref="C2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11" max="12" width="10" bestFit="1" customWidth="1"/>
  </cols>
  <sheetData>
    <row r="1" spans="1:8" x14ac:dyDescent="0.2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">
      <c r="A2" t="s">
        <v>8393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2">
      <c r="A3" t="s">
        <v>8394</v>
      </c>
      <c r="B3">
        <f>COUNTIFS(KickStarter!$D:$D,"&lt;=4999",KickStarter!$F:$F,"successful",KickStarter!$D:$D,"&gt;=1000",KickStarter!$R:$R,"plays")</f>
        <v>388</v>
      </c>
      <c r="C3">
        <f>COUNTIFS(KickStarter!$D:$D,"&lt;=4999",KickStarter!$F:$F,"failed",KickStarter!$D:$D,"&gt;=1000",KickStarter!$R:$R,"plays")</f>
        <v>146</v>
      </c>
      <c r="D3">
        <f>COUNTIFS(KickStarter!$D:$D,"&lt;=4999",KickStarter!$F:$F,"canceled",KickStarter!$D:$D,"&gt;=1000",KickStarter!$R:$R,"plays")</f>
        <v>0</v>
      </c>
      <c r="E3">
        <f t="shared" ref="E3:E13" si="0">SUM(B3:D3)</f>
        <v>534</v>
      </c>
      <c r="F3" s="18">
        <f>B3/$E3</f>
        <v>0.72659176029962547</v>
      </c>
      <c r="G3" s="18">
        <f>C3/$E3</f>
        <v>0.27340823970037453</v>
      </c>
      <c r="H3" s="18">
        <f t="shared" ref="G3:H13" si="1">D3/$E3</f>
        <v>0</v>
      </c>
    </row>
    <row r="4" spans="1:8" x14ac:dyDescent="0.2">
      <c r="A4" t="s">
        <v>8395</v>
      </c>
      <c r="B4">
        <f>COUNTIFS(KickStarter!$D:$D,"&lt;=9999",KickStarter!$F:$F,"successful",KickStarter!$D:$D,"&gt;=5000",KickStarter!R:R,"plays")</f>
        <v>93</v>
      </c>
      <c r="C4">
        <f>COUNTIFS(KickStarter!$D:$D,"&lt;=9999",KickStarter!$F:$F,"failed",KickStarter!$D:$D,"&gt;=5000",KickStarter!$R:$R,"plays")</f>
        <v>76</v>
      </c>
      <c r="D4">
        <f>COUNTIFS(KickStarter!$D:$D,"&lt;=9999",KickStarter!$F:$F,"canceled",KickStarter!$D:$D,"&gt;=5000",KickStarter!$R:$R,"plays")</f>
        <v>0</v>
      </c>
      <c r="E4">
        <f t="shared" si="0"/>
        <v>169</v>
      </c>
      <c r="F4" s="18">
        <f t="shared" ref="F4:F13" si="2">B4/$E4</f>
        <v>0.55029585798816572</v>
      </c>
      <c r="G4" s="18">
        <f>C4/$E4</f>
        <v>0.44970414201183434</v>
      </c>
      <c r="H4" s="18">
        <f t="shared" si="1"/>
        <v>0</v>
      </c>
    </row>
    <row r="5" spans="1:8" x14ac:dyDescent="0.2">
      <c r="A5" t="s">
        <v>8396</v>
      </c>
      <c r="B5">
        <f>COUNTIFS(KickStarter!$D:$D,"&lt;=14999",KickStarter!$F:$F,"successful",KickStarter!$D:$D,"&gt;=10000",KickStarter!$R:$R,"plays")</f>
        <v>39</v>
      </c>
      <c r="C5">
        <f>COUNTIFS(KickStarter!$D:$D,"&lt;=14999",KickStarter!$F:$F,"failed",KickStarter!$D:$D,"&gt;=10000",KickStarter!$R:$R,"plays")</f>
        <v>33</v>
      </c>
      <c r="D5">
        <f>COUNTIFS(KickStarter!$D:$D,"&lt;=14999",KickStarter!$F:$F,"canceled",KickStarter!$D:$D,"&gt;=10000",KickStarter!$R:$R,"plays")</f>
        <v>0</v>
      </c>
      <c r="E5">
        <f t="shared" si="0"/>
        <v>72</v>
      </c>
      <c r="F5" s="18">
        <f t="shared" si="2"/>
        <v>0.54166666666666663</v>
      </c>
      <c r="G5" s="18">
        <f t="shared" si="1"/>
        <v>0.45833333333333331</v>
      </c>
      <c r="H5" s="18">
        <f t="shared" si="1"/>
        <v>0</v>
      </c>
    </row>
    <row r="6" spans="1:8" x14ac:dyDescent="0.2">
      <c r="A6" t="s">
        <v>8397</v>
      </c>
      <c r="B6">
        <f>COUNTIFS(KickStarter!$D:$D,"&lt;=19999",KickStarter!$F:$F,"successful",KickStarter!$D:$D,"&gt;=15000",KickStarter!$R:$R,"plays")</f>
        <v>12</v>
      </c>
      <c r="C6">
        <f>COUNTIFS(KickStarter!$D:$D,"&lt;=19999",KickStarter!$F:$F,"failed",KickStarter!$D:$D,"&gt;=15000",KickStarter!$R:$R,"plays")</f>
        <v>12</v>
      </c>
      <c r="D6">
        <f>COUNTIFS(KickStarter!$D:$D,"&lt;=19999",KickStarter!$F:$F,"canceled",KickStarter!$D:$D,"&gt;=15000",KickStarter!$R:$R,"plays")</f>
        <v>0</v>
      </c>
      <c r="E6">
        <f t="shared" si="0"/>
        <v>24</v>
      </c>
      <c r="F6" s="18">
        <f t="shared" si="2"/>
        <v>0.5</v>
      </c>
      <c r="G6" s="18">
        <f t="shared" si="1"/>
        <v>0.5</v>
      </c>
      <c r="H6" s="18">
        <f t="shared" si="1"/>
        <v>0</v>
      </c>
    </row>
    <row r="7" spans="1:8" x14ac:dyDescent="0.2">
      <c r="A7" s="17" t="s">
        <v>8398</v>
      </c>
      <c r="B7">
        <f>COUNTIFS(KickStarter!$D:$D,"&lt;=24999",KickStarter!$F:$F,"successful",KickStarter!$D:$D,"&gt;=20000",KickStarter!$R:$R,"plays")</f>
        <v>9</v>
      </c>
      <c r="C7">
        <f>COUNTIFS(KickStarter!$D:$D,"&lt;=24999",KickStarter!$F:$F,"failed",KickStarter!$D:$D,"&gt;=20000",KickStarter!$R:$R,"plays")</f>
        <v>11</v>
      </c>
      <c r="D7">
        <f>COUNTIFS(KickStarter!$D:$D,"&lt;=24999",KickStarter!$F:$F,"canceled",KickStarter!$D:$D,"&gt;=20000",KickStarter!$R:$R,"plays")</f>
        <v>0</v>
      </c>
      <c r="E7">
        <f t="shared" si="0"/>
        <v>20</v>
      </c>
      <c r="F7" s="18">
        <f t="shared" si="2"/>
        <v>0.45</v>
      </c>
      <c r="G7" s="18">
        <f t="shared" si="1"/>
        <v>0.55000000000000004</v>
      </c>
      <c r="H7" s="18">
        <f t="shared" si="1"/>
        <v>0</v>
      </c>
    </row>
    <row r="8" spans="1:8" x14ac:dyDescent="0.2">
      <c r="A8" s="17" t="s">
        <v>8399</v>
      </c>
      <c r="B8">
        <f>COUNTIFS(KickStarter!$D:$D,"&lt;=29999",KickStarter!$F:$F,"successful",KickStarter!$D:$D,"&gt;=25000",KickStarter!$R:$R,"plays")</f>
        <v>1</v>
      </c>
      <c r="C8">
        <f>COUNTIFS(KickStarter!$D:$D,"&lt;=29999",KickStarter!$F:$F,"failed",KickStarter!$D:$D,"&gt;=25000",KickStarter!$R:$R,"plays")</f>
        <v>4</v>
      </c>
      <c r="D8">
        <f>COUNTIFS(KickStarter!$D:$D,"&lt;=29999",KickStarter!$F:$F,"canceled",KickStarter!$D:$D,"&gt;=25000",KickStarter!$R:$R,"plays")</f>
        <v>0</v>
      </c>
      <c r="E8">
        <f t="shared" si="0"/>
        <v>5</v>
      </c>
      <c r="F8" s="18">
        <f t="shared" si="2"/>
        <v>0.2</v>
      </c>
      <c r="G8" s="18">
        <f t="shared" si="1"/>
        <v>0.8</v>
      </c>
      <c r="H8" s="18">
        <f t="shared" si="1"/>
        <v>0</v>
      </c>
    </row>
    <row r="9" spans="1:8" x14ac:dyDescent="0.2">
      <c r="A9" s="17" t="s">
        <v>8400</v>
      </c>
      <c r="B9">
        <f>COUNTIFS(KickStarter!$D:$D,"&lt;=34999",KickStarter!$F:$F,"successful",KickStarter!$D:$D,"&gt;=30000",KickStarter!$R:$R,"plays")</f>
        <v>3</v>
      </c>
      <c r="C9">
        <f>COUNTIFS(KickStarter!$D:$D,"&lt;=34999",KickStarter!$F:$F,"failed",KickStarter!$D:$D,"&gt;=30000",KickStarter!$R:$R,"plays")</f>
        <v>8</v>
      </c>
      <c r="D9">
        <f>COUNTIFS(KickStarter!$D:$D,"&lt;=34999",KickStarter!$F:$F,"canceled",KickStarter!$D:$D,"&gt;=30000",KickStarter!$R:$R,"plays")</f>
        <v>0</v>
      </c>
      <c r="E9">
        <f t="shared" si="0"/>
        <v>11</v>
      </c>
      <c r="F9" s="18">
        <f t="shared" si="2"/>
        <v>0.27272727272727271</v>
      </c>
      <c r="G9" s="18">
        <f t="shared" si="1"/>
        <v>0.72727272727272729</v>
      </c>
      <c r="H9" s="18">
        <f t="shared" si="1"/>
        <v>0</v>
      </c>
    </row>
    <row r="10" spans="1:8" x14ac:dyDescent="0.2">
      <c r="A10" s="17" t="s">
        <v>8401</v>
      </c>
      <c r="B10">
        <f>COUNTIFS(KickStarter!$D:$D,"&lt;=39999",KickStarter!$F:$F,"successful",KickStarter!$D:$D,"&gt;=35000",KickStarter!$R:$R,"plays")</f>
        <v>4</v>
      </c>
      <c r="C10">
        <f>COUNTIFS(KickStarter!$D:$D,"&lt;=39999",KickStarter!$F:$F,"failed",KickStarter!$D:$D,"&gt;=35000",KickStarter!$R:$R,"plays")</f>
        <v>2</v>
      </c>
      <c r="D10">
        <f>COUNTIFS(KickStarter!$D:$D,"&lt;=39999",KickStarter!$F:$F,"canceled",KickStarter!$D:$D,"&gt;=35000",KickStarter!$R:$R,"plays")</f>
        <v>0</v>
      </c>
      <c r="E10">
        <f t="shared" si="0"/>
        <v>6</v>
      </c>
      <c r="F10" s="18">
        <f t="shared" si="2"/>
        <v>0.66666666666666663</v>
      </c>
      <c r="G10" s="18">
        <f>C10/$E10</f>
        <v>0.33333333333333331</v>
      </c>
      <c r="H10" s="18">
        <f t="shared" si="1"/>
        <v>0</v>
      </c>
    </row>
    <row r="11" spans="1:8" x14ac:dyDescent="0.2">
      <c r="A11" s="17" t="s">
        <v>8402</v>
      </c>
      <c r="B11">
        <f>COUNTIFS(KickStarter!$D:$D,"&lt;=44999",KickStarter!$F:$F,"successful",KickStarter!$D:$D,"&gt;=40000",KickStarter!$R:$R,"plays")</f>
        <v>2</v>
      </c>
      <c r="C11">
        <f>COUNTIFS(KickStarter!$D:$D,"&lt;=44999",KickStarter!$F:$F,"failed",KickStarter!$D:$D,"&gt;=40000",KickStarter!$R:$R,"plays")</f>
        <v>1</v>
      </c>
      <c r="D11">
        <f>COUNTIFS(KickStarter!$D:$D,"&lt;=44999",KickStarter!$F:$F,"canceled",KickStarter!$D:$D,"&gt;=40000",KickStarter!$R:$R,"plays")</f>
        <v>0</v>
      </c>
      <c r="E11">
        <f t="shared" si="0"/>
        <v>3</v>
      </c>
      <c r="F11" s="18">
        <f t="shared" si="2"/>
        <v>0.66666666666666663</v>
      </c>
      <c r="G11" s="18">
        <f t="shared" si="1"/>
        <v>0.33333333333333331</v>
      </c>
      <c r="H11" s="18">
        <f t="shared" si="1"/>
        <v>0</v>
      </c>
    </row>
    <row r="12" spans="1:8" x14ac:dyDescent="0.2">
      <c r="A12" s="17" t="s">
        <v>8403</v>
      </c>
      <c r="B12">
        <f>COUNTIFS(KickStarter!$D:$D,"&lt;=49999",KickStarter!$F:$F,"successful",KickStarter!$D:$D,"&gt;=45000",KickStarter!$R:$R,"plays")</f>
        <v>0</v>
      </c>
      <c r="C12">
        <f>COUNTIFS(KickStarter!$D:$D,"&lt;=49999",KickStarter!$F:$F,"failed",KickStarter!$D:$D,"&gt;=45000",KickStarter!$R:$R,"plays")</f>
        <v>1</v>
      </c>
      <c r="D12">
        <f>COUNTIFS(KickStarter!$D:$D,"&lt;=49999",KickStarter!$F:$F,"canceled",KickStarter!$D:$D,"&gt;=45000",KickStarter!$R:$R,"plays")</f>
        <v>0</v>
      </c>
      <c r="E12">
        <f t="shared" si="0"/>
        <v>1</v>
      </c>
      <c r="F12" s="18">
        <f t="shared" si="2"/>
        <v>0</v>
      </c>
      <c r="G12" s="18">
        <f t="shared" si="1"/>
        <v>1</v>
      </c>
      <c r="H12" s="18">
        <f t="shared" si="1"/>
        <v>0</v>
      </c>
    </row>
    <row r="13" spans="1:8" x14ac:dyDescent="0.2">
      <c r="A13" s="17" t="s">
        <v>8404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8">
        <f t="shared" si="2"/>
        <v>0.125</v>
      </c>
      <c r="G13" s="18">
        <f t="shared" si="1"/>
        <v>0.875</v>
      </c>
      <c r="H13" s="18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716C-ABE4-B147-911B-E4F0145F5A87}">
  <dimension ref="A1:F10"/>
  <sheetViews>
    <sheetView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10" spans="1:6" x14ac:dyDescent="0.2">
      <c r="C10">
        <f>GETPIVOTDATA("outcomes",$A$3,"outcomes","successful","Parent category","theater")/GETPIVOTDATA("outcomes",$A$3,"Parent category","theater")</f>
        <v>0.57565789473684215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37D2D-E67C-8742-A9B0-22DCD3DDF95C}">
  <dimension ref="A1:E10"/>
  <sheetViews>
    <sheetView workbookViewId="0">
      <selection activeCell="H30" sqref="H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  <row r="10" spans="1:5" x14ac:dyDescent="0.2">
      <c r="C10">
        <f>GETPIVOTDATA("outcomes",$A$4,"outcomes","successful","Subcategory","plays")/GETPIVOTDATA("outcomes",$A$4,"Subcategory","plays")</f>
        <v>0.7579617834394905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F512D-4A02-2942-9AF5-AD5433D3B135}">
  <dimension ref="A1:F18"/>
  <sheetViews>
    <sheetView topLeftCell="O1" workbookViewId="0">
      <selection activeCell="I3" sqref="I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016F7-9F16-0544-A81F-0F14B45988E9}">
  <dimension ref="A1:F6"/>
  <sheetViews>
    <sheetView workbookViewId="0">
      <selection activeCell="F15" sqref="F15"/>
    </sheetView>
  </sheetViews>
  <sheetFormatPr baseColWidth="10" defaultRowHeight="15" x14ac:dyDescent="0.2"/>
  <cols>
    <col min="1" max="1" width="34.33203125" bestFit="1" customWidth="1"/>
    <col min="2" max="2" width="27.6640625" customWidth="1"/>
    <col min="5" max="5" width="14.6640625" bestFit="1" customWidth="1"/>
    <col min="6" max="6" width="20" bestFit="1" customWidth="1"/>
  </cols>
  <sheetData>
    <row r="1" spans="1:6" ht="19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ht="80" x14ac:dyDescent="0.2">
      <c r="A2" s="15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80" x14ac:dyDescent="0.2">
      <c r="A3" s="15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80" x14ac:dyDescent="0.2">
      <c r="A4" s="15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64" x14ac:dyDescent="0.2">
      <c r="A5" s="1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80" x14ac:dyDescent="0.2">
      <c r="A6" s="15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Cox</cp:lastModifiedBy>
  <dcterms:created xsi:type="dcterms:W3CDTF">2017-04-20T15:17:24Z</dcterms:created>
  <dcterms:modified xsi:type="dcterms:W3CDTF">2021-12-19T05:18:17Z</dcterms:modified>
</cp:coreProperties>
</file>