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-27740" yWindow="5500" windowWidth="23500" windowHeight="12860" tabRatio="500" activeTab="2"/>
  </bookViews>
  <sheets>
    <sheet name="acrylic pieces" sheetId="1" r:id="rId1"/>
    <sheet name="accessory pieces" sheetId="2" r:id="rId2"/>
    <sheet name="finalized pieces 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8" i="3" l="1"/>
  <c r="Q66" i="3"/>
  <c r="Q67" i="3"/>
  <c r="M17" i="3"/>
  <c r="N17" i="3"/>
  <c r="N30" i="3"/>
  <c r="M30" i="3"/>
  <c r="W18" i="3"/>
  <c r="N18" i="3"/>
  <c r="V18" i="3"/>
  <c r="U18" i="3"/>
  <c r="M18" i="3"/>
  <c r="X17" i="3"/>
  <c r="W17" i="3"/>
  <c r="V17" i="3"/>
  <c r="U17" i="3"/>
  <c r="N5" i="3"/>
  <c r="R5" i="3"/>
  <c r="M5" i="3"/>
  <c r="M4" i="3"/>
  <c r="N4" i="3"/>
  <c r="R4" i="3"/>
  <c r="E32" i="1"/>
  <c r="E31" i="1"/>
  <c r="F31" i="1"/>
  <c r="F32" i="1"/>
  <c r="G31" i="1"/>
  <c r="I24" i="1"/>
  <c r="I23" i="1"/>
  <c r="L28" i="1"/>
  <c r="J23" i="1"/>
  <c r="J24" i="1"/>
  <c r="M23" i="1"/>
  <c r="M17" i="1"/>
  <c r="R7" i="1"/>
  <c r="T7" i="1"/>
  <c r="S7" i="1"/>
  <c r="U6" i="1"/>
  <c r="T6" i="1"/>
  <c r="S6" i="1"/>
  <c r="R6" i="1"/>
  <c r="O3" i="1"/>
  <c r="O2" i="1"/>
  <c r="J9" i="1"/>
  <c r="K9" i="1"/>
  <c r="K6" i="1"/>
  <c r="K7" i="1"/>
  <c r="J7" i="1"/>
  <c r="J6" i="1"/>
  <c r="K3" i="1"/>
  <c r="J2" i="1"/>
  <c r="J3" i="1"/>
  <c r="K2" i="1"/>
</calcChain>
</file>

<file path=xl/sharedStrings.xml><?xml version="1.0" encoding="utf-8"?>
<sst xmlns="http://schemas.openxmlformats.org/spreadsheetml/2006/main" count="597" uniqueCount="362">
  <si>
    <t>Base</t>
  </si>
  <si>
    <t>Width</t>
  </si>
  <si>
    <t>Height</t>
  </si>
  <si>
    <t>Lid</t>
  </si>
  <si>
    <t>Lid_v11</t>
  </si>
  <si>
    <t>Door</t>
  </si>
  <si>
    <t>Bottom_v6</t>
  </si>
  <si>
    <t>door_v6</t>
  </si>
  <si>
    <t>door hinge</t>
  </si>
  <si>
    <t>doorHinge_v8</t>
  </si>
  <si>
    <t>front panel frame</t>
  </si>
  <si>
    <t>*inner area = 16.5x6.85</t>
  </si>
  <si>
    <t>lick spout holder</t>
  </si>
  <si>
    <t>lickHolder_v4</t>
  </si>
  <si>
    <t>frontPanelFrame_v2</t>
  </si>
  <si>
    <t>Foam board</t>
  </si>
  <si>
    <t>Monitor area base</t>
  </si>
  <si>
    <t>front panel</t>
  </si>
  <si>
    <t>frontPanelAttachment_v2</t>
  </si>
  <si>
    <t>monitorFloor_v2</t>
  </si>
  <si>
    <t>Monitor mount</t>
  </si>
  <si>
    <t>monitorMount_v3</t>
  </si>
  <si>
    <t>sensor base</t>
  </si>
  <si>
    <t>sensorBase_v?</t>
  </si>
  <si>
    <t>8??</t>
  </si>
  <si>
    <t>*check, bec IR distance is 10cm, or approx 4in.</t>
  </si>
  <si>
    <t>sidePanel_v2</t>
  </si>
  <si>
    <t xml:space="preserve">side panel </t>
  </si>
  <si>
    <t>(x2)</t>
  </si>
  <si>
    <t>use sidePanel_v2 (w/o corners)</t>
  </si>
  <si>
    <t>spacer (air)</t>
  </si>
  <si>
    <t>spoutSpacer_v1_airOnly1c</t>
  </si>
  <si>
    <t>spacer (H2O)</t>
  </si>
  <si>
    <t>spoutSpacer_v1_H2Oonly</t>
  </si>
  <si>
    <t>back monitor cover top</t>
  </si>
  <si>
    <t>back monitor cover (bottom)</t>
  </si>
  <si>
    <t>top cover panel</t>
  </si>
  <si>
    <t>monitor side cover (removable)</t>
  </si>
  <si>
    <t>use sidePanel_v2 (add slots)</t>
  </si>
  <si>
    <t>monitor side cover (trapped)</t>
  </si>
  <si>
    <t>use monitorFloor_v2 (w/o slots)</t>
  </si>
  <si>
    <t>(x3)</t>
  </si>
  <si>
    <t>phidget sensor holder</t>
  </si>
  <si>
    <t>clear Acrylic</t>
  </si>
  <si>
    <t>phidget holder</t>
  </si>
  <si>
    <t>(cage head hole pieces)</t>
  </si>
  <si>
    <t>Acrylic?</t>
  </si>
  <si>
    <t>Acrylic (1/4")</t>
  </si>
  <si>
    <t>File Name</t>
  </si>
  <si>
    <t>Material</t>
  </si>
  <si>
    <t>Piece</t>
  </si>
  <si>
    <t>x</t>
  </si>
  <si>
    <t>front cover panel</t>
  </si>
  <si>
    <t>base or lid</t>
  </si>
  <si>
    <t>door</t>
  </si>
  <si>
    <t>W:</t>
  </si>
  <si>
    <t>H:</t>
  </si>
  <si>
    <t>laserbed</t>
  </si>
  <si>
    <t>TOTAL:</t>
  </si>
  <si>
    <t>sensor base (2)</t>
  </si>
  <si>
    <t>c</t>
  </si>
  <si>
    <t>lid</t>
  </si>
  <si>
    <t xml:space="preserve">spacers </t>
  </si>
  <si>
    <t>monitor mount</t>
  </si>
  <si>
    <t>1 cage head hole</t>
  </si>
  <si>
    <t>3 sensor bases</t>
  </si>
  <si>
    <t>9 lick holders</t>
  </si>
  <si>
    <t>18x18.5</t>
  </si>
  <si>
    <t>9x36</t>
  </si>
  <si>
    <t>18x19</t>
  </si>
  <si>
    <t>c1</t>
  </si>
  <si>
    <t>b1</t>
  </si>
  <si>
    <t>b2</t>
  </si>
  <si>
    <t>9x15</t>
  </si>
  <si>
    <t>b3</t>
  </si>
  <si>
    <t>f1</t>
  </si>
  <si>
    <t>f2</t>
  </si>
  <si>
    <t>f3</t>
  </si>
  <si>
    <t>18x15</t>
  </si>
  <si>
    <t>18.5x7</t>
  </si>
  <si>
    <t>f4</t>
  </si>
  <si>
    <t>18x13</t>
  </si>
  <si>
    <t>Hinge</t>
  </si>
  <si>
    <t>1x</t>
  </si>
  <si>
    <t>M6 w. roll-in T-slot nut</t>
  </si>
  <si>
    <t>2x</t>
  </si>
  <si>
    <t>4x</t>
  </si>
  <si>
    <t>Touch Sensors</t>
  </si>
  <si>
    <t>3x</t>
  </si>
  <si>
    <t>red LED light bar</t>
  </si>
  <si>
    <t>Set Panel Holder (M8x16mm)</t>
  </si>
  <si>
    <t>8x</t>
  </si>
  <si>
    <t>6x</t>
  </si>
  <si>
    <t>12x</t>
  </si>
  <si>
    <t xml:space="preserve">4x </t>
  </si>
  <si>
    <t>Large flat washers (M4)</t>
  </si>
  <si>
    <t>M6 w/ roll-in T-slot nut</t>
  </si>
  <si>
    <t>Reward spouts</t>
  </si>
  <si>
    <t>M3(x16) with washers</t>
  </si>
  <si>
    <t xml:space="preserve">min 2x </t>
  </si>
  <si>
    <t>(for each spout)</t>
  </si>
  <si>
    <t>wire w/ banana clips &amp; U-hooks</t>
  </si>
  <si>
    <t>(to connect each spout to phidget sensor)</t>
  </si>
  <si>
    <t>M3 (like MicroRax kit screws and T-slot/reg nuts)</t>
  </si>
  <si>
    <t>(top and bottom panels each req. 4)</t>
  </si>
  <si>
    <t>Wheels</t>
  </si>
  <si>
    <t>M6(or M8) w/ roll-in T-slot nut</t>
  </si>
  <si>
    <t>(for MicroRax frame to base)</t>
  </si>
  <si>
    <t>(to make MicroRax frame)</t>
  </si>
  <si>
    <t>200mm bar</t>
  </si>
  <si>
    <t>300mm bar</t>
  </si>
  <si>
    <t>MicroRax frame</t>
  </si>
  <si>
    <t>M2.5 x6mm (with washers, flat and lock)</t>
  </si>
  <si>
    <t>(22x, nut bar; 4x, reg nut)</t>
  </si>
  <si>
    <t>USB camera (Newegg)</t>
  </si>
  <si>
    <t>6.5, 6.25</t>
  </si>
  <si>
    <t xml:space="preserve">**03.11.2013 notes: </t>
  </si>
  <si>
    <t>(1).  Change CLEAR acrlyic general dimensions (to fit laser bed) -- also, remove "phidget sensor mount" pieces</t>
  </si>
  <si>
    <t>(2).  Add 1/8" acrylic pieces -- phidget sensor mounts (both--phidget mount, and lick-sensor mount)</t>
  </si>
  <si>
    <t>(3).  Remove monitor-back covers -- these will just be vynl pieces (add this!), along witih magnetic strips OR just gaffer's tape</t>
  </si>
  <si>
    <t>(4). Fix "file names" for each piece!</t>
  </si>
  <si>
    <t>(5).  Mark "special instructions" if really important, and also, mark which accessory-pieces go with it… (see tab)</t>
  </si>
  <si>
    <t>Bottom_v5_imported_rot_text_dxf.dxf</t>
  </si>
  <si>
    <t>Lid_v15_imported_rot_text_dxf.dxf</t>
  </si>
  <si>
    <t>door_final_text.dxf</t>
  </si>
  <si>
    <t>doorHinge_final_rot.dxf</t>
  </si>
  <si>
    <t>monitorMount_final_rot.dxf</t>
  </si>
  <si>
    <t>(monitor mount, "big")</t>
  </si>
  <si>
    <t>lickHolder_v6_imported_dxf (1).dxf</t>
  </si>
  <si>
    <t>spoutSpacer_airOnly_final_imported_rot_text.dxf</t>
  </si>
  <si>
    <t>spoutSpacer_H2Oonly_final_imported_text.dxf</t>
  </si>
  <si>
    <t>spacers (all, for 9"x15" piece):</t>
  </si>
  <si>
    <t>spoutspacers_all_imported.dxf</t>
  </si>
  <si>
    <t>MAIN_VESTIBULE</t>
  </si>
  <si>
    <t>Door (main)</t>
  </si>
  <si>
    <t>Door (hinge)</t>
  </si>
  <si>
    <t>frontPanelAttachment_final_rot.dxf</t>
  </si>
  <si>
    <t>Front Panel (attachment)</t>
  </si>
  <si>
    <t>frontPanelFrame_final_rot.dxf</t>
  </si>
  <si>
    <t>clear Acrylic (1/4")</t>
  </si>
  <si>
    <t>sides (2x)</t>
  </si>
  <si>
    <t>sidePanel_final_rot_text.dxf</t>
  </si>
  <si>
    <t>FRONT VESTIBULE (Monitor)</t>
  </si>
  <si>
    <t>(curr: monitorMount_v3_big.dxf -- spacing off)</t>
  </si>
  <si>
    <t>sideDoorAttachment_v5_imported_dxf.dxf</t>
  </si>
  <si>
    <t>sideDoorFrame_v4_imported_dxf.dxf</t>
  </si>
  <si>
    <t>side door (frame) (tapped, M6, x1)</t>
  </si>
  <si>
    <t>Front Panel Frame (tapped, M3, x4)</t>
  </si>
  <si>
    <t>lick spout holder (tapped, M2.5, x2)</t>
  </si>
  <si>
    <t>ADD-ONS</t>
  </si>
  <si>
    <t>cage_head_tapHole_imported_dxf.dxf</t>
  </si>
  <si>
    <t>cage_head_thruHole_imported_dxf.dxf</t>
  </si>
  <si>
    <t>cage head hole pieces - outer (thru)</t>
  </si>
  <si>
    <t>(spacer, air only)</t>
  </si>
  <si>
    <t>(spacer, H2O)</t>
  </si>
  <si>
    <t>extrusionSupport_imported_dxf.dxf</t>
  </si>
  <si>
    <t>extrusion supports</t>
  </si>
  <si>
    <t>touch_sensor_panel.pdf</t>
  </si>
  <si>
    <t>clear Acrylic (1/8")</t>
  </si>
  <si>
    <t>mag_head_sensor.pdf</t>
  </si>
  <si>
    <t>FOAMBOARD PIECES</t>
  </si>
  <si>
    <t>front slim (captured)</t>
  </si>
  <si>
    <t>frontSlimCaptured_v2_imported_rot.dxf</t>
  </si>
  <si>
    <t>rackTop_final_imp.dxf</t>
  </si>
  <si>
    <t>*monitor floor</t>
  </si>
  <si>
    <t>*rack top</t>
  </si>
  <si>
    <t>Qty/setup:</t>
  </si>
  <si>
    <t>Qty/rack:</t>
  </si>
  <si>
    <t>Price</t>
  </si>
  <si>
    <t>(1x)</t>
  </si>
  <si>
    <t>(4x)</t>
  </si>
  <si>
    <t>(3x)</t>
  </si>
  <si>
    <t>1x - 3x</t>
  </si>
  <si>
    <t>4x - 12x</t>
  </si>
  <si>
    <t>4x+</t>
  </si>
  <si>
    <t>Raw Piece:</t>
  </si>
  <si>
    <t>B1</t>
  </si>
  <si>
    <t>B1, 1x</t>
  </si>
  <si>
    <t>C1a (17.5"x9")</t>
  </si>
  <si>
    <t>**</t>
  </si>
  <si>
    <t>n/a</t>
  </si>
  <si>
    <t>B2, 1x</t>
  </si>
  <si>
    <t>black Acrylic (1/8")</t>
  </si>
  <si>
    <t>black Acrylic (1/4")</t>
  </si>
  <si>
    <t>C1b (18.5"x9"), *inner area = 16.5x6.85</t>
  </si>
  <si>
    <r>
      <t>C1b</t>
    </r>
    <r>
      <rPr>
        <b/>
        <sz val="12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(make out of inner area of front frame)</t>
    </r>
  </si>
  <si>
    <t>cage head hole pieces - inner (tapped, M3/4?, x4)</t>
  </si>
  <si>
    <t>touch sensor holder</t>
  </si>
  <si>
    <t>B3</t>
  </si>
  <si>
    <t>*(6).  Make (new) "raw" pieces that include several parts in one acrylic piece-to-order</t>
  </si>
  <si>
    <t>(for ex., "acrylic_b3";  include "extrusion support" piece, dwg/dxf)</t>
  </si>
  <si>
    <t>(tot: 18.5 x 18")</t>
  </si>
  <si>
    <t>RAW ACRYLIC TO ORDER:</t>
  </si>
  <si>
    <t>black 1/4" acrylic (18.5"x18")</t>
  </si>
  <si>
    <t>black 1/4" acrylic (15"x9")</t>
  </si>
  <si>
    <t>black 1/4" acrylic (19"x18")</t>
  </si>
  <si>
    <t>clear 1/4" acrylic (17.5"x9")</t>
  </si>
  <si>
    <t>clear 1/4" acrylic (18.5"x9")</t>
  </si>
  <si>
    <t>clear 1/8" acrylic</t>
  </si>
  <si>
    <t>black 1/8" acrylic (W" x H")</t>
  </si>
  <si>
    <t>clear 1/8" acrylic (W" x H")</t>
  </si>
  <si>
    <t>black foamboard</t>
  </si>
  <si>
    <t>black vinyl</t>
  </si>
  <si>
    <t xml:space="preserve">(comes with 4 M6 roll-in T-slot nuts &amp; M6 screws:  use 2 to attach hinge to extrusion, \ </t>
  </si>
  <si>
    <t>other 2 go on opposite extrusion bar, to attach slim piece for dead-bolt)</t>
  </si>
  <si>
    <t>(for attaching door_hinge panel to hinge)</t>
  </si>
  <si>
    <t>(for attaching door_main to door_hinge panel)</t>
  </si>
  <si>
    <t>Dead bolt</t>
  </si>
  <si>
    <t>(for attaching monitor_mount to extrusion bar)</t>
  </si>
  <si>
    <t>2mm bar pieces</t>
  </si>
  <si>
    <t>4mm bar pieces</t>
  </si>
  <si>
    <t>flat L-brackets (to connect frame pieces)</t>
  </si>
  <si>
    <t xml:space="preserve">4x + however many for add-on pieces </t>
  </si>
  <si>
    <t>short 90-deg brackets + screws/nuts</t>
  </si>
  <si>
    <t>? X</t>
  </si>
  <si>
    <t>(plus, 1 M3x8 (?) for connecting 90-deg bracket + (washer) + nut-plate on frame)</t>
  </si>
  <si>
    <t>M5x25 w/ M5 nuts + flat washers</t>
  </si>
  <si>
    <t>(for 2 sets of spout spacers to lid)</t>
  </si>
  <si>
    <t>(attach frame and 1 set of  spout spacers to bottom panel)</t>
  </si>
  <si>
    <t>(for spout spacers)</t>
  </si>
  <si>
    <t xml:space="preserve"> (come with old rack)</t>
  </si>
  <si>
    <t>L-brackets (M5 hole &amp; elongated hole)</t>
  </si>
  <si>
    <t>(cone springs)</t>
  </si>
  <si>
    <t>(half-threaded screws for plastic vents)</t>
  </si>
  <si>
    <t>(pastic vents)</t>
  </si>
  <si>
    <t>M4x10 (flat, phillips head -- flush with frame)</t>
  </si>
  <si>
    <t>(for mac mini cuff -- comes with mac cuff)</t>
  </si>
  <si>
    <t>(to connect metal frame to L-bracket -- aligns elongated hole of L-bracket)</t>
  </si>
  <si>
    <t>M6x25, + M6 nut; flat--flat-lock washers</t>
  </si>
  <si>
    <t>M6x16, + M6 nut; flat-lock washers</t>
  </si>
  <si>
    <t>M5x12, + M5 nut; flat-lock washers</t>
  </si>
  <si>
    <t>(for attaching dead-bolt to acrylic door_main piece)</t>
  </si>
  <si>
    <t>Door handle</t>
  </si>
  <si>
    <t>M4x10, + flat washers</t>
  </si>
  <si>
    <t>(M6 w. roll-in T-slot nut)</t>
  </si>
  <si>
    <t>(M6 w. roll-in T-slot nut (for dead bolt)</t>
  </si>
  <si>
    <t>(for attaching hinge to Extrusion; comes with Hinge)</t>
  </si>
  <si>
    <t>(for dead-bolt latch to attach to extrusion; comes with Hinge)</t>
  </si>
  <si>
    <t>1.  LID AND BASE</t>
  </si>
  <si>
    <t>M5x20 w/ M5 nuts + flat/lock washers</t>
  </si>
  <si>
    <t>1a.  Base piece</t>
  </si>
  <si>
    <t>1b.  Lid piece</t>
  </si>
  <si>
    <t>M3x10</t>
  </si>
  <si>
    <t>(front clear panel -- screw into tapped holes on front_panel_frame piece, captured)</t>
  </si>
  <si>
    <t>MAIN VESTIBULE:</t>
  </si>
  <si>
    <t>Mac Mini cuff</t>
  </si>
  <si>
    <t>2.  Door</t>
  </si>
  <si>
    <t>3.  Front clear panel piece</t>
  </si>
  <si>
    <t>MONITOR AREA:</t>
  </si>
  <si>
    <t>1.  Monitor</t>
  </si>
  <si>
    <t>(for screwing back of monitor to monitor_mount)</t>
  </si>
  <si>
    <t>2.  Side door</t>
  </si>
  <si>
    <t>M6 thumb screw</t>
  </si>
  <si>
    <t>(for screwing side door onto side_door_frame, captured -- tapped hole)</t>
  </si>
  <si>
    <t>(black vinyl cover, as a "window curtain"?)</t>
  </si>
  <si>
    <t>... door should just be red acrylic?? (1/8")</t>
  </si>
  <si>
    <t>M5x10 w/ M5 nuts + lock washers</t>
  </si>
  <si>
    <t>M3x6 (connects 90deg bracket to L-bracket &amp; microrax frame)</t>
  </si>
  <si>
    <t>&lt;-- if get correct length long-bar, might not need</t>
  </si>
  <si>
    <t>M3x5 (reg head) for all else</t>
  </si>
  <si>
    <t>M3x5 low-head -- for 90deg bracket between 2cm &amp; 4cm piece (holds lick-spout piece)</t>
  </si>
  <si>
    <t>2x, w/ lock washers</t>
  </si>
  <si>
    <t>cage-frame mount bar, 160 cm</t>
  </si>
  <si>
    <t>head-sensor bar, 140 cm</t>
  </si>
  <si>
    <t>spacer bar (attaches to truss piece), 4cm (or 5cm)</t>
  </si>
  <si>
    <t>camera stand, 6cm (attaches to cage-frame mount bar)</t>
  </si>
  <si>
    <t>lick-spout bar, 4cm</t>
  </si>
  <si>
    <t>M2.5x6 (for holding spout)</t>
  </si>
  <si>
    <t>M3x8 (for holding lick-spout acrylic piece to frame)</t>
  </si>
  <si>
    <t>1-3x</t>
  </si>
  <si>
    <t>IR Reflective sensor (min 10 cm)</t>
  </si>
  <si>
    <t>(+ power source for 4 LEDs -- per tower)</t>
  </si>
  <si>
    <t>2-6x</t>
  </si>
  <si>
    <t>(sheet metal piece)</t>
  </si>
  <si>
    <t>OLD microrax arrangement for sensors:</t>
  </si>
  <si>
    <t>wheels</t>
  </si>
  <si>
    <t>SENSORS</t>
  </si>
  <si>
    <t>1.  Phidget / attachments</t>
  </si>
  <si>
    <t>2.  MicroRax Parts</t>
  </si>
  <si>
    <t>320 cm bar (350 cm might be fine, too)</t>
  </si>
  <si>
    <t>M4x20 (or M4x25) screws</t>
  </si>
  <si>
    <t>(attach phidget and touch-sensor mounts)</t>
  </si>
  <si>
    <t>2x; 2-4x</t>
  </si>
  <si>
    <t>M4x16 w/ (rectangular) drop-in nut (+ M4 flat washers, for pumps)</t>
  </si>
  <si>
    <t>(Startech network adaptor; 1-2 pumps) -- roll-in spring loaded ones might be better, esp for pumps…</t>
  </si>
  <si>
    <t>(use same piece as rackTop)</t>
  </si>
  <si>
    <t>[head sensor holder ]</t>
  </si>
  <si>
    <t>(scrap pieces, not part of new design)</t>
  </si>
  <si>
    <t>" "</t>
  </si>
  <si>
    <t>B4 (new)</t>
  </si>
  <si>
    <t>12.5" x 16.5"</t>
  </si>
  <si>
    <t>B2</t>
  </si>
  <si>
    <t>.=&gt;</t>
  </si>
  <si>
    <t>"B1"</t>
  </si>
  <si>
    <t>"B2"</t>
  </si>
  <si>
    <t>PER SETUP</t>
  </si>
  <si>
    <t>PER TOWER</t>
  </si>
  <si>
    <t>"B4"</t>
  </si>
  <si>
    <t>C1</t>
  </si>
  <si>
    <t>**splt C1 original to:</t>
  </si>
  <si>
    <t>(a) 9" x 17.5"</t>
  </si>
  <si>
    <t>(b) 9" x 18.5"</t>
  </si>
  <si>
    <t>"C1" (=C1a)</t>
  </si>
  <si>
    <t>"C2" (=C1b)</t>
  </si>
  <si>
    <t>B4* (12.5" x 16.5"), *inner area = 10x13"</t>
  </si>
  <si>
    <t>b1* (2 per b1 piece)</t>
  </si>
  <si>
    <t>"b1"</t>
  </si>
  <si>
    <t>2 TOWERS:</t>
  </si>
  <si>
    <t>B2'</t>
  </si>
  <si>
    <t>(2 monitor_mounts)</t>
  </si>
  <si>
    <t>0.5x</t>
  </si>
  <si>
    <t>**use B2 sizing -- makes 2x per B2 piece</t>
  </si>
  <si>
    <t>B4*, use inner area -- makes 3x per B4 piece</t>
  </si>
  <si>
    <t>(can use scrap pieces)</t>
  </si>
  <si>
    <t>B4*, use inner area -- makes 2x per B4 piece)</t>
  </si>
  <si>
    <t>NO</t>
  </si>
  <si>
    <t>**adjust to 9" x 17.5" -- use B2to make door (dims 17.25x8.825), getting rid of "B3" piece, plus giving extra 2.5" pieces for scraps</t>
  </si>
  <si>
    <t>(1 door)</t>
  </si>
  <si>
    <t>9x17.5</t>
  </si>
  <si>
    <t>B2 adjusted</t>
  </si>
  <si>
    <t>Per Setup</t>
  </si>
  <si>
    <t>Per Tower</t>
  </si>
  <si>
    <t>8x+2x(B2')</t>
  </si>
  <si>
    <t>Already Have:</t>
  </si>
  <si>
    <t>Total:</t>
  </si>
  <si>
    <t>NEW ORDER (04.10.2013)</t>
  </si>
  <si>
    <t>C2</t>
  </si>
  <si>
    <t xml:space="preserve">b1 </t>
  </si>
  <si>
    <t>**side_door_slotted (4 M3 tapped)</t>
  </si>
  <si>
    <t>b1*, 1x</t>
  </si>
  <si>
    <t>12" x 16"</t>
  </si>
  <si>
    <t>r1</t>
  </si>
  <si>
    <t>"r1"</t>
  </si>
  <si>
    <t>(have)</t>
  </si>
  <si>
    <t xml:space="preserve">*new </t>
  </si>
  <si>
    <t>*changed</t>
  </si>
  <si>
    <t>black 1/4" acrylic (17.5"x9")</t>
  </si>
  <si>
    <t>black 1/4" acrylic (12.5"x16.5")</t>
  </si>
  <si>
    <t>B4</t>
  </si>
  <si>
    <t>RAW ID:</t>
  </si>
  <si>
    <t>DIM:</t>
  </si>
  <si>
    <t>PIECE</t>
  </si>
  <si>
    <t>[for 8 doors, 8 monitor mounts]</t>
  </si>
  <si>
    <t>[for 16 side_door_frames]</t>
  </si>
  <si>
    <t>[1 more, plus 8 extra, in case replaced]</t>
  </si>
  <si>
    <t>*new [get 8, OR get 16, if replace all]</t>
  </si>
  <si>
    <t>r1* (12x16), 1x -- GET IN CLEAR-RED ACRYLIC, 1/8" if possible</t>
  </si>
  <si>
    <t>*15 (short version)</t>
  </si>
  <si>
    <t>clear-red 1/8" acrylic (12"x15")</t>
  </si>
  <si>
    <t>black 1/8" acrylic (12"x15")</t>
  </si>
  <si>
    <t>Need:</t>
  </si>
  <si>
    <t>*needed amount + 4 extra of each piece (except black 1/8")</t>
  </si>
  <si>
    <t>36 x 8 ft</t>
  </si>
  <si>
    <t xml:space="preserve">48" </t>
  </si>
  <si>
    <t>48 x 96</t>
  </si>
  <si>
    <t>4 setups</t>
  </si>
  <si>
    <t>3 setups</t>
  </si>
  <si>
    <t>24 pieces</t>
  </si>
  <si>
    <t>20 (sheet makes 24)</t>
  </si>
  <si>
    <t>[sideDoorAttachment_v4 is the shorter panel -- use this]</t>
  </si>
  <si>
    <t>(curr: side_door_slotted_v1 -- make slot smaller)</t>
  </si>
  <si>
    <t>side door (attachment) (M6 thumb or 4 M3 tapped)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</si>
</sst>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 applyBorder="1"/>
    <xf numFmtId="0" fontId="4" fillId="2" borderId="0" xfId="23" applyBorder="1"/>
    <xf numFmtId="0" fontId="4" fillId="2" borderId="0" xfId="23"/>
    <xf numFmtId="0" fontId="0" fillId="0" borderId="0" xfId="0" applyFill="1" applyBorder="1"/>
    <xf numFmtId="0" fontId="0" fillId="0" borderId="0" xfId="0" applyFont="1" applyFill="1" applyBorder="1"/>
    <xf numFmtId="0" fontId="8" fillId="3" borderId="0" xfId="114"/>
    <xf numFmtId="0" fontId="9" fillId="3" borderId="0" xfId="114" applyFont="1"/>
  </cellXfs>
  <cellStyles count="119">
    <cellStyle name="Bad" xfId="2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6" builtinId="9" hidden="1"/>
    <cellStyle name="Followed Hyperlink" xfId="118" builtinId="9" hidden="1"/>
    <cellStyle name="Good" xfId="114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D9" sqref="D9:E9"/>
    </sheetView>
  </sheetViews>
  <sheetFormatPr baseColWidth="10" defaultRowHeight="15" x14ac:dyDescent="0"/>
  <cols>
    <col min="1" max="1" width="29.5" customWidth="1"/>
    <col min="2" max="2" width="33" customWidth="1"/>
    <col min="3" max="3" width="13.6640625" customWidth="1"/>
    <col min="12" max="12" width="14" customWidth="1"/>
    <col min="13" max="13" width="13.5" customWidth="1"/>
    <col min="14" max="14" width="17.1640625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I1" t="s">
        <v>57</v>
      </c>
      <c r="J1" t="s">
        <v>53</v>
      </c>
      <c r="K1" t="s">
        <v>54</v>
      </c>
      <c r="M1" t="s">
        <v>59</v>
      </c>
      <c r="O1" t="s">
        <v>58</v>
      </c>
    </row>
    <row r="2" spans="1:21">
      <c r="A2" t="s">
        <v>0</v>
      </c>
      <c r="B2" t="s">
        <v>6</v>
      </c>
      <c r="C2" t="s">
        <v>47</v>
      </c>
      <c r="D2">
        <v>18</v>
      </c>
      <c r="E2">
        <v>18.5</v>
      </c>
      <c r="G2" t="s">
        <v>60</v>
      </c>
      <c r="H2" t="s">
        <v>71</v>
      </c>
      <c r="I2" t="s">
        <v>55</v>
      </c>
      <c r="J2">
        <f>E2</f>
        <v>18.5</v>
      </c>
      <c r="K2">
        <f>D4</f>
        <v>17.25</v>
      </c>
      <c r="M2">
        <v>8</v>
      </c>
      <c r="O2">
        <f>J2+K2</f>
        <v>35.75</v>
      </c>
    </row>
    <row r="3" spans="1:21">
      <c r="A3" t="s">
        <v>3</v>
      </c>
      <c r="B3" t="s">
        <v>4</v>
      </c>
      <c r="C3" t="s">
        <v>47</v>
      </c>
      <c r="D3">
        <v>18</v>
      </c>
      <c r="E3">
        <v>18.5</v>
      </c>
      <c r="G3" t="s">
        <v>60</v>
      </c>
      <c r="H3" t="s">
        <v>71</v>
      </c>
      <c r="I3" t="s">
        <v>56</v>
      </c>
      <c r="J3">
        <f>D2</f>
        <v>18</v>
      </c>
      <c r="K3">
        <f>E4</f>
        <v>8.8249999999999993</v>
      </c>
      <c r="M3">
        <v>1</v>
      </c>
      <c r="O3">
        <f>K3+L3+M3</f>
        <v>9.8249999999999993</v>
      </c>
    </row>
    <row r="4" spans="1:21">
      <c r="A4" t="s">
        <v>5</v>
      </c>
      <c r="B4" t="s">
        <v>7</v>
      </c>
      <c r="C4" t="s">
        <v>47</v>
      </c>
      <c r="D4">
        <v>17.25</v>
      </c>
      <c r="E4">
        <v>8.8249999999999993</v>
      </c>
      <c r="G4" t="s">
        <v>60</v>
      </c>
      <c r="H4" t="s">
        <v>74</v>
      </c>
    </row>
    <row r="5" spans="1:21">
      <c r="A5" t="s">
        <v>8</v>
      </c>
      <c r="B5" t="s">
        <v>9</v>
      </c>
      <c r="C5" t="s">
        <v>47</v>
      </c>
      <c r="D5">
        <v>4</v>
      </c>
      <c r="E5">
        <v>8.24</v>
      </c>
      <c r="G5" t="s">
        <v>60</v>
      </c>
      <c r="H5" t="s">
        <v>74</v>
      </c>
      <c r="I5" t="s">
        <v>57</v>
      </c>
      <c r="J5" t="s">
        <v>61</v>
      </c>
      <c r="K5" t="s">
        <v>62</v>
      </c>
      <c r="L5" t="s">
        <v>63</v>
      </c>
      <c r="M5" t="s">
        <v>8</v>
      </c>
      <c r="N5" t="s">
        <v>64</v>
      </c>
      <c r="O5" t="s">
        <v>65</v>
      </c>
      <c r="P5" t="s">
        <v>66</v>
      </c>
      <c r="R5" t="s">
        <v>58</v>
      </c>
    </row>
    <row r="6" spans="1:21">
      <c r="A6" t="s">
        <v>12</v>
      </c>
      <c r="B6" t="s">
        <v>13</v>
      </c>
      <c r="C6" t="s">
        <v>47</v>
      </c>
      <c r="D6">
        <v>0.66300000000000003</v>
      </c>
      <c r="E6">
        <v>1.5</v>
      </c>
      <c r="G6" t="s">
        <v>60</v>
      </c>
      <c r="H6" t="s">
        <v>74</v>
      </c>
      <c r="I6" t="s">
        <v>55</v>
      </c>
      <c r="J6">
        <f>E3</f>
        <v>18.5</v>
      </c>
      <c r="K6">
        <f>E10*2</f>
        <v>9</v>
      </c>
      <c r="L6">
        <v>8.5</v>
      </c>
      <c r="M6">
        <v>8.25</v>
      </c>
      <c r="N6">
        <v>5</v>
      </c>
      <c r="O6">
        <v>3</v>
      </c>
      <c r="P6">
        <v>9</v>
      </c>
      <c r="R6">
        <f>SUM(J6:L6)</f>
        <v>36</v>
      </c>
      <c r="S6">
        <f>SUM(J6,K6,M6)</f>
        <v>35.75</v>
      </c>
      <c r="T6">
        <f>SUM(J6,K6,N6,O6)</f>
        <v>35.5</v>
      </c>
      <c r="U6">
        <f>SUM(J6,P6,N6,O6)</f>
        <v>35.5</v>
      </c>
    </row>
    <row r="7" spans="1:21">
      <c r="A7" t="s">
        <v>20</v>
      </c>
      <c r="B7" t="s">
        <v>21</v>
      </c>
      <c r="C7" t="s">
        <v>47</v>
      </c>
      <c r="D7">
        <v>8.5</v>
      </c>
      <c r="E7">
        <v>6</v>
      </c>
      <c r="G7" t="s">
        <v>60</v>
      </c>
      <c r="H7" t="s">
        <v>74</v>
      </c>
      <c r="I7" t="s">
        <v>56</v>
      </c>
      <c r="J7">
        <f>D3</f>
        <v>18</v>
      </c>
      <c r="K7">
        <f>D10*3</f>
        <v>15</v>
      </c>
      <c r="L7">
        <v>6</v>
      </c>
      <c r="M7">
        <v>4</v>
      </c>
      <c r="N7">
        <v>8</v>
      </c>
      <c r="O7">
        <v>8</v>
      </c>
      <c r="P7">
        <v>1.5</v>
      </c>
      <c r="R7">
        <f>SUM(L7,M7,N7)</f>
        <v>18</v>
      </c>
      <c r="S7">
        <f>SUM(K7,P7)</f>
        <v>16.5</v>
      </c>
      <c r="T7">
        <f>SUM(L7,M7,O7)</f>
        <v>18</v>
      </c>
    </row>
    <row r="8" spans="1:21">
      <c r="A8" t="s">
        <v>22</v>
      </c>
      <c r="B8" t="s">
        <v>23</v>
      </c>
      <c r="C8" t="s">
        <v>47</v>
      </c>
      <c r="D8" t="s">
        <v>24</v>
      </c>
      <c r="E8">
        <v>1</v>
      </c>
      <c r="F8" t="s">
        <v>25</v>
      </c>
      <c r="G8" t="s">
        <v>60</v>
      </c>
      <c r="H8" t="s">
        <v>74</v>
      </c>
    </row>
    <row r="9" spans="1:21">
      <c r="A9" t="s">
        <v>27</v>
      </c>
      <c r="B9" t="s">
        <v>26</v>
      </c>
      <c r="C9" t="s">
        <v>47</v>
      </c>
      <c r="D9">
        <v>18.5</v>
      </c>
      <c r="E9">
        <v>8.8520000000000003</v>
      </c>
      <c r="F9" t="s">
        <v>28</v>
      </c>
      <c r="G9" t="s">
        <v>60</v>
      </c>
      <c r="H9" t="s">
        <v>71</v>
      </c>
      <c r="J9">
        <f>36-K9</f>
        <v>8.5</v>
      </c>
      <c r="K9">
        <f>J6+K6</f>
        <v>27.5</v>
      </c>
    </row>
    <row r="10" spans="1:21">
      <c r="A10" t="s">
        <v>30</v>
      </c>
      <c r="B10" t="s">
        <v>31</v>
      </c>
      <c r="C10" t="s">
        <v>47</v>
      </c>
      <c r="D10">
        <v>5</v>
      </c>
      <c r="E10">
        <v>4.5</v>
      </c>
      <c r="F10" t="s">
        <v>41</v>
      </c>
      <c r="G10" t="s">
        <v>60</v>
      </c>
      <c r="H10" t="s">
        <v>72</v>
      </c>
    </row>
    <row r="11" spans="1:21">
      <c r="A11" t="s">
        <v>32</v>
      </c>
      <c r="B11" t="s">
        <v>33</v>
      </c>
      <c r="C11" t="s">
        <v>47</v>
      </c>
      <c r="D11">
        <v>5</v>
      </c>
      <c r="E11">
        <v>4.5</v>
      </c>
      <c r="F11" t="s">
        <v>41</v>
      </c>
      <c r="G11" t="s">
        <v>60</v>
      </c>
      <c r="H11" t="s">
        <v>72</v>
      </c>
    </row>
    <row r="12" spans="1:21">
      <c r="A12" t="s">
        <v>45</v>
      </c>
      <c r="C12" t="s">
        <v>46</v>
      </c>
      <c r="D12">
        <v>8</v>
      </c>
      <c r="E12">
        <v>5</v>
      </c>
      <c r="F12" t="s">
        <v>28</v>
      </c>
      <c r="H12" t="s">
        <v>74</v>
      </c>
    </row>
    <row r="13" spans="1:21">
      <c r="I13" s="2" t="s">
        <v>71</v>
      </c>
      <c r="J13" s="3" t="s">
        <v>67</v>
      </c>
      <c r="K13" s="4">
        <v>3</v>
      </c>
    </row>
    <row r="14" spans="1:21">
      <c r="A14" t="s">
        <v>10</v>
      </c>
      <c r="B14" t="s">
        <v>14</v>
      </c>
      <c r="C14" t="s">
        <v>43</v>
      </c>
      <c r="D14">
        <v>18.399999999999999</v>
      </c>
      <c r="E14">
        <v>8.8520000000000003</v>
      </c>
      <c r="F14" t="s">
        <v>11</v>
      </c>
      <c r="I14" s="5" t="s">
        <v>72</v>
      </c>
      <c r="J14" s="6" t="s">
        <v>73</v>
      </c>
      <c r="K14" s="7">
        <v>1</v>
      </c>
    </row>
    <row r="15" spans="1:21">
      <c r="A15" t="s">
        <v>17</v>
      </c>
      <c r="B15" t="s">
        <v>18</v>
      </c>
      <c r="C15" t="s">
        <v>43</v>
      </c>
      <c r="D15">
        <v>17.37</v>
      </c>
      <c r="E15">
        <v>8</v>
      </c>
      <c r="I15" s="8" t="s">
        <v>74</v>
      </c>
      <c r="J15" s="9" t="s">
        <v>69</v>
      </c>
      <c r="K15" s="10">
        <v>1</v>
      </c>
    </row>
    <row r="16" spans="1:21">
      <c r="A16" t="s">
        <v>42</v>
      </c>
      <c r="B16" t="s">
        <v>51</v>
      </c>
      <c r="C16" t="s">
        <v>43</v>
      </c>
      <c r="D16">
        <v>7.5</v>
      </c>
      <c r="E16">
        <v>4.5</v>
      </c>
    </row>
    <row r="17" spans="1:13">
      <c r="A17" t="s">
        <v>44</v>
      </c>
      <c r="B17" t="s">
        <v>51</v>
      </c>
      <c r="C17" t="s">
        <v>43</v>
      </c>
      <c r="D17">
        <v>7.5</v>
      </c>
      <c r="E17">
        <v>3.5</v>
      </c>
      <c r="M17">
        <f>36-11</f>
        <v>25</v>
      </c>
    </row>
    <row r="18" spans="1:13">
      <c r="I18" s="11" t="s">
        <v>70</v>
      </c>
      <c r="J18" s="12" t="s">
        <v>68</v>
      </c>
      <c r="K18" s="13">
        <v>1</v>
      </c>
    </row>
    <row r="21" spans="1:13">
      <c r="A21" t="s">
        <v>37</v>
      </c>
      <c r="B21" t="s">
        <v>51</v>
      </c>
      <c r="C21" t="s">
        <v>15</v>
      </c>
      <c r="D21">
        <v>15</v>
      </c>
      <c r="E21">
        <v>18</v>
      </c>
      <c r="F21" t="s">
        <v>77</v>
      </c>
    </row>
    <row r="22" spans="1:13">
      <c r="A22" t="s">
        <v>39</v>
      </c>
      <c r="B22" t="s">
        <v>40</v>
      </c>
      <c r="C22" t="s">
        <v>15</v>
      </c>
      <c r="D22">
        <v>18.5</v>
      </c>
      <c r="E22">
        <v>12.5</v>
      </c>
      <c r="F22" t="s">
        <v>76</v>
      </c>
    </row>
    <row r="23" spans="1:13">
      <c r="A23" t="s">
        <v>16</v>
      </c>
      <c r="B23" t="s">
        <v>19</v>
      </c>
      <c r="C23" t="s">
        <v>15</v>
      </c>
      <c r="D23">
        <v>18.5</v>
      </c>
      <c r="E23">
        <v>12.5</v>
      </c>
      <c r="F23" t="s">
        <v>76</v>
      </c>
      <c r="I23">
        <f>18.5+17.5</f>
        <v>36</v>
      </c>
      <c r="J23">
        <f>36-19</f>
        <v>17</v>
      </c>
      <c r="M23">
        <f>9/1.5</f>
        <v>6</v>
      </c>
    </row>
    <row r="24" spans="1:13">
      <c r="A24" t="s">
        <v>34</v>
      </c>
      <c r="B24" t="s">
        <v>29</v>
      </c>
      <c r="C24" t="s">
        <v>15</v>
      </c>
      <c r="D24">
        <v>18.5</v>
      </c>
      <c r="E24">
        <v>8.8520000000000003</v>
      </c>
      <c r="F24" t="s">
        <v>75</v>
      </c>
      <c r="I24">
        <f>7.5*2</f>
        <v>15</v>
      </c>
      <c r="J24">
        <f>16.5+9</f>
        <v>25.5</v>
      </c>
    </row>
    <row r="25" spans="1:13">
      <c r="A25" t="s">
        <v>35</v>
      </c>
      <c r="B25" t="s">
        <v>38</v>
      </c>
      <c r="C25" t="s">
        <v>15</v>
      </c>
      <c r="D25">
        <v>18.5</v>
      </c>
      <c r="E25">
        <v>8.8520000000000003</v>
      </c>
      <c r="F25" t="s">
        <v>75</v>
      </c>
    </row>
    <row r="26" spans="1:13">
      <c r="A26" t="s">
        <v>52</v>
      </c>
      <c r="B26" t="s">
        <v>51</v>
      </c>
      <c r="C26" t="s">
        <v>15</v>
      </c>
      <c r="D26">
        <v>18.5</v>
      </c>
      <c r="E26" t="s">
        <v>115</v>
      </c>
      <c r="F26" t="s">
        <v>80</v>
      </c>
    </row>
    <row r="27" spans="1:13">
      <c r="A27" t="s">
        <v>36</v>
      </c>
      <c r="B27" t="s">
        <v>51</v>
      </c>
      <c r="C27" t="s">
        <v>15</v>
      </c>
      <c r="D27">
        <v>18.5</v>
      </c>
      <c r="E27">
        <v>13</v>
      </c>
      <c r="F27" t="s">
        <v>76</v>
      </c>
      <c r="I27" s="14" t="s">
        <v>75</v>
      </c>
      <c r="J27" s="15" t="s">
        <v>67</v>
      </c>
      <c r="K27" s="16">
        <v>1</v>
      </c>
    </row>
    <row r="28" spans="1:13">
      <c r="I28" s="17" t="s">
        <v>76</v>
      </c>
      <c r="J28" s="18" t="s">
        <v>81</v>
      </c>
      <c r="K28" s="19">
        <v>3</v>
      </c>
      <c r="L28">
        <f>8.5*2</f>
        <v>17</v>
      </c>
    </row>
    <row r="29" spans="1:13">
      <c r="I29" s="17" t="s">
        <v>77</v>
      </c>
      <c r="J29" s="18" t="s">
        <v>78</v>
      </c>
      <c r="K29" s="19">
        <v>1</v>
      </c>
    </row>
    <row r="30" spans="1:13">
      <c r="I30" s="20" t="s">
        <v>80</v>
      </c>
      <c r="J30" s="21" t="s">
        <v>79</v>
      </c>
      <c r="K30" s="22">
        <v>1</v>
      </c>
    </row>
    <row r="31" spans="1:13">
      <c r="E31">
        <f>15+18.5</f>
        <v>33.5</v>
      </c>
      <c r="F31">
        <f>SUM(E26:E27)</f>
        <v>13</v>
      </c>
      <c r="G31">
        <f>18.5*2</f>
        <v>37</v>
      </c>
    </row>
    <row r="32" spans="1:13">
      <c r="E32">
        <f>18.5+13</f>
        <v>31.5</v>
      </c>
      <c r="F32">
        <f>F31+E23</f>
        <v>25.5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A34" workbookViewId="0">
      <selection activeCell="A66" sqref="A66"/>
    </sheetView>
  </sheetViews>
  <sheetFormatPr baseColWidth="10" defaultRowHeight="15" x14ac:dyDescent="0"/>
  <cols>
    <col min="1" max="1" width="55.1640625" customWidth="1"/>
    <col min="2" max="2" width="19.83203125" customWidth="1"/>
  </cols>
  <sheetData>
    <row r="1" spans="1:3">
      <c r="A1" s="1" t="s">
        <v>244</v>
      </c>
    </row>
    <row r="2" spans="1:3">
      <c r="A2" s="1"/>
    </row>
    <row r="3" spans="1:3">
      <c r="A3" s="1"/>
    </row>
    <row r="4" spans="1:3">
      <c r="A4" s="1" t="s">
        <v>238</v>
      </c>
    </row>
    <row r="5" spans="1:3">
      <c r="A5" t="s">
        <v>90</v>
      </c>
      <c r="B5" t="s">
        <v>91</v>
      </c>
      <c r="C5" t="s">
        <v>104</v>
      </c>
    </row>
    <row r="7" spans="1:3">
      <c r="A7" s="1" t="s">
        <v>240</v>
      </c>
    </row>
    <row r="8" spans="1:3">
      <c r="A8" s="23" t="s">
        <v>239</v>
      </c>
      <c r="B8" t="s">
        <v>92</v>
      </c>
      <c r="C8" t="s">
        <v>218</v>
      </c>
    </row>
    <row r="9" spans="1:3">
      <c r="A9" t="s">
        <v>256</v>
      </c>
      <c r="B9" t="s">
        <v>92</v>
      </c>
      <c r="C9" t="s">
        <v>227</v>
      </c>
    </row>
    <row r="10" spans="1:3">
      <c r="A10" t="s">
        <v>221</v>
      </c>
      <c r="B10" t="s">
        <v>93</v>
      </c>
      <c r="C10" t="s">
        <v>219</v>
      </c>
    </row>
    <row r="12" spans="1:3">
      <c r="A12" s="1" t="s">
        <v>241</v>
      </c>
    </row>
    <row r="13" spans="1:3">
      <c r="A13" s="23" t="s">
        <v>216</v>
      </c>
      <c r="B13" t="s">
        <v>92</v>
      </c>
      <c r="C13" t="s">
        <v>217</v>
      </c>
    </row>
    <row r="14" spans="1:3">
      <c r="A14" s="25" t="s">
        <v>222</v>
      </c>
      <c r="B14" t="s">
        <v>85</v>
      </c>
      <c r="C14" t="s">
        <v>220</v>
      </c>
    </row>
    <row r="15" spans="1:3">
      <c r="A15" s="25" t="s">
        <v>223</v>
      </c>
      <c r="B15" t="s">
        <v>92</v>
      </c>
      <c r="C15" t="s">
        <v>220</v>
      </c>
    </row>
    <row r="16" spans="1:3">
      <c r="A16" s="25" t="s">
        <v>224</v>
      </c>
      <c r="B16" t="s">
        <v>85</v>
      </c>
      <c r="C16" t="s">
        <v>220</v>
      </c>
    </row>
    <row r="17" spans="1:4">
      <c r="A17" t="s">
        <v>225</v>
      </c>
      <c r="B17" t="s">
        <v>94</v>
      </c>
      <c r="C17" t="s">
        <v>226</v>
      </c>
    </row>
    <row r="18" spans="1:4">
      <c r="A18" s="25" t="s">
        <v>245</v>
      </c>
      <c r="B18" t="s">
        <v>83</v>
      </c>
    </row>
    <row r="19" spans="1:4">
      <c r="A19" s="25"/>
    </row>
    <row r="20" spans="1:4">
      <c r="A20" s="1" t="s">
        <v>246</v>
      </c>
    </row>
    <row r="21" spans="1:4">
      <c r="A21" t="s">
        <v>229</v>
      </c>
      <c r="B21" t="s">
        <v>85</v>
      </c>
      <c r="C21" t="s">
        <v>205</v>
      </c>
    </row>
    <row r="22" spans="1:4">
      <c r="A22" t="s">
        <v>82</v>
      </c>
      <c r="B22" t="s">
        <v>83</v>
      </c>
      <c r="C22" t="s">
        <v>203</v>
      </c>
    </row>
    <row r="23" spans="1:4">
      <c r="D23" s="25" t="s">
        <v>204</v>
      </c>
    </row>
    <row r="24" spans="1:4">
      <c r="A24" t="s">
        <v>228</v>
      </c>
      <c r="B24" t="s">
        <v>85</v>
      </c>
      <c r="C24" t="s">
        <v>206</v>
      </c>
    </row>
    <row r="25" spans="1:4">
      <c r="A25" t="s">
        <v>207</v>
      </c>
      <c r="B25" t="s">
        <v>83</v>
      </c>
    </row>
    <row r="26" spans="1:4">
      <c r="A26" t="s">
        <v>230</v>
      </c>
      <c r="B26" t="s">
        <v>86</v>
      </c>
      <c r="C26" t="s">
        <v>231</v>
      </c>
    </row>
    <row r="28" spans="1:4">
      <c r="A28" t="s">
        <v>232</v>
      </c>
      <c r="B28" t="s">
        <v>83</v>
      </c>
    </row>
    <row r="29" spans="1:4">
      <c r="A29" t="s">
        <v>233</v>
      </c>
      <c r="B29" t="s">
        <v>85</v>
      </c>
    </row>
    <row r="31" spans="1:4">
      <c r="A31" t="s">
        <v>234</v>
      </c>
      <c r="B31" t="s">
        <v>85</v>
      </c>
      <c r="C31" t="s">
        <v>236</v>
      </c>
    </row>
    <row r="32" spans="1:4">
      <c r="A32" s="23" t="s">
        <v>235</v>
      </c>
      <c r="B32" t="s">
        <v>85</v>
      </c>
      <c r="C32" t="s">
        <v>237</v>
      </c>
    </row>
    <row r="34" spans="1:3">
      <c r="A34" s="1" t="s">
        <v>247</v>
      </c>
    </row>
    <row r="35" spans="1:3">
      <c r="A35" s="23" t="s">
        <v>242</v>
      </c>
      <c r="B35" t="s">
        <v>86</v>
      </c>
      <c r="C35" t="s">
        <v>243</v>
      </c>
    </row>
    <row r="38" spans="1:3">
      <c r="A38" s="1" t="s">
        <v>248</v>
      </c>
    </row>
    <row r="39" spans="1:3">
      <c r="A39" s="1"/>
    </row>
    <row r="40" spans="1:3">
      <c r="A40" s="1" t="s">
        <v>249</v>
      </c>
    </row>
    <row r="41" spans="1:3">
      <c r="A41" t="s">
        <v>280</v>
      </c>
      <c r="B41" t="s">
        <v>86</v>
      </c>
      <c r="C41" t="s">
        <v>250</v>
      </c>
    </row>
    <row r="42" spans="1:3">
      <c r="A42" t="s">
        <v>95</v>
      </c>
      <c r="B42" t="s">
        <v>86</v>
      </c>
    </row>
    <row r="43" spans="1:3">
      <c r="A43" t="s">
        <v>96</v>
      </c>
      <c r="B43" t="s">
        <v>85</v>
      </c>
      <c r="C43" t="s">
        <v>208</v>
      </c>
    </row>
    <row r="45" spans="1:3">
      <c r="A45" s="1" t="s">
        <v>251</v>
      </c>
    </row>
    <row r="46" spans="1:3">
      <c r="A46" t="s">
        <v>252</v>
      </c>
      <c r="B46" t="s">
        <v>83</v>
      </c>
      <c r="C46" t="s">
        <v>253</v>
      </c>
    </row>
    <row r="47" spans="1:3">
      <c r="A47" t="s">
        <v>254</v>
      </c>
    </row>
    <row r="48" spans="1:3">
      <c r="A48" t="s">
        <v>255</v>
      </c>
    </row>
    <row r="51" spans="1:7">
      <c r="A51" s="1" t="s">
        <v>105</v>
      </c>
    </row>
    <row r="52" spans="1:7">
      <c r="A52" t="s">
        <v>106</v>
      </c>
      <c r="B52" t="s">
        <v>93</v>
      </c>
    </row>
    <row r="53" spans="1:7">
      <c r="A53" t="s">
        <v>275</v>
      </c>
      <c r="B53" t="s">
        <v>86</v>
      </c>
    </row>
    <row r="56" spans="1:7">
      <c r="A56" s="1" t="s">
        <v>276</v>
      </c>
    </row>
    <row r="57" spans="1:7">
      <c r="A57" s="1"/>
    </row>
    <row r="58" spans="1:7">
      <c r="A58" s="26" t="s">
        <v>277</v>
      </c>
      <c r="B58" s="25"/>
      <c r="C58" s="25"/>
      <c r="D58" s="25"/>
    </row>
    <row r="59" spans="1:7">
      <c r="A59" s="25" t="s">
        <v>84</v>
      </c>
      <c r="B59" s="25" t="s">
        <v>86</v>
      </c>
      <c r="C59" s="25" t="s">
        <v>281</v>
      </c>
      <c r="D59" s="25"/>
      <c r="E59" s="25"/>
    </row>
    <row r="60" spans="1:7">
      <c r="A60" s="25" t="s">
        <v>283</v>
      </c>
      <c r="B60" s="25" t="s">
        <v>282</v>
      </c>
      <c r="C60" s="25" t="s">
        <v>284</v>
      </c>
      <c r="D60" s="25"/>
      <c r="E60" s="25"/>
    </row>
    <row r="61" spans="1:7">
      <c r="A61" s="25" t="s">
        <v>87</v>
      </c>
      <c r="B61" s="25" t="s">
        <v>269</v>
      </c>
      <c r="C61" s="25"/>
      <c r="D61" s="25"/>
      <c r="E61" s="25"/>
      <c r="F61" s="25"/>
      <c r="G61" s="25"/>
    </row>
    <row r="62" spans="1:7">
      <c r="A62" s="25" t="s">
        <v>270</v>
      </c>
      <c r="B62" s="25" t="s">
        <v>83</v>
      </c>
      <c r="C62" s="25"/>
      <c r="D62" s="25"/>
      <c r="E62" s="25"/>
      <c r="F62" s="25"/>
      <c r="G62" s="25"/>
    </row>
    <row r="63" spans="1:7">
      <c r="A63" s="25" t="s">
        <v>114</v>
      </c>
      <c r="B63" s="25" t="s">
        <v>83</v>
      </c>
      <c r="C63" s="25"/>
      <c r="D63" s="25"/>
      <c r="E63" s="25"/>
      <c r="F63" s="25"/>
      <c r="G63" s="25"/>
    </row>
    <row r="64" spans="1:7">
      <c r="A64" s="25" t="s">
        <v>89</v>
      </c>
      <c r="B64" s="25" t="s">
        <v>83</v>
      </c>
      <c r="C64" s="25" t="s">
        <v>271</v>
      </c>
      <c r="D64" s="25"/>
      <c r="E64" s="25"/>
      <c r="F64" s="25"/>
      <c r="G64" s="25"/>
    </row>
    <row r="65" spans="1:7">
      <c r="A65" s="25" t="s">
        <v>97</v>
      </c>
      <c r="B65" s="25" t="s">
        <v>269</v>
      </c>
      <c r="C65" s="25"/>
      <c r="D65" s="25"/>
      <c r="E65" s="25"/>
      <c r="F65" s="25"/>
      <c r="G65" s="25"/>
    </row>
    <row r="66" spans="1:7">
      <c r="A66" s="25" t="s">
        <v>112</v>
      </c>
      <c r="B66" s="25" t="s">
        <v>272</v>
      </c>
      <c r="C66" s="25" t="s">
        <v>100</v>
      </c>
      <c r="D66" s="25"/>
      <c r="E66" s="25"/>
      <c r="F66" s="25"/>
      <c r="G66" s="25"/>
    </row>
    <row r="67" spans="1:7">
      <c r="A67" s="25" t="s">
        <v>101</v>
      </c>
      <c r="B67" s="25" t="s">
        <v>88</v>
      </c>
      <c r="C67" s="25" t="s">
        <v>102</v>
      </c>
      <c r="E67" s="25"/>
      <c r="F67" s="25"/>
      <c r="G67" s="25"/>
    </row>
    <row r="68" spans="1:7">
      <c r="A68" s="25" t="s">
        <v>273</v>
      </c>
      <c r="B68" s="25" t="s">
        <v>269</v>
      </c>
      <c r="C68" s="25" t="s">
        <v>100</v>
      </c>
      <c r="D68" s="25"/>
      <c r="E68" s="25"/>
      <c r="F68" s="25"/>
      <c r="G68" s="25"/>
    </row>
    <row r="69" spans="1:7">
      <c r="A69" s="25"/>
      <c r="B69" s="25"/>
      <c r="C69" s="25"/>
      <c r="D69" s="25"/>
      <c r="E69" s="25"/>
      <c r="F69" s="25"/>
      <c r="G69" s="25"/>
    </row>
    <row r="70" spans="1:7">
      <c r="A70" s="26" t="s">
        <v>278</v>
      </c>
      <c r="B70" s="25"/>
      <c r="C70" s="25"/>
      <c r="D70" s="25"/>
      <c r="E70" s="25"/>
      <c r="F70" s="25"/>
      <c r="G70" s="25"/>
    </row>
    <row r="71" spans="1:7">
      <c r="A71" s="25" t="s">
        <v>279</v>
      </c>
      <c r="B71" s="25" t="s">
        <v>83</v>
      </c>
      <c r="C71" s="25"/>
      <c r="D71" s="25"/>
      <c r="E71" s="25"/>
      <c r="F71" s="25"/>
      <c r="G71" s="25"/>
    </row>
    <row r="72" spans="1:7">
      <c r="A72" s="25"/>
      <c r="B72" s="25"/>
      <c r="C72" s="25"/>
      <c r="D72" s="25"/>
      <c r="E72" s="25"/>
      <c r="F72" s="25"/>
      <c r="G72" s="25"/>
    </row>
    <row r="73" spans="1:7">
      <c r="A73" s="25"/>
      <c r="B73" s="25"/>
      <c r="C73" s="25"/>
      <c r="D73" s="25"/>
      <c r="E73" s="25"/>
      <c r="F73" s="25"/>
      <c r="G73" s="25"/>
    </row>
    <row r="74" spans="1:7">
      <c r="A74" s="25"/>
      <c r="E74" s="25"/>
      <c r="F74" s="25"/>
      <c r="G74" s="25"/>
    </row>
    <row r="75" spans="1:7">
      <c r="A75" s="25"/>
      <c r="F75" s="25"/>
      <c r="G75" s="25"/>
    </row>
    <row r="76" spans="1:7">
      <c r="A76" s="25"/>
      <c r="B76" s="25"/>
      <c r="F76" s="25"/>
      <c r="G76" s="25"/>
    </row>
    <row r="77" spans="1:7">
      <c r="A77" s="25"/>
      <c r="B77" s="25"/>
    </row>
    <row r="82" spans="1:3">
      <c r="A82" t="s">
        <v>257</v>
      </c>
      <c r="B82" t="s">
        <v>85</v>
      </c>
      <c r="C82" t="s">
        <v>258</v>
      </c>
    </row>
    <row r="83" spans="1:3">
      <c r="A83" t="s">
        <v>259</v>
      </c>
    </row>
    <row r="84" spans="1:3">
      <c r="A84" t="s">
        <v>260</v>
      </c>
      <c r="B84" t="s">
        <v>261</v>
      </c>
    </row>
    <row r="85" spans="1:3">
      <c r="A85" t="s">
        <v>267</v>
      </c>
      <c r="B85" t="s">
        <v>85</v>
      </c>
    </row>
    <row r="86" spans="1:3">
      <c r="A86" t="s">
        <v>268</v>
      </c>
      <c r="B86" t="s">
        <v>85</v>
      </c>
    </row>
    <row r="88" spans="1:3">
      <c r="A88" t="s">
        <v>262</v>
      </c>
    </row>
    <row r="89" spans="1:3">
      <c r="A89" t="s">
        <v>263</v>
      </c>
    </row>
    <row r="90" spans="1:3">
      <c r="A90" t="s">
        <v>264</v>
      </c>
    </row>
    <row r="91" spans="1:3">
      <c r="A91" t="s">
        <v>265</v>
      </c>
    </row>
    <row r="92" spans="1:3">
      <c r="A92" t="s">
        <v>266</v>
      </c>
    </row>
    <row r="96" spans="1:3">
      <c r="A96" s="24" t="s">
        <v>274</v>
      </c>
    </row>
    <row r="97" spans="1:9">
      <c r="A97" s="25" t="s">
        <v>109</v>
      </c>
      <c r="B97" s="25" t="s">
        <v>85</v>
      </c>
      <c r="C97" s="25" t="s">
        <v>111</v>
      </c>
      <c r="D97" s="25"/>
      <c r="E97" s="25"/>
      <c r="F97" s="25"/>
      <c r="G97" s="25"/>
      <c r="H97" s="25"/>
      <c r="I97" s="25"/>
    </row>
    <row r="98" spans="1:9">
      <c r="A98" s="25" t="s">
        <v>110</v>
      </c>
      <c r="B98" s="25" t="s">
        <v>85</v>
      </c>
      <c r="C98" s="25" t="s">
        <v>111</v>
      </c>
      <c r="D98" s="25"/>
      <c r="E98" s="25"/>
      <c r="F98" s="25"/>
      <c r="G98" s="25"/>
      <c r="H98" s="25"/>
      <c r="I98" s="25"/>
    </row>
    <row r="99" spans="1:9">
      <c r="A99" s="25" t="s">
        <v>103</v>
      </c>
      <c r="B99" s="25" t="s">
        <v>113</v>
      </c>
      <c r="C99" s="25" t="s">
        <v>108</v>
      </c>
      <c r="D99" s="25"/>
      <c r="E99" s="25"/>
      <c r="F99" s="25"/>
      <c r="G99" s="25"/>
      <c r="H99" s="25"/>
      <c r="I99" s="25"/>
    </row>
    <row r="100" spans="1:9">
      <c r="A100" s="25" t="s">
        <v>98</v>
      </c>
      <c r="B100" s="25" t="s">
        <v>99</v>
      </c>
      <c r="C100" s="25" t="s">
        <v>107</v>
      </c>
      <c r="D100" s="25"/>
      <c r="E100" s="25"/>
      <c r="F100" s="25"/>
      <c r="G100" s="25"/>
      <c r="H100" s="25"/>
      <c r="I100" s="25"/>
    </row>
    <row r="101" spans="1:9">
      <c r="A101" s="25" t="s">
        <v>209</v>
      </c>
      <c r="B101" s="25"/>
      <c r="C101" s="25"/>
      <c r="D101" s="25"/>
      <c r="E101" s="25"/>
      <c r="F101" s="25"/>
      <c r="G101" s="25"/>
      <c r="H101" s="25"/>
      <c r="I101" s="25"/>
    </row>
    <row r="102" spans="1:9">
      <c r="A102" s="25" t="s">
        <v>210</v>
      </c>
      <c r="B102" s="25"/>
      <c r="C102" s="25"/>
      <c r="D102" s="25"/>
      <c r="E102" s="25"/>
      <c r="F102" s="25"/>
      <c r="G102" s="25"/>
      <c r="H102" s="25"/>
      <c r="I102" s="25"/>
    </row>
    <row r="103" spans="1:9">
      <c r="A103" s="25" t="s">
        <v>211</v>
      </c>
      <c r="B103" s="25" t="s">
        <v>212</v>
      </c>
      <c r="C103" s="25"/>
      <c r="D103" s="25"/>
      <c r="E103" s="25"/>
      <c r="F103" s="25"/>
      <c r="G103" s="25"/>
      <c r="H103" s="25"/>
      <c r="I103" s="25"/>
    </row>
    <row r="104" spans="1:9">
      <c r="A104" s="25" t="s">
        <v>213</v>
      </c>
      <c r="B104" s="25" t="s">
        <v>214</v>
      </c>
      <c r="C104" s="25" t="s">
        <v>215</v>
      </c>
      <c r="D104" s="25"/>
      <c r="E104" s="25"/>
      <c r="F104" s="25"/>
      <c r="G104" s="25"/>
      <c r="H104" s="25"/>
      <c r="I104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workbookViewId="0">
      <selection activeCell="B13" sqref="B13"/>
    </sheetView>
  </sheetViews>
  <sheetFormatPr baseColWidth="10" defaultRowHeight="15" x14ac:dyDescent="0"/>
  <cols>
    <col min="1" max="1" width="42" customWidth="1"/>
    <col min="2" max="2" width="43.5" customWidth="1"/>
    <col min="3" max="3" width="18.1640625" customWidth="1"/>
    <col min="15" max="15" width="14" customWidth="1"/>
    <col min="16" max="16" width="13.5" customWidth="1"/>
    <col min="17" max="17" width="17.1640625" customWidth="1"/>
    <col min="18" max="18" width="13.33203125" customWidth="1"/>
    <col min="20" max="20" width="26" customWidth="1"/>
  </cols>
  <sheetData>
    <row r="1" spans="1:21">
      <c r="A1" s="1" t="s">
        <v>50</v>
      </c>
      <c r="B1" s="1" t="s">
        <v>48</v>
      </c>
      <c r="C1" s="1" t="s">
        <v>49</v>
      </c>
      <c r="D1" s="1" t="s">
        <v>1</v>
      </c>
      <c r="E1" s="1" t="s">
        <v>2</v>
      </c>
      <c r="F1" s="1" t="s">
        <v>166</v>
      </c>
      <c r="G1" s="1" t="s">
        <v>167</v>
      </c>
      <c r="H1" s="1" t="s">
        <v>175</v>
      </c>
      <c r="I1" s="1" t="s">
        <v>168</v>
      </c>
      <c r="L1" t="s">
        <v>57</v>
      </c>
      <c r="M1" t="s">
        <v>53</v>
      </c>
      <c r="N1" t="s">
        <v>54</v>
      </c>
      <c r="P1" t="s">
        <v>59</v>
      </c>
      <c r="R1" t="s">
        <v>58</v>
      </c>
    </row>
    <row r="2" spans="1:21">
      <c r="A2" s="1"/>
      <c r="B2" s="1"/>
      <c r="C2" s="1"/>
      <c r="D2" s="1"/>
      <c r="E2" s="1"/>
    </row>
    <row r="3" spans="1:21">
      <c r="A3" s="1" t="s">
        <v>133</v>
      </c>
      <c r="B3" s="1"/>
      <c r="C3" s="1"/>
      <c r="D3" s="1"/>
      <c r="E3" s="1"/>
    </row>
    <row r="4" spans="1:21">
      <c r="A4" t="s">
        <v>0</v>
      </c>
      <c r="B4" t="s">
        <v>122</v>
      </c>
      <c r="C4" t="s">
        <v>183</v>
      </c>
      <c r="D4">
        <v>18</v>
      </c>
      <c r="E4">
        <v>18.5</v>
      </c>
      <c r="F4" t="s">
        <v>83</v>
      </c>
      <c r="G4" t="s">
        <v>86</v>
      </c>
      <c r="H4" t="s">
        <v>177</v>
      </c>
      <c r="L4" t="s">
        <v>55</v>
      </c>
      <c r="M4">
        <f>E4</f>
        <v>18.5</v>
      </c>
      <c r="N4">
        <f>D6</f>
        <v>17.25</v>
      </c>
      <c r="P4">
        <v>8</v>
      </c>
      <c r="R4">
        <f>M4+N4</f>
        <v>35.75</v>
      </c>
    </row>
    <row r="5" spans="1:21">
      <c r="A5" t="s">
        <v>3</v>
      </c>
      <c r="B5" t="s">
        <v>123</v>
      </c>
      <c r="C5" t="s">
        <v>183</v>
      </c>
      <c r="D5">
        <v>18</v>
      </c>
      <c r="E5">
        <v>18.5</v>
      </c>
      <c r="F5" t="s">
        <v>83</v>
      </c>
      <c r="G5" t="s">
        <v>86</v>
      </c>
      <c r="H5" t="s">
        <v>177</v>
      </c>
      <c r="L5" t="s">
        <v>56</v>
      </c>
      <c r="M5">
        <f>D4</f>
        <v>18</v>
      </c>
      <c r="N5">
        <f>E6</f>
        <v>8.8249999999999993</v>
      </c>
      <c r="P5">
        <v>1</v>
      </c>
      <c r="R5">
        <f>N5+O5+P5</f>
        <v>9.8249999999999993</v>
      </c>
    </row>
    <row r="6" spans="1:21">
      <c r="A6" t="s">
        <v>134</v>
      </c>
      <c r="B6" t="s">
        <v>124</v>
      </c>
      <c r="C6" t="s">
        <v>183</v>
      </c>
      <c r="D6">
        <v>17.25</v>
      </c>
      <c r="E6">
        <v>8.8249999999999993</v>
      </c>
      <c r="F6" t="s">
        <v>83</v>
      </c>
      <c r="G6" t="s">
        <v>86</v>
      </c>
      <c r="H6" s="23" t="s">
        <v>188</v>
      </c>
    </row>
    <row r="7" spans="1:21">
      <c r="A7" t="s">
        <v>135</v>
      </c>
      <c r="B7" t="s">
        <v>125</v>
      </c>
      <c r="C7" t="s">
        <v>183</v>
      </c>
      <c r="D7">
        <v>4</v>
      </c>
      <c r="E7">
        <v>8.24</v>
      </c>
      <c r="F7" t="s">
        <v>83</v>
      </c>
      <c r="G7" t="s">
        <v>86</v>
      </c>
      <c r="H7" s="1" t="s">
        <v>314</v>
      </c>
      <c r="L7" t="s">
        <v>57</v>
      </c>
      <c r="M7" t="s">
        <v>61</v>
      </c>
      <c r="N7" t="s">
        <v>62</v>
      </c>
      <c r="O7" t="s">
        <v>63</v>
      </c>
      <c r="P7" t="s">
        <v>8</v>
      </c>
      <c r="Q7" t="s">
        <v>64</v>
      </c>
      <c r="R7" t="s">
        <v>65</v>
      </c>
      <c r="S7" t="s">
        <v>66</v>
      </c>
      <c r="U7" t="s">
        <v>58</v>
      </c>
    </row>
    <row r="8" spans="1:21">
      <c r="A8" t="s">
        <v>137</v>
      </c>
      <c r="B8" t="s">
        <v>136</v>
      </c>
      <c r="C8" t="s">
        <v>139</v>
      </c>
      <c r="D8">
        <v>17.37</v>
      </c>
      <c r="E8">
        <v>8</v>
      </c>
      <c r="F8" t="s">
        <v>83</v>
      </c>
      <c r="G8" t="s">
        <v>86</v>
      </c>
      <c r="H8" t="s">
        <v>178</v>
      </c>
    </row>
    <row r="9" spans="1:21">
      <c r="A9" t="s">
        <v>147</v>
      </c>
      <c r="B9" t="s">
        <v>138</v>
      </c>
      <c r="C9" t="s">
        <v>139</v>
      </c>
      <c r="D9">
        <v>18.399999999999999</v>
      </c>
      <c r="E9">
        <v>8.8520000000000003</v>
      </c>
      <c r="F9" t="s">
        <v>83</v>
      </c>
      <c r="G9" t="s">
        <v>86</v>
      </c>
      <c r="H9" t="s">
        <v>184</v>
      </c>
    </row>
    <row r="10" spans="1:21">
      <c r="A10" t="s">
        <v>140</v>
      </c>
      <c r="B10" t="s">
        <v>141</v>
      </c>
      <c r="C10" t="s">
        <v>183</v>
      </c>
      <c r="D10">
        <v>18.5</v>
      </c>
      <c r="E10">
        <v>8.8520000000000003</v>
      </c>
      <c r="F10" t="s">
        <v>85</v>
      </c>
      <c r="G10" t="s">
        <v>91</v>
      </c>
      <c r="H10" t="s">
        <v>177</v>
      </c>
    </row>
    <row r="11" spans="1:21">
      <c r="D11" t="s">
        <v>191</v>
      </c>
    </row>
    <row r="14" spans="1:21">
      <c r="A14" s="1" t="s">
        <v>142</v>
      </c>
      <c r="B14" t="s">
        <v>359</v>
      </c>
    </row>
    <row r="15" spans="1:21">
      <c r="A15" t="s">
        <v>361</v>
      </c>
      <c r="B15" t="s">
        <v>144</v>
      </c>
      <c r="C15" t="s">
        <v>182</v>
      </c>
      <c r="D15">
        <v>11.5</v>
      </c>
      <c r="E15" t="s">
        <v>347</v>
      </c>
      <c r="F15" t="s">
        <v>83</v>
      </c>
      <c r="G15" t="s">
        <v>86</v>
      </c>
      <c r="H15" s="1" t="s">
        <v>346</v>
      </c>
    </row>
    <row r="16" spans="1:21">
      <c r="A16" t="s">
        <v>146</v>
      </c>
      <c r="B16" t="s">
        <v>145</v>
      </c>
      <c r="C16" t="s">
        <v>183</v>
      </c>
      <c r="D16">
        <v>12.5</v>
      </c>
      <c r="E16">
        <v>16.25</v>
      </c>
      <c r="F16" t="s">
        <v>85</v>
      </c>
      <c r="G16" t="s">
        <v>91</v>
      </c>
      <c r="H16" s="1" t="s">
        <v>304</v>
      </c>
    </row>
    <row r="17" spans="1:24">
      <c r="A17" t="s">
        <v>20</v>
      </c>
      <c r="B17" t="s">
        <v>126</v>
      </c>
      <c r="C17" s="25" t="s">
        <v>183</v>
      </c>
      <c r="D17">
        <v>8.5</v>
      </c>
      <c r="E17">
        <v>6</v>
      </c>
      <c r="F17" s="23" t="s">
        <v>83</v>
      </c>
      <c r="G17" s="23" t="s">
        <v>86</v>
      </c>
      <c r="H17" s="1" t="s">
        <v>311</v>
      </c>
      <c r="I17" s="24"/>
      <c r="K17" s="24"/>
      <c r="L17" t="s">
        <v>55</v>
      </c>
      <c r="M17">
        <f>E5</f>
        <v>18.5</v>
      </c>
      <c r="N17">
        <f>E29*2</f>
        <v>9</v>
      </c>
      <c r="O17">
        <v>8.5</v>
      </c>
      <c r="P17">
        <v>8.25</v>
      </c>
      <c r="Q17">
        <v>5</v>
      </c>
      <c r="R17">
        <v>3</v>
      </c>
      <c r="S17">
        <v>9</v>
      </c>
      <c r="U17">
        <f>SUM(M17:O17)</f>
        <v>36</v>
      </c>
      <c r="V17">
        <f>SUM(M17,N17,P17)</f>
        <v>35.75</v>
      </c>
      <c r="W17">
        <f>SUM(M17,N17,Q17,R17)</f>
        <v>35.5</v>
      </c>
      <c r="X17">
        <f>SUM(M17,S17,Q17,R17)</f>
        <v>35.5</v>
      </c>
    </row>
    <row r="18" spans="1:24">
      <c r="A18" t="s">
        <v>127</v>
      </c>
      <c r="B18" t="s">
        <v>143</v>
      </c>
      <c r="C18" s="25" t="s">
        <v>183</v>
      </c>
      <c r="D18">
        <v>8.5</v>
      </c>
      <c r="E18">
        <v>6</v>
      </c>
      <c r="F18" s="23" t="s">
        <v>169</v>
      </c>
      <c r="G18" s="23" t="s">
        <v>170</v>
      </c>
      <c r="H18" s="23" t="s">
        <v>288</v>
      </c>
      <c r="L18" t="s">
        <v>56</v>
      </c>
      <c r="M18">
        <f>D5</f>
        <v>18</v>
      </c>
      <c r="N18">
        <f>D29*3</f>
        <v>15</v>
      </c>
      <c r="O18">
        <v>6</v>
      </c>
      <c r="P18">
        <v>4</v>
      </c>
      <c r="Q18">
        <v>8</v>
      </c>
      <c r="R18">
        <v>8</v>
      </c>
      <c r="S18">
        <v>1.5</v>
      </c>
      <c r="U18">
        <f>SUM(O18,P18,Q18)</f>
        <v>18</v>
      </c>
      <c r="V18">
        <f>SUM(N18,S18)</f>
        <v>16.5</v>
      </c>
      <c r="W18">
        <f>SUM(O18,P18,R18)</f>
        <v>18</v>
      </c>
    </row>
    <row r="19" spans="1:24">
      <c r="A19" t="s">
        <v>328</v>
      </c>
      <c r="B19" t="s">
        <v>360</v>
      </c>
      <c r="C19" t="s">
        <v>182</v>
      </c>
      <c r="D19">
        <v>11.5</v>
      </c>
      <c r="E19">
        <v>15</v>
      </c>
      <c r="F19" s="23" t="s">
        <v>83</v>
      </c>
      <c r="G19" s="23" t="s">
        <v>86</v>
      </c>
      <c r="H19" s="1" t="s">
        <v>329</v>
      </c>
    </row>
    <row r="22" spans="1:24">
      <c r="A22" s="1" t="s">
        <v>160</v>
      </c>
    </row>
    <row r="23" spans="1:24">
      <c r="A23" s="23" t="s">
        <v>161</v>
      </c>
      <c r="B23" t="s">
        <v>162</v>
      </c>
      <c r="C23" t="s">
        <v>15</v>
      </c>
      <c r="D23">
        <v>18</v>
      </c>
      <c r="E23">
        <v>6</v>
      </c>
      <c r="F23" t="s">
        <v>83</v>
      </c>
      <c r="G23" t="s">
        <v>86</v>
      </c>
    </row>
    <row r="24" spans="1:24">
      <c r="A24" t="s">
        <v>164</v>
      </c>
      <c r="B24" s="23" t="s">
        <v>285</v>
      </c>
      <c r="C24" t="s">
        <v>15</v>
      </c>
      <c r="D24" s="23">
        <v>18.5</v>
      </c>
      <c r="E24" s="23">
        <v>12.5</v>
      </c>
      <c r="F24" t="s">
        <v>83</v>
      </c>
      <c r="G24" t="s">
        <v>86</v>
      </c>
    </row>
    <row r="25" spans="1:24">
      <c r="A25" t="s">
        <v>165</v>
      </c>
      <c r="B25" s="23" t="s">
        <v>163</v>
      </c>
      <c r="C25" t="s">
        <v>15</v>
      </c>
      <c r="D25" s="23">
        <v>18.5</v>
      </c>
      <c r="E25" s="23">
        <v>12.5</v>
      </c>
      <c r="F25" t="s">
        <v>180</v>
      </c>
      <c r="G25" t="s">
        <v>83</v>
      </c>
    </row>
    <row r="27" spans="1:24">
      <c r="A27" s="1"/>
      <c r="B27" s="1"/>
      <c r="C27" s="1"/>
      <c r="D27" s="1"/>
      <c r="E27" s="1"/>
    </row>
    <row r="28" spans="1:24">
      <c r="A28" s="1" t="s">
        <v>149</v>
      </c>
      <c r="B28" s="24"/>
      <c r="C28" s="24"/>
      <c r="D28" s="24"/>
      <c r="E28" s="24"/>
      <c r="F28" s="24"/>
    </row>
    <row r="29" spans="1:24">
      <c r="A29" t="s">
        <v>153</v>
      </c>
      <c r="B29" t="s">
        <v>129</v>
      </c>
      <c r="C29" t="s">
        <v>183</v>
      </c>
      <c r="D29">
        <v>5</v>
      </c>
      <c r="E29">
        <v>4.5</v>
      </c>
      <c r="F29" t="s">
        <v>171</v>
      </c>
      <c r="G29" s="23" t="s">
        <v>180</v>
      </c>
      <c r="H29" s="23" t="s">
        <v>180</v>
      </c>
      <c r="I29" s="24"/>
      <c r="J29" s="24"/>
      <c r="K29" s="24"/>
    </row>
    <row r="30" spans="1:24">
      <c r="A30" t="s">
        <v>154</v>
      </c>
      <c r="B30" t="s">
        <v>130</v>
      </c>
      <c r="C30" t="s">
        <v>183</v>
      </c>
      <c r="D30">
        <v>5</v>
      </c>
      <c r="E30">
        <v>4.5</v>
      </c>
      <c r="F30" t="s">
        <v>171</v>
      </c>
      <c r="G30" t="s">
        <v>180</v>
      </c>
      <c r="H30" t="s">
        <v>180</v>
      </c>
      <c r="M30">
        <f>36-N30</f>
        <v>8.5</v>
      </c>
      <c r="N30">
        <f>M17+N17</f>
        <v>27.5</v>
      </c>
    </row>
    <row r="31" spans="1:24">
      <c r="A31" t="s">
        <v>131</v>
      </c>
      <c r="B31" t="s">
        <v>132</v>
      </c>
      <c r="C31" t="s">
        <v>183</v>
      </c>
      <c r="D31">
        <v>9</v>
      </c>
      <c r="E31">
        <v>15</v>
      </c>
      <c r="F31" t="s">
        <v>83</v>
      </c>
      <c r="G31" t="s">
        <v>86</v>
      </c>
      <c r="H31" s="23" t="s">
        <v>181</v>
      </c>
    </row>
    <row r="32" spans="1:24">
      <c r="A32" t="s">
        <v>186</v>
      </c>
      <c r="B32" t="s">
        <v>150</v>
      </c>
      <c r="C32" t="s">
        <v>183</v>
      </c>
      <c r="D32">
        <v>8</v>
      </c>
      <c r="E32">
        <v>5</v>
      </c>
      <c r="F32" t="s">
        <v>83</v>
      </c>
      <c r="G32" t="s">
        <v>170</v>
      </c>
      <c r="H32" s="1" t="s">
        <v>312</v>
      </c>
    </row>
    <row r="33" spans="1:18">
      <c r="A33" t="s">
        <v>152</v>
      </c>
      <c r="B33" t="s">
        <v>151</v>
      </c>
      <c r="C33" t="s">
        <v>182</v>
      </c>
      <c r="D33">
        <v>8</v>
      </c>
      <c r="E33">
        <v>5</v>
      </c>
      <c r="F33" t="s">
        <v>83</v>
      </c>
      <c r="G33" t="s">
        <v>86</v>
      </c>
      <c r="H33" s="1" t="s">
        <v>305</v>
      </c>
    </row>
    <row r="34" spans="1:18">
      <c r="A34" t="s">
        <v>156</v>
      </c>
      <c r="B34" t="s">
        <v>155</v>
      </c>
      <c r="C34" t="s">
        <v>183</v>
      </c>
      <c r="D34">
        <v>1.5</v>
      </c>
      <c r="E34">
        <v>4</v>
      </c>
      <c r="F34" t="s">
        <v>180</v>
      </c>
      <c r="G34" t="s">
        <v>86</v>
      </c>
      <c r="H34" s="1" t="s">
        <v>313</v>
      </c>
    </row>
    <row r="36" spans="1:18">
      <c r="L36" s="6" t="s">
        <v>176</v>
      </c>
      <c r="M36" s="6" t="s">
        <v>67</v>
      </c>
      <c r="N36" s="6">
        <v>3</v>
      </c>
      <c r="O36" t="s">
        <v>292</v>
      </c>
    </row>
    <row r="37" spans="1:18">
      <c r="A37" t="s">
        <v>187</v>
      </c>
      <c r="B37" t="s">
        <v>157</v>
      </c>
      <c r="C37" t="s">
        <v>158</v>
      </c>
      <c r="D37">
        <v>7.5</v>
      </c>
      <c r="E37">
        <v>4.5</v>
      </c>
      <c r="F37" t="s">
        <v>83</v>
      </c>
      <c r="G37" t="s">
        <v>86</v>
      </c>
      <c r="H37" s="26" t="s">
        <v>179</v>
      </c>
      <c r="L37" s="6" t="s">
        <v>291</v>
      </c>
      <c r="M37" s="6" t="s">
        <v>318</v>
      </c>
      <c r="N37" s="6">
        <v>1</v>
      </c>
    </row>
    <row r="38" spans="1:18">
      <c r="A38" t="s">
        <v>44</v>
      </c>
      <c r="B38" t="s">
        <v>157</v>
      </c>
      <c r="C38" t="s">
        <v>158</v>
      </c>
      <c r="D38">
        <v>7.5</v>
      </c>
      <c r="E38">
        <v>3.5</v>
      </c>
      <c r="F38" t="s">
        <v>83</v>
      </c>
      <c r="G38" t="s">
        <v>86</v>
      </c>
      <c r="H38" s="26" t="s">
        <v>179</v>
      </c>
      <c r="L38" s="28" t="s">
        <v>188</v>
      </c>
      <c r="M38" s="28" t="s">
        <v>69</v>
      </c>
      <c r="N38" s="28">
        <v>1</v>
      </c>
      <c r="O38" s="29" t="s">
        <v>315</v>
      </c>
    </row>
    <row r="39" spans="1:18">
      <c r="A39" s="25" t="s">
        <v>148</v>
      </c>
      <c r="B39" s="25" t="s">
        <v>128</v>
      </c>
      <c r="C39" s="25" t="s">
        <v>139</v>
      </c>
      <c r="D39" s="25">
        <v>1.6</v>
      </c>
      <c r="E39" s="25">
        <v>1</v>
      </c>
      <c r="F39" s="25" t="s">
        <v>172</v>
      </c>
      <c r="G39" s="25" t="s">
        <v>173</v>
      </c>
      <c r="H39" s="25" t="s">
        <v>185</v>
      </c>
      <c r="L39" s="1" t="s">
        <v>289</v>
      </c>
      <c r="M39" s="1" t="s">
        <v>290</v>
      </c>
      <c r="N39" s="27">
        <v>2</v>
      </c>
    </row>
    <row r="40" spans="1:18">
      <c r="A40" t="s">
        <v>286</v>
      </c>
      <c r="B40" t="s">
        <v>159</v>
      </c>
      <c r="C40" t="s">
        <v>183</v>
      </c>
      <c r="D40">
        <v>1.25</v>
      </c>
      <c r="E40">
        <v>1.25</v>
      </c>
      <c r="F40" t="s">
        <v>83</v>
      </c>
      <c r="G40" s="25" t="s">
        <v>174</v>
      </c>
      <c r="H40" s="26" t="s">
        <v>287</v>
      </c>
      <c r="I40" s="25"/>
      <c r="J40" s="25"/>
      <c r="K40" s="25"/>
      <c r="Q40" t="s">
        <v>320</v>
      </c>
      <c r="R40" t="s">
        <v>321</v>
      </c>
    </row>
    <row r="41" spans="1:18">
      <c r="C41" t="s">
        <v>182</v>
      </c>
      <c r="D41">
        <v>1.25</v>
      </c>
      <c r="E41">
        <v>1.25</v>
      </c>
      <c r="H41" s="1" t="s">
        <v>288</v>
      </c>
      <c r="L41" s="27" t="s">
        <v>308</v>
      </c>
      <c r="M41" s="1" t="s">
        <v>73</v>
      </c>
      <c r="N41" s="27">
        <v>1</v>
      </c>
      <c r="O41" t="s">
        <v>309</v>
      </c>
      <c r="Q41" s="27" t="s">
        <v>310</v>
      </c>
      <c r="R41" s="27" t="s">
        <v>85</v>
      </c>
    </row>
    <row r="42" spans="1:18">
      <c r="L42" s="1" t="s">
        <v>316</v>
      </c>
    </row>
    <row r="43" spans="1:18">
      <c r="A43" s="1"/>
      <c r="L43" s="1" t="s">
        <v>319</v>
      </c>
      <c r="M43" s="1" t="s">
        <v>318</v>
      </c>
      <c r="N43" s="27">
        <v>1</v>
      </c>
      <c r="O43" t="s">
        <v>317</v>
      </c>
      <c r="Q43" s="1" t="s">
        <v>83</v>
      </c>
      <c r="R43" s="1" t="s">
        <v>83</v>
      </c>
    </row>
    <row r="44" spans="1:18">
      <c r="A44" s="1" t="s">
        <v>192</v>
      </c>
    </row>
    <row r="45" spans="1:18">
      <c r="A45" t="s">
        <v>193</v>
      </c>
      <c r="L45" s="11" t="s">
        <v>298</v>
      </c>
      <c r="M45" s="12" t="s">
        <v>68</v>
      </c>
      <c r="N45" s="13">
        <v>1</v>
      </c>
    </row>
    <row r="46" spans="1:18">
      <c r="A46" t="s">
        <v>195</v>
      </c>
      <c r="L46" s="27" t="s">
        <v>299</v>
      </c>
      <c r="N46" s="1" t="s">
        <v>300</v>
      </c>
      <c r="P46" t="s">
        <v>302</v>
      </c>
      <c r="Q46" t="s">
        <v>83</v>
      </c>
      <c r="R46" t="s">
        <v>86</v>
      </c>
    </row>
    <row r="47" spans="1:18">
      <c r="A47" t="s">
        <v>194</v>
      </c>
      <c r="N47" s="1" t="s">
        <v>301</v>
      </c>
      <c r="P47" t="s">
        <v>303</v>
      </c>
      <c r="Q47" t="s">
        <v>83</v>
      </c>
      <c r="R47" t="s">
        <v>86</v>
      </c>
    </row>
    <row r="49" spans="1:22">
      <c r="A49" t="s">
        <v>196</v>
      </c>
      <c r="L49" t="s">
        <v>71</v>
      </c>
      <c r="M49" t="s">
        <v>330</v>
      </c>
      <c r="N49">
        <v>1</v>
      </c>
      <c r="P49" t="s">
        <v>306</v>
      </c>
      <c r="Q49" t="s">
        <v>83</v>
      </c>
      <c r="R49" t="s">
        <v>86</v>
      </c>
    </row>
    <row r="50" spans="1:22">
      <c r="A50" t="s">
        <v>197</v>
      </c>
      <c r="L50" t="s">
        <v>70</v>
      </c>
      <c r="M50" t="s">
        <v>333</v>
      </c>
    </row>
    <row r="52" spans="1:22">
      <c r="A52" t="s">
        <v>199</v>
      </c>
    </row>
    <row r="53" spans="1:22">
      <c r="A53" t="s">
        <v>200</v>
      </c>
    </row>
    <row r="55" spans="1:22">
      <c r="A55" t="s">
        <v>201</v>
      </c>
      <c r="H55" s="1" t="s">
        <v>339</v>
      </c>
      <c r="I55" s="1" t="s">
        <v>340</v>
      </c>
      <c r="K55" s="18"/>
      <c r="L55" s="1" t="s">
        <v>341</v>
      </c>
      <c r="M55" s="1" t="s">
        <v>295</v>
      </c>
      <c r="N55" s="1" t="s">
        <v>296</v>
      </c>
      <c r="O55" s="1" t="s">
        <v>324</v>
      </c>
      <c r="Q55" s="1" t="s">
        <v>307</v>
      </c>
      <c r="R55" s="1" t="s">
        <v>323</v>
      </c>
      <c r="S55" s="1" t="s">
        <v>350</v>
      </c>
      <c r="T55" s="33" t="s">
        <v>325</v>
      </c>
      <c r="U55" s="1"/>
      <c r="V55" s="1" t="s">
        <v>351</v>
      </c>
    </row>
    <row r="56" spans="1:22">
      <c r="A56" t="s">
        <v>202</v>
      </c>
      <c r="H56" s="1" t="s">
        <v>176</v>
      </c>
      <c r="I56" t="s">
        <v>195</v>
      </c>
      <c r="K56" s="18"/>
      <c r="L56" s="27" t="s">
        <v>293</v>
      </c>
      <c r="M56" s="27" t="s">
        <v>88</v>
      </c>
      <c r="N56" s="27" t="s">
        <v>93</v>
      </c>
      <c r="O56">
        <v>12</v>
      </c>
      <c r="Q56">
        <v>24</v>
      </c>
      <c r="R56">
        <v>-28</v>
      </c>
      <c r="S56">
        <v>0</v>
      </c>
      <c r="T56" s="32">
        <v>4</v>
      </c>
    </row>
    <row r="57" spans="1:22">
      <c r="H57" s="1" t="s">
        <v>291</v>
      </c>
      <c r="I57" t="s">
        <v>336</v>
      </c>
      <c r="K57" s="18"/>
      <c r="L57" s="1" t="s">
        <v>294</v>
      </c>
      <c r="M57" s="27" t="s">
        <v>85</v>
      </c>
      <c r="N57" s="27" t="s">
        <v>322</v>
      </c>
      <c r="O57">
        <v>10</v>
      </c>
      <c r="Q57">
        <v>20</v>
      </c>
      <c r="R57">
        <v>-8</v>
      </c>
      <c r="S57">
        <v>12</v>
      </c>
      <c r="T57" s="32">
        <v>16</v>
      </c>
      <c r="U57" t="s">
        <v>335</v>
      </c>
      <c r="V57" t="s">
        <v>342</v>
      </c>
    </row>
    <row r="58" spans="1:22">
      <c r="H58" s="1" t="s">
        <v>338</v>
      </c>
      <c r="I58" t="s">
        <v>337</v>
      </c>
      <c r="K58" s="18"/>
      <c r="L58" s="1" t="s">
        <v>297</v>
      </c>
      <c r="M58" s="27" t="s">
        <v>85</v>
      </c>
      <c r="N58" s="27" t="s">
        <v>91</v>
      </c>
      <c r="O58">
        <v>8</v>
      </c>
      <c r="Q58" s="23">
        <v>16</v>
      </c>
      <c r="R58" s="31">
        <v>0</v>
      </c>
      <c r="S58">
        <v>16</v>
      </c>
      <c r="T58" s="32" t="s">
        <v>358</v>
      </c>
      <c r="U58" t="s">
        <v>334</v>
      </c>
      <c r="V58" t="s">
        <v>343</v>
      </c>
    </row>
    <row r="59" spans="1:22">
      <c r="K59" s="18"/>
      <c r="L59" s="18"/>
      <c r="M59" s="18"/>
      <c r="N59" s="18"/>
      <c r="O59" s="18"/>
      <c r="P59" s="18"/>
      <c r="T59" s="32"/>
    </row>
    <row r="60" spans="1:22">
      <c r="A60" t="s">
        <v>116</v>
      </c>
      <c r="H60" s="1" t="s">
        <v>298</v>
      </c>
      <c r="I60" t="s">
        <v>196</v>
      </c>
      <c r="K60" s="18"/>
      <c r="L60" s="6" t="s">
        <v>298</v>
      </c>
      <c r="M60" s="27" t="s">
        <v>83</v>
      </c>
      <c r="N60" s="27" t="s">
        <v>86</v>
      </c>
      <c r="O60" s="30">
        <v>4</v>
      </c>
      <c r="P60" s="18"/>
      <c r="Q60">
        <v>9</v>
      </c>
      <c r="R60">
        <v>-9</v>
      </c>
      <c r="T60" s="32">
        <v>4</v>
      </c>
    </row>
    <row r="61" spans="1:22">
      <c r="A61" t="s">
        <v>117</v>
      </c>
      <c r="H61" s="1" t="s">
        <v>326</v>
      </c>
      <c r="I61" t="s">
        <v>197</v>
      </c>
      <c r="K61" s="18"/>
      <c r="L61" s="27" t="s">
        <v>326</v>
      </c>
      <c r="M61" s="27" t="s">
        <v>83</v>
      </c>
      <c r="N61" s="27" t="s">
        <v>86</v>
      </c>
      <c r="O61" s="30">
        <v>4</v>
      </c>
      <c r="P61" s="18"/>
      <c r="Q61">
        <v>9</v>
      </c>
      <c r="R61">
        <v>-9</v>
      </c>
      <c r="T61" s="32">
        <v>4</v>
      </c>
    </row>
    <row r="62" spans="1:22">
      <c r="A62" t="s">
        <v>118</v>
      </c>
      <c r="K62" s="18"/>
      <c r="L62" s="18"/>
      <c r="M62" s="18"/>
      <c r="N62" s="18"/>
      <c r="O62" s="18"/>
      <c r="P62" s="18"/>
      <c r="T62" s="32"/>
    </row>
    <row r="63" spans="1:22">
      <c r="A63" t="s">
        <v>119</v>
      </c>
      <c r="H63" s="1" t="s">
        <v>71</v>
      </c>
      <c r="I63" t="s">
        <v>349</v>
      </c>
      <c r="K63" s="18"/>
      <c r="L63" s="27" t="s">
        <v>327</v>
      </c>
      <c r="M63" s="27" t="s">
        <v>83</v>
      </c>
      <c r="N63" s="27" t="s">
        <v>86</v>
      </c>
      <c r="O63" s="30">
        <v>4</v>
      </c>
      <c r="P63" s="18"/>
      <c r="Q63">
        <v>8</v>
      </c>
      <c r="R63">
        <v>-7</v>
      </c>
      <c r="S63">
        <v>9</v>
      </c>
      <c r="T63" s="32">
        <v>9</v>
      </c>
      <c r="U63" t="s">
        <v>344</v>
      </c>
    </row>
    <row r="64" spans="1:22">
      <c r="A64" t="s">
        <v>120</v>
      </c>
      <c r="H64" s="1" t="s">
        <v>331</v>
      </c>
      <c r="I64" t="s">
        <v>348</v>
      </c>
      <c r="K64" s="18"/>
      <c r="L64" s="27" t="s">
        <v>332</v>
      </c>
      <c r="M64" s="27" t="s">
        <v>288</v>
      </c>
      <c r="N64" s="27" t="s">
        <v>288</v>
      </c>
      <c r="O64" s="27" t="s">
        <v>288</v>
      </c>
      <c r="P64" s="18"/>
      <c r="Q64" s="31" t="s">
        <v>288</v>
      </c>
      <c r="R64" s="23">
        <v>0</v>
      </c>
      <c r="S64">
        <v>8</v>
      </c>
      <c r="T64" s="32">
        <v>20</v>
      </c>
      <c r="U64" t="s">
        <v>345</v>
      </c>
    </row>
    <row r="65" spans="1:18">
      <c r="A65" t="s">
        <v>121</v>
      </c>
      <c r="K65" s="18"/>
      <c r="L65" s="18"/>
      <c r="M65" s="18"/>
      <c r="N65" s="18"/>
      <c r="O65" s="18"/>
      <c r="P65" s="18"/>
    </row>
    <row r="66" spans="1:18">
      <c r="I66" t="s">
        <v>198</v>
      </c>
      <c r="L66" s="27" t="s">
        <v>70</v>
      </c>
      <c r="M66" s="27" t="s">
        <v>333</v>
      </c>
      <c r="O66" t="s">
        <v>352</v>
      </c>
      <c r="P66" t="s">
        <v>357</v>
      </c>
      <c r="Q66">
        <f>12*4</f>
        <v>48</v>
      </c>
      <c r="R66" t="s">
        <v>355</v>
      </c>
    </row>
    <row r="67" spans="1:18">
      <c r="A67" t="s">
        <v>189</v>
      </c>
      <c r="O67" t="s">
        <v>353</v>
      </c>
      <c r="P67" t="s">
        <v>354</v>
      </c>
      <c r="Q67">
        <f>15*4</f>
        <v>60</v>
      </c>
      <c r="R67" t="s">
        <v>355</v>
      </c>
    </row>
    <row r="68" spans="1:18">
      <c r="A68" t="s">
        <v>190</v>
      </c>
      <c r="Q68">
        <f>96-60</f>
        <v>36</v>
      </c>
      <c r="R68" t="s">
        <v>356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acrylic pieces</vt:lpstr>
      <vt:lpstr>accessory pieces</vt:lpstr>
      <vt:lpstr>finalized pieces 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Rhee</dc:creator>
  <cp:lastModifiedBy>Juliana Rhee</cp:lastModifiedBy>
  <dcterms:created xsi:type="dcterms:W3CDTF">2012-11-27T14:54:54Z</dcterms:created>
  <dcterms:modified xsi:type="dcterms:W3CDTF">2013-04-16T22:33:17Z</dcterms:modified>
</cp:coreProperties>
</file>