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60" activeTab="1"/>
  </bookViews>
  <sheets>
    <sheet name="OLTP" sheetId="1" r:id="rId1"/>
    <sheet name="OLAP" sheetId="3" r:id="rId2"/>
    <sheet name="Loading" sheetId="2" r:id="rId3"/>
  </sheets>
  <definedNames>
    <definedName name="_xlnm._FilterDatabase" localSheetId="0" hidden="1">OLTP!$A$1:$G$415</definedName>
    <definedName name="_xlnm._FilterDatabase" localSheetId="1" hidden="1">OLAP!$A$1:$G$1558</definedName>
    <definedName name="_xlnm._FilterDatabase" localSheetId="2" hidden="1">Loading!$A$1:$G$53</definedName>
  </definedNames>
  <calcPr calcId="144525"/>
</workbook>
</file>

<file path=xl/sharedStrings.xml><?xml version="1.0" encoding="utf-8"?>
<sst xmlns="http://schemas.openxmlformats.org/spreadsheetml/2006/main" count="8114" uniqueCount="51">
  <si>
    <t>Platform</t>
  </si>
  <si>
    <t>Data size</t>
  </si>
  <si>
    <t>Backend</t>
  </si>
  <si>
    <t>Test</t>
  </si>
  <si>
    <t>Threads</t>
  </si>
  <si>
    <t>Throughput (QPS)</t>
  </si>
  <si>
    <t>Peak mem (MB)</t>
  </si>
  <si>
    <t>Mac Mini</t>
  </si>
  <si>
    <t>Tiny</t>
  </si>
  <si>
    <t>Mem</t>
  </si>
  <si>
    <t>Single vertex read</t>
  </si>
  <si>
    <t>Small</t>
  </si>
  <si>
    <t>Medium</t>
  </si>
  <si>
    <t>SQLite</t>
  </si>
  <si>
    <t>RocksDB</t>
  </si>
  <si>
    <t>Server</t>
  </si>
  <si>
    <t>Single vertex write</t>
  </si>
  <si>
    <t>Single edge write</t>
  </si>
  <si>
    <t>Single vertex update</t>
  </si>
  <si>
    <t>Mixed 90:5:5</t>
  </si>
  <si>
    <t>Mixed 70:15:15</t>
  </si>
  <si>
    <t>Mixed 50:25:25</t>
  </si>
  <si>
    <t>Mixed 30:35:35</t>
  </si>
  <si>
    <t>Operation</t>
  </si>
  <si>
    <t>QPS</t>
  </si>
  <si>
    <t>Average latency (ms)</t>
  </si>
  <si>
    <t>Expansion 1</t>
  </si>
  <si>
    <t>Expansion 1 with filter</t>
  </si>
  <si>
    <t>Expansion 2</t>
  </si>
  <si>
    <t>Expansion 2 with filter</t>
  </si>
  <si>
    <t>Expansion 3</t>
  </si>
  <si>
    <t>Expansion 3 with filter</t>
  </si>
  <si>
    <t>Expansion 4</t>
  </si>
  <si>
    <t>Expansion 4 with filter</t>
  </si>
  <si>
    <t>Neighbours 2</t>
  </si>
  <si>
    <t>Neighbours 2 with filter</t>
  </si>
  <si>
    <t>Neighbours 2 with data</t>
  </si>
  <si>
    <t>Neighbours 2 with filter and data</t>
  </si>
  <si>
    <t>Pattern cycle</t>
  </si>
  <si>
    <t>Pattern short</t>
  </si>
  <si>
    <t>Pattern long</t>
  </si>
  <si>
    <t>Aggregation group</t>
  </si>
  <si>
    <t>Aggregation count</t>
  </si>
  <si>
    <t>Aggregation with filter</t>
  </si>
  <si>
    <t>Aggregation min-max</t>
  </si>
  <si>
    <t>Pagerank</t>
  </si>
  <si>
    <t>Time taken (s)</t>
  </si>
  <si>
    <t>Raw rows per second</t>
  </si>
  <si>
    <t>Parse</t>
  </si>
  <si>
    <t>Backup</t>
  </si>
  <si>
    <t>Restore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</si>
</sst>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8" borderId="4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76" fontId="0" fillId="0" borderId="0" xfId="0" applyNumberFormat="1"/>
    <xf numFmtId="0" fontId="2" fillId="0" borderId="0" xfId="0" applyFont="1"/>
    <xf numFmtId="2" fontId="2" fillId="0" borderId="0" xfId="0" applyNumberFormat="1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5"/>
  <sheetViews>
    <sheetView workbookViewId="0">
      <selection activeCell="D212" sqref="D212"/>
    </sheetView>
  </sheetViews>
  <sheetFormatPr defaultColWidth="11" defaultRowHeight="13.2" outlineLevelCol="6"/>
  <cols>
    <col min="2" max="2" width="11.3333333333333" customWidth="1"/>
    <col min="3" max="3" width="10.6666666666667" customWidth="1"/>
    <col min="4" max="4" width="19.2" customWidth="1"/>
    <col min="5" max="5" width="10.1666666666667" customWidth="1"/>
    <col min="6" max="6" width="18.1666666666667" customWidth="1"/>
    <col min="7" max="7" width="17.1666666666667" style="2" customWidth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>
        <v>1</v>
      </c>
      <c r="F2">
        <v>67237</v>
      </c>
      <c r="G2" s="2">
        <f>59949056/1024/1024</f>
        <v>57.171875</v>
      </c>
    </row>
    <row r="3" spans="1:7">
      <c r="A3" t="s">
        <v>7</v>
      </c>
      <c r="B3" t="s">
        <v>8</v>
      </c>
      <c r="C3" t="s">
        <v>9</v>
      </c>
      <c r="D3" t="s">
        <v>10</v>
      </c>
      <c r="E3">
        <v>2</v>
      </c>
      <c r="F3">
        <v>125069</v>
      </c>
      <c r="G3" s="2">
        <f>61161472/1024/1024</f>
        <v>58.328125</v>
      </c>
    </row>
    <row r="4" spans="1:7">
      <c r="A4" t="s">
        <v>7</v>
      </c>
      <c r="B4" t="s">
        <v>8</v>
      </c>
      <c r="C4" t="s">
        <v>9</v>
      </c>
      <c r="D4" t="s">
        <v>10</v>
      </c>
      <c r="E4">
        <v>3</v>
      </c>
      <c r="F4">
        <v>180734</v>
      </c>
      <c r="G4" s="2">
        <f>60276736/1024/1024</f>
        <v>57.484375</v>
      </c>
    </row>
    <row r="5" spans="1:7">
      <c r="A5" t="s">
        <v>7</v>
      </c>
      <c r="B5" t="s">
        <v>8</v>
      </c>
      <c r="C5" t="s">
        <v>9</v>
      </c>
      <c r="D5" t="s">
        <v>10</v>
      </c>
      <c r="E5">
        <v>4</v>
      </c>
      <c r="F5">
        <v>234397</v>
      </c>
      <c r="G5" s="2">
        <f>59572224/1024/1024</f>
        <v>56.8125</v>
      </c>
    </row>
    <row r="6" spans="1:7">
      <c r="A6" t="s">
        <v>7</v>
      </c>
      <c r="B6" t="s">
        <v>8</v>
      </c>
      <c r="C6" t="s">
        <v>9</v>
      </c>
      <c r="D6" t="s">
        <v>10</v>
      </c>
      <c r="E6">
        <v>8</v>
      </c>
      <c r="F6">
        <v>245942</v>
      </c>
      <c r="G6" s="2">
        <f>58015744/1024/1024</f>
        <v>55.328125</v>
      </c>
    </row>
    <row r="7" spans="1:7">
      <c r="A7" t="s">
        <v>7</v>
      </c>
      <c r="B7" t="s">
        <v>11</v>
      </c>
      <c r="C7" t="s">
        <v>9</v>
      </c>
      <c r="D7" t="s">
        <v>10</v>
      </c>
      <c r="E7">
        <v>1</v>
      </c>
      <c r="F7">
        <v>64462</v>
      </c>
      <c r="G7" s="2">
        <f>59949056/1024/1024</f>
        <v>57.171875</v>
      </c>
    </row>
    <row r="8" spans="1:7">
      <c r="A8" t="s">
        <v>7</v>
      </c>
      <c r="B8" t="s">
        <v>11</v>
      </c>
      <c r="C8" t="s">
        <v>9</v>
      </c>
      <c r="D8" t="s">
        <v>10</v>
      </c>
      <c r="E8">
        <v>2</v>
      </c>
      <c r="F8">
        <v>117589</v>
      </c>
      <c r="G8" s="2">
        <f>535756800/1024/1024</f>
        <v>510.9375</v>
      </c>
    </row>
    <row r="9" spans="1:7">
      <c r="A9" t="s">
        <v>7</v>
      </c>
      <c r="B9" t="s">
        <v>11</v>
      </c>
      <c r="C9" t="s">
        <v>9</v>
      </c>
      <c r="D9" t="s">
        <v>10</v>
      </c>
      <c r="E9">
        <v>3</v>
      </c>
      <c r="F9">
        <v>169434</v>
      </c>
      <c r="G9" s="2">
        <f>516292608/1024/1024</f>
        <v>492.375</v>
      </c>
    </row>
    <row r="10" spans="1:7">
      <c r="A10" t="s">
        <v>7</v>
      </c>
      <c r="B10" t="s">
        <v>11</v>
      </c>
      <c r="C10" t="s">
        <v>9</v>
      </c>
      <c r="D10" t="s">
        <v>10</v>
      </c>
      <c r="E10">
        <v>4</v>
      </c>
      <c r="F10">
        <v>221752</v>
      </c>
      <c r="G10" s="2">
        <f>535642112/1024/1024</f>
        <v>510.828125</v>
      </c>
    </row>
    <row r="11" spans="1:7">
      <c r="A11" t="s">
        <v>7</v>
      </c>
      <c r="B11" t="s">
        <v>11</v>
      </c>
      <c r="C11" t="s">
        <v>9</v>
      </c>
      <c r="D11" t="s">
        <v>10</v>
      </c>
      <c r="E11">
        <v>8</v>
      </c>
      <c r="F11">
        <v>233324</v>
      </c>
      <c r="G11" s="2">
        <f>535805952/1024/1024</f>
        <v>510.984375</v>
      </c>
    </row>
    <row r="12" spans="1:7">
      <c r="A12" t="s">
        <v>7</v>
      </c>
      <c r="B12" t="s">
        <v>12</v>
      </c>
      <c r="C12" t="s">
        <v>9</v>
      </c>
      <c r="D12" t="s">
        <v>10</v>
      </c>
      <c r="E12">
        <v>1</v>
      </c>
      <c r="F12">
        <v>58700</v>
      </c>
      <c r="G12" s="2">
        <f>2992242688/1024/1024</f>
        <v>2853.625</v>
      </c>
    </row>
    <row r="13" spans="1:7">
      <c r="A13" t="s">
        <v>7</v>
      </c>
      <c r="B13" t="s">
        <v>12</v>
      </c>
      <c r="C13" t="s">
        <v>9</v>
      </c>
      <c r="D13" t="s">
        <v>10</v>
      </c>
      <c r="E13">
        <v>2</v>
      </c>
      <c r="F13">
        <v>114270</v>
      </c>
      <c r="G13" s="2">
        <f>3729260544/1024/1024</f>
        <v>3556.5</v>
      </c>
    </row>
    <row r="14" spans="1:7">
      <c r="A14" t="s">
        <v>7</v>
      </c>
      <c r="B14" t="s">
        <v>12</v>
      </c>
      <c r="C14" t="s">
        <v>9</v>
      </c>
      <c r="D14" t="s">
        <v>10</v>
      </c>
      <c r="E14">
        <v>3</v>
      </c>
      <c r="F14">
        <v>163698</v>
      </c>
      <c r="G14" s="2">
        <f>3786899456/1024/1024</f>
        <v>3611.46875</v>
      </c>
    </row>
    <row r="15" spans="1:7">
      <c r="A15" t="s">
        <v>7</v>
      </c>
      <c r="B15" t="s">
        <v>12</v>
      </c>
      <c r="C15" t="s">
        <v>9</v>
      </c>
      <c r="D15" t="s">
        <v>10</v>
      </c>
      <c r="E15">
        <v>4</v>
      </c>
      <c r="F15">
        <v>210562</v>
      </c>
      <c r="G15" s="2">
        <f>3645734912/1024/1024</f>
        <v>3476.84375</v>
      </c>
    </row>
    <row r="16" spans="1:7">
      <c r="A16" t="s">
        <v>7</v>
      </c>
      <c r="B16" t="s">
        <v>12</v>
      </c>
      <c r="C16" t="s">
        <v>9</v>
      </c>
      <c r="D16" t="s">
        <v>10</v>
      </c>
      <c r="E16">
        <v>8</v>
      </c>
      <c r="F16">
        <v>222951</v>
      </c>
      <c r="G16" s="2">
        <f>3718316032/1024/1024</f>
        <v>3546.0625</v>
      </c>
    </row>
    <row r="17" spans="1:7">
      <c r="A17" t="s">
        <v>7</v>
      </c>
      <c r="B17" t="s">
        <v>8</v>
      </c>
      <c r="C17" t="s">
        <v>13</v>
      </c>
      <c r="D17" t="s">
        <v>10</v>
      </c>
      <c r="E17">
        <v>1</v>
      </c>
      <c r="F17">
        <v>26980</v>
      </c>
      <c r="G17" s="2">
        <f>60620800/1024/1024</f>
        <v>57.8125</v>
      </c>
    </row>
    <row r="18" spans="1:7">
      <c r="A18" t="s">
        <v>7</v>
      </c>
      <c r="B18" t="s">
        <v>8</v>
      </c>
      <c r="C18" t="s">
        <v>13</v>
      </c>
      <c r="D18" t="s">
        <v>10</v>
      </c>
      <c r="E18">
        <v>2</v>
      </c>
      <c r="F18">
        <v>51372</v>
      </c>
      <c r="G18" s="2">
        <f>62357504/1024/1024</f>
        <v>59.46875</v>
      </c>
    </row>
    <row r="19" spans="1:7">
      <c r="A19" t="s">
        <v>7</v>
      </c>
      <c r="B19" t="s">
        <v>8</v>
      </c>
      <c r="C19" t="s">
        <v>13</v>
      </c>
      <c r="D19" t="s">
        <v>10</v>
      </c>
      <c r="E19">
        <v>3</v>
      </c>
      <c r="F19">
        <v>73397</v>
      </c>
      <c r="G19" s="2">
        <f>58540032/1024/1024</f>
        <v>55.828125</v>
      </c>
    </row>
    <row r="20" spans="1:7">
      <c r="A20" t="s">
        <v>7</v>
      </c>
      <c r="B20" t="s">
        <v>8</v>
      </c>
      <c r="C20" t="s">
        <v>13</v>
      </c>
      <c r="D20" t="s">
        <v>10</v>
      </c>
      <c r="E20">
        <v>4</v>
      </c>
      <c r="F20">
        <v>97384</v>
      </c>
      <c r="G20" s="2">
        <f>57098240/1024/1024</f>
        <v>54.453125</v>
      </c>
    </row>
    <row r="21" spans="1:7">
      <c r="A21" t="s">
        <v>7</v>
      </c>
      <c r="B21" t="s">
        <v>8</v>
      </c>
      <c r="C21" t="s">
        <v>13</v>
      </c>
      <c r="D21" t="s">
        <v>10</v>
      </c>
      <c r="E21">
        <v>8</v>
      </c>
      <c r="F21">
        <v>86902</v>
      </c>
      <c r="G21" s="2">
        <f>58015744/1024/1024</f>
        <v>55.328125</v>
      </c>
    </row>
    <row r="22" spans="1:7">
      <c r="A22" t="s">
        <v>7</v>
      </c>
      <c r="B22" t="s">
        <v>11</v>
      </c>
      <c r="C22" t="s">
        <v>13</v>
      </c>
      <c r="D22" t="s">
        <v>10</v>
      </c>
      <c r="E22">
        <v>1</v>
      </c>
      <c r="F22">
        <v>25782</v>
      </c>
      <c r="G22" s="2">
        <f>59932672/1024/1024</f>
        <v>57.15625</v>
      </c>
    </row>
    <row r="23" spans="1:7">
      <c r="A23" t="s">
        <v>7</v>
      </c>
      <c r="B23" t="s">
        <v>11</v>
      </c>
      <c r="C23" t="s">
        <v>13</v>
      </c>
      <c r="D23" t="s">
        <v>10</v>
      </c>
      <c r="E23">
        <v>2</v>
      </c>
      <c r="F23">
        <v>49156</v>
      </c>
      <c r="G23" s="2">
        <f>57573376/1024/1024</f>
        <v>54.90625</v>
      </c>
    </row>
    <row r="24" spans="1:7">
      <c r="A24" t="s">
        <v>7</v>
      </c>
      <c r="B24" t="s">
        <v>11</v>
      </c>
      <c r="C24" t="s">
        <v>13</v>
      </c>
      <c r="D24" t="s">
        <v>10</v>
      </c>
      <c r="E24">
        <v>3</v>
      </c>
      <c r="F24">
        <v>63674</v>
      </c>
      <c r="G24" s="2">
        <f>61423616/1024/1024</f>
        <v>58.578125</v>
      </c>
    </row>
    <row r="25" spans="1:7">
      <c r="A25" t="s">
        <v>7</v>
      </c>
      <c r="B25" t="s">
        <v>11</v>
      </c>
      <c r="C25" t="s">
        <v>13</v>
      </c>
      <c r="D25" t="s">
        <v>10</v>
      </c>
      <c r="E25">
        <v>4</v>
      </c>
      <c r="F25">
        <v>90612</v>
      </c>
      <c r="G25" s="2">
        <f>59916288/1024/1024</f>
        <v>57.140625</v>
      </c>
    </row>
    <row r="26" spans="1:7">
      <c r="A26" t="s">
        <v>7</v>
      </c>
      <c r="B26" t="s">
        <v>11</v>
      </c>
      <c r="C26" t="s">
        <v>13</v>
      </c>
      <c r="D26" t="s">
        <v>10</v>
      </c>
      <c r="E26">
        <v>8</v>
      </c>
      <c r="F26">
        <v>82828</v>
      </c>
      <c r="G26" s="2">
        <f>60473344/1024/1024</f>
        <v>57.671875</v>
      </c>
    </row>
    <row r="27" spans="1:7">
      <c r="A27" t="s">
        <v>7</v>
      </c>
      <c r="B27" t="s">
        <v>12</v>
      </c>
      <c r="C27" t="s">
        <v>13</v>
      </c>
      <c r="D27" t="s">
        <v>10</v>
      </c>
      <c r="E27">
        <v>1</v>
      </c>
      <c r="F27">
        <v>23538</v>
      </c>
      <c r="G27" s="2">
        <f>59572224/1024/1024</f>
        <v>56.8125</v>
      </c>
    </row>
    <row r="28" spans="1:7">
      <c r="A28" t="s">
        <v>7</v>
      </c>
      <c r="B28" t="s">
        <v>12</v>
      </c>
      <c r="C28" t="s">
        <v>13</v>
      </c>
      <c r="D28" t="s">
        <v>10</v>
      </c>
      <c r="E28">
        <v>2</v>
      </c>
      <c r="F28">
        <v>46913</v>
      </c>
      <c r="G28" s="2">
        <f>57180160/1024/1024</f>
        <v>54.53125</v>
      </c>
    </row>
    <row r="29" spans="1:7">
      <c r="A29" t="s">
        <v>7</v>
      </c>
      <c r="B29" t="s">
        <v>12</v>
      </c>
      <c r="C29" t="s">
        <v>13</v>
      </c>
      <c r="D29" t="s">
        <v>10</v>
      </c>
      <c r="E29">
        <v>3</v>
      </c>
      <c r="F29">
        <v>66103</v>
      </c>
      <c r="G29" s="2">
        <f>62177280/1024/1024</f>
        <v>59.296875</v>
      </c>
    </row>
    <row r="30" spans="1:7">
      <c r="A30" t="s">
        <v>7</v>
      </c>
      <c r="B30" t="s">
        <v>12</v>
      </c>
      <c r="C30" t="s">
        <v>13</v>
      </c>
      <c r="D30" t="s">
        <v>10</v>
      </c>
      <c r="E30">
        <v>4</v>
      </c>
      <c r="F30">
        <v>84736</v>
      </c>
      <c r="G30" s="2">
        <f>59457536/1024/1024</f>
        <v>56.703125</v>
      </c>
    </row>
    <row r="31" spans="1:7">
      <c r="A31" t="s">
        <v>7</v>
      </c>
      <c r="B31" t="s">
        <v>12</v>
      </c>
      <c r="C31" t="s">
        <v>13</v>
      </c>
      <c r="D31" t="s">
        <v>10</v>
      </c>
      <c r="E31">
        <v>8</v>
      </c>
      <c r="F31">
        <v>77379</v>
      </c>
      <c r="G31" s="2">
        <f>59424768/1024/1024</f>
        <v>56.671875</v>
      </c>
    </row>
    <row r="32" spans="1:7">
      <c r="A32" t="s">
        <v>7</v>
      </c>
      <c r="B32" t="s">
        <v>8</v>
      </c>
      <c r="C32" t="s">
        <v>14</v>
      </c>
      <c r="D32" t="s">
        <v>10</v>
      </c>
      <c r="E32">
        <v>1</v>
      </c>
      <c r="F32">
        <v>43968</v>
      </c>
      <c r="G32" s="2">
        <f>60260352/1024/1024</f>
        <v>57.46875</v>
      </c>
    </row>
    <row r="33" spans="1:7">
      <c r="A33" t="s">
        <v>7</v>
      </c>
      <c r="B33" t="s">
        <v>8</v>
      </c>
      <c r="C33" t="s">
        <v>14</v>
      </c>
      <c r="D33" t="s">
        <v>10</v>
      </c>
      <c r="E33">
        <v>2</v>
      </c>
      <c r="F33">
        <v>84368</v>
      </c>
      <c r="G33" s="2">
        <f>57589760/1024/1024</f>
        <v>54.921875</v>
      </c>
    </row>
    <row r="34" spans="1:7">
      <c r="A34" t="s">
        <v>7</v>
      </c>
      <c r="B34" t="s">
        <v>8</v>
      </c>
      <c r="C34" t="s">
        <v>14</v>
      </c>
      <c r="D34" t="s">
        <v>10</v>
      </c>
      <c r="E34">
        <v>3</v>
      </c>
      <c r="F34">
        <v>112125</v>
      </c>
      <c r="G34" s="2">
        <f>59785216/1024/1024</f>
        <v>57.015625</v>
      </c>
    </row>
    <row r="35" spans="1:7">
      <c r="A35" t="s">
        <v>7</v>
      </c>
      <c r="B35" t="s">
        <v>8</v>
      </c>
      <c r="C35" t="s">
        <v>14</v>
      </c>
      <c r="D35" t="s">
        <v>10</v>
      </c>
      <c r="E35">
        <v>4</v>
      </c>
      <c r="F35">
        <v>141404</v>
      </c>
      <c r="G35" s="2">
        <f>57360384/1024/1024</f>
        <v>54.703125</v>
      </c>
    </row>
    <row r="36" spans="1:7">
      <c r="A36" t="s">
        <v>7</v>
      </c>
      <c r="B36" t="s">
        <v>8</v>
      </c>
      <c r="C36" t="s">
        <v>14</v>
      </c>
      <c r="D36" t="s">
        <v>10</v>
      </c>
      <c r="E36">
        <v>8</v>
      </c>
      <c r="F36">
        <v>88150</v>
      </c>
      <c r="G36" s="2">
        <f>60178432/1024/1024</f>
        <v>57.390625</v>
      </c>
    </row>
    <row r="37" spans="1:7">
      <c r="A37" t="s">
        <v>7</v>
      </c>
      <c r="B37" t="s">
        <v>11</v>
      </c>
      <c r="C37" t="s">
        <v>14</v>
      </c>
      <c r="D37" t="s">
        <v>10</v>
      </c>
      <c r="E37">
        <v>1</v>
      </c>
      <c r="F37">
        <v>43068</v>
      </c>
      <c r="G37" s="2">
        <f>68108288/1024/1024</f>
        <v>64.953125</v>
      </c>
    </row>
    <row r="38" spans="1:7">
      <c r="A38" t="s">
        <v>7</v>
      </c>
      <c r="B38" t="s">
        <v>11</v>
      </c>
      <c r="C38" t="s">
        <v>14</v>
      </c>
      <c r="D38" t="s">
        <v>10</v>
      </c>
      <c r="E38">
        <v>2</v>
      </c>
      <c r="F38">
        <v>80600</v>
      </c>
      <c r="G38" s="2">
        <f>59441152/1024/1024</f>
        <v>56.6875</v>
      </c>
    </row>
    <row r="39" spans="1:7">
      <c r="A39" t="s">
        <v>7</v>
      </c>
      <c r="B39" t="s">
        <v>11</v>
      </c>
      <c r="C39" t="s">
        <v>14</v>
      </c>
      <c r="D39" t="s">
        <v>10</v>
      </c>
      <c r="E39">
        <v>3</v>
      </c>
      <c r="F39">
        <v>114291</v>
      </c>
      <c r="G39" s="2">
        <f>61423616/1024/1024</f>
        <v>58.578125</v>
      </c>
    </row>
    <row r="40" spans="1:7">
      <c r="A40" t="s">
        <v>7</v>
      </c>
      <c r="B40" t="s">
        <v>11</v>
      </c>
      <c r="C40" t="s">
        <v>14</v>
      </c>
      <c r="D40" t="s">
        <v>10</v>
      </c>
      <c r="E40">
        <v>4</v>
      </c>
      <c r="F40">
        <v>118793</v>
      </c>
      <c r="G40" s="2">
        <f>56459264/1024/1024</f>
        <v>53.84375</v>
      </c>
    </row>
    <row r="41" spans="1:7">
      <c r="A41" t="s">
        <v>7</v>
      </c>
      <c r="B41" t="s">
        <v>11</v>
      </c>
      <c r="C41" t="s">
        <v>14</v>
      </c>
      <c r="D41" t="s">
        <v>10</v>
      </c>
      <c r="E41">
        <v>8</v>
      </c>
      <c r="F41">
        <v>83519</v>
      </c>
      <c r="G41" s="2">
        <f>61079552/1024/1024</f>
        <v>58.25</v>
      </c>
    </row>
    <row r="42" spans="1:7">
      <c r="A42" t="s">
        <v>7</v>
      </c>
      <c r="B42" t="s">
        <v>12</v>
      </c>
      <c r="C42" t="s">
        <v>14</v>
      </c>
      <c r="D42" t="s">
        <v>10</v>
      </c>
      <c r="E42">
        <v>1</v>
      </c>
      <c r="F42">
        <v>33814</v>
      </c>
      <c r="G42" s="2">
        <f>126583168/1024/1024</f>
        <v>120.719116210937</v>
      </c>
    </row>
    <row r="43" spans="1:7">
      <c r="A43" t="s">
        <v>7</v>
      </c>
      <c r="B43" t="s">
        <v>12</v>
      </c>
      <c r="C43" t="s">
        <v>14</v>
      </c>
      <c r="D43" t="s">
        <v>10</v>
      </c>
      <c r="E43">
        <v>2</v>
      </c>
      <c r="F43">
        <v>64647</v>
      </c>
      <c r="G43" s="2">
        <f>131514368/1024/1024</f>
        <v>125.421875</v>
      </c>
    </row>
    <row r="44" spans="1:7">
      <c r="A44" t="s">
        <v>7</v>
      </c>
      <c r="B44" t="s">
        <v>12</v>
      </c>
      <c r="C44" t="s">
        <v>14</v>
      </c>
      <c r="D44" t="s">
        <v>10</v>
      </c>
      <c r="E44">
        <v>3</v>
      </c>
      <c r="F44">
        <v>88497</v>
      </c>
      <c r="G44" s="2">
        <f>133070848/1024/1024</f>
        <v>126.90625</v>
      </c>
    </row>
    <row r="45" spans="1:7">
      <c r="A45" t="s">
        <v>7</v>
      </c>
      <c r="B45" t="s">
        <v>12</v>
      </c>
      <c r="C45" t="s">
        <v>14</v>
      </c>
      <c r="D45" t="s">
        <v>10</v>
      </c>
      <c r="E45">
        <v>4</v>
      </c>
      <c r="F45">
        <v>109415</v>
      </c>
      <c r="G45" s="2">
        <f>125583360/1024/1024</f>
        <v>119.765625</v>
      </c>
    </row>
    <row r="46" spans="1:7">
      <c r="A46" t="s">
        <v>7</v>
      </c>
      <c r="B46" t="s">
        <v>12</v>
      </c>
      <c r="C46" t="s">
        <v>14</v>
      </c>
      <c r="D46" t="s">
        <v>10</v>
      </c>
      <c r="E46">
        <v>8</v>
      </c>
      <c r="F46">
        <v>81755</v>
      </c>
      <c r="G46" s="2">
        <f>126205952/1024/1024</f>
        <v>120.359375</v>
      </c>
    </row>
    <row r="47" spans="1:7">
      <c r="A47" t="s">
        <v>15</v>
      </c>
      <c r="B47" t="s">
        <v>8</v>
      </c>
      <c r="C47" t="s">
        <v>14</v>
      </c>
      <c r="D47" t="s">
        <v>10</v>
      </c>
      <c r="E47">
        <v>1</v>
      </c>
      <c r="F47">
        <v>11801</v>
      </c>
      <c r="G47" s="2">
        <f>63108/1024</f>
        <v>61.62890625</v>
      </c>
    </row>
    <row r="48" spans="1:7">
      <c r="A48" t="s">
        <v>15</v>
      </c>
      <c r="B48" t="s">
        <v>8</v>
      </c>
      <c r="C48" t="s">
        <v>14</v>
      </c>
      <c r="D48" t="s">
        <v>10</v>
      </c>
      <c r="E48">
        <v>2</v>
      </c>
      <c r="F48">
        <v>23208</v>
      </c>
      <c r="G48" s="2">
        <f>63368/1024</f>
        <v>61.8828125</v>
      </c>
    </row>
    <row r="49" spans="1:7">
      <c r="A49" t="s">
        <v>15</v>
      </c>
      <c r="B49" t="s">
        <v>8</v>
      </c>
      <c r="C49" t="s">
        <v>14</v>
      </c>
      <c r="D49" t="s">
        <v>10</v>
      </c>
      <c r="E49">
        <v>4</v>
      </c>
      <c r="F49">
        <v>43161</v>
      </c>
      <c r="G49" s="2">
        <f>63192/1024</f>
        <v>61.7109375</v>
      </c>
    </row>
    <row r="50" spans="1:7">
      <c r="A50" t="s">
        <v>15</v>
      </c>
      <c r="B50" t="s">
        <v>8</v>
      </c>
      <c r="C50" t="s">
        <v>14</v>
      </c>
      <c r="D50" t="s">
        <v>10</v>
      </c>
      <c r="E50">
        <v>8</v>
      </c>
      <c r="F50">
        <v>84169</v>
      </c>
      <c r="G50" s="2">
        <f>63416/1024</f>
        <v>61.9296875</v>
      </c>
    </row>
    <row r="51" spans="1:7">
      <c r="A51" t="s">
        <v>15</v>
      </c>
      <c r="B51" t="s">
        <v>8</v>
      </c>
      <c r="C51" t="s">
        <v>14</v>
      </c>
      <c r="D51" t="s">
        <v>10</v>
      </c>
      <c r="E51">
        <v>16</v>
      </c>
      <c r="F51">
        <v>147777</v>
      </c>
      <c r="G51" s="2">
        <f>63092/1024</f>
        <v>61.61328125</v>
      </c>
    </row>
    <row r="52" spans="1:7">
      <c r="A52" t="s">
        <v>15</v>
      </c>
      <c r="B52" t="s">
        <v>8</v>
      </c>
      <c r="C52" t="s">
        <v>14</v>
      </c>
      <c r="D52" t="s">
        <v>10</v>
      </c>
      <c r="E52">
        <v>24</v>
      </c>
      <c r="F52">
        <v>211472</v>
      </c>
      <c r="G52" s="2">
        <f>62576/1024</f>
        <v>61.109375</v>
      </c>
    </row>
    <row r="53" spans="1:7">
      <c r="A53" t="s">
        <v>15</v>
      </c>
      <c r="B53" t="s">
        <v>11</v>
      </c>
      <c r="C53" t="s">
        <v>14</v>
      </c>
      <c r="D53" t="s">
        <v>10</v>
      </c>
      <c r="E53">
        <v>1</v>
      </c>
      <c r="F53">
        <v>11720</v>
      </c>
      <c r="G53" s="2">
        <f>63800/1024</f>
        <v>62.3046875</v>
      </c>
    </row>
    <row r="54" spans="1:7">
      <c r="A54" t="s">
        <v>15</v>
      </c>
      <c r="B54" t="s">
        <v>11</v>
      </c>
      <c r="C54" t="s">
        <v>14</v>
      </c>
      <c r="D54" t="s">
        <v>10</v>
      </c>
      <c r="E54">
        <v>2</v>
      </c>
      <c r="F54">
        <v>23144</v>
      </c>
      <c r="G54" s="2">
        <f>62828/1024</f>
        <v>61.35546875</v>
      </c>
    </row>
    <row r="55" spans="1:7">
      <c r="A55" t="s">
        <v>15</v>
      </c>
      <c r="B55" t="s">
        <v>11</v>
      </c>
      <c r="C55" t="s">
        <v>14</v>
      </c>
      <c r="D55" t="s">
        <v>10</v>
      </c>
      <c r="E55">
        <v>4</v>
      </c>
      <c r="F55">
        <v>43163</v>
      </c>
      <c r="G55" s="2">
        <f>63116/1024</f>
        <v>61.63671875</v>
      </c>
    </row>
    <row r="56" spans="1:7">
      <c r="A56" t="s">
        <v>15</v>
      </c>
      <c r="B56" t="s">
        <v>11</v>
      </c>
      <c r="C56" t="s">
        <v>14</v>
      </c>
      <c r="D56" t="s">
        <v>10</v>
      </c>
      <c r="E56">
        <v>8</v>
      </c>
      <c r="F56">
        <v>82089</v>
      </c>
      <c r="G56" s="2">
        <f>63256/1024</f>
        <v>61.7734375</v>
      </c>
    </row>
    <row r="57" spans="1:7">
      <c r="A57" t="s">
        <v>15</v>
      </c>
      <c r="B57" t="s">
        <v>11</v>
      </c>
      <c r="C57" t="s">
        <v>14</v>
      </c>
      <c r="D57" t="s">
        <v>10</v>
      </c>
      <c r="E57">
        <v>16</v>
      </c>
      <c r="F57">
        <v>154529</v>
      </c>
      <c r="G57" s="2">
        <f>63132/1024</f>
        <v>61.65234375</v>
      </c>
    </row>
    <row r="58" spans="1:7">
      <c r="A58" t="s">
        <v>15</v>
      </c>
      <c r="B58" t="s">
        <v>11</v>
      </c>
      <c r="C58" t="s">
        <v>14</v>
      </c>
      <c r="D58" t="s">
        <v>10</v>
      </c>
      <c r="E58">
        <v>24</v>
      </c>
      <c r="F58">
        <v>203656</v>
      </c>
      <c r="G58" s="2">
        <f>63152/1024</f>
        <v>61.671875</v>
      </c>
    </row>
    <row r="59" spans="1:7">
      <c r="A59" t="s">
        <v>15</v>
      </c>
      <c r="B59" t="s">
        <v>12</v>
      </c>
      <c r="C59" t="s">
        <v>14</v>
      </c>
      <c r="D59" t="s">
        <v>10</v>
      </c>
      <c r="E59">
        <v>1</v>
      </c>
      <c r="F59">
        <v>8715</v>
      </c>
      <c r="G59" s="2">
        <f>229008/1024</f>
        <v>223.640625</v>
      </c>
    </row>
    <row r="60" spans="1:7">
      <c r="A60" t="s">
        <v>15</v>
      </c>
      <c r="B60" t="s">
        <v>12</v>
      </c>
      <c r="C60" t="s">
        <v>14</v>
      </c>
      <c r="D60" t="s">
        <v>10</v>
      </c>
      <c r="E60">
        <v>2</v>
      </c>
      <c r="F60">
        <v>18691</v>
      </c>
      <c r="G60" s="2">
        <f>120608/1024</f>
        <v>117.78125</v>
      </c>
    </row>
    <row r="61" spans="1:7">
      <c r="A61" t="s">
        <v>15</v>
      </c>
      <c r="B61" t="s">
        <v>12</v>
      </c>
      <c r="C61" t="s">
        <v>14</v>
      </c>
      <c r="D61" t="s">
        <v>10</v>
      </c>
      <c r="E61">
        <v>4</v>
      </c>
      <c r="F61">
        <v>35910</v>
      </c>
      <c r="G61" s="2">
        <f>120764/1024</f>
        <v>117.93359375</v>
      </c>
    </row>
    <row r="62" spans="1:7">
      <c r="A62" t="s">
        <v>15</v>
      </c>
      <c r="B62" t="s">
        <v>12</v>
      </c>
      <c r="C62" t="s">
        <v>14</v>
      </c>
      <c r="D62" t="s">
        <v>10</v>
      </c>
      <c r="E62">
        <v>8</v>
      </c>
      <c r="F62">
        <v>68010</v>
      </c>
      <c r="G62" s="2">
        <f>122944/1024</f>
        <v>120.0625</v>
      </c>
    </row>
    <row r="63" spans="1:7">
      <c r="A63" t="s">
        <v>15</v>
      </c>
      <c r="B63" t="s">
        <v>12</v>
      </c>
      <c r="C63" t="s">
        <v>14</v>
      </c>
      <c r="D63" t="s">
        <v>10</v>
      </c>
      <c r="E63">
        <v>16</v>
      </c>
      <c r="F63">
        <v>126228</v>
      </c>
      <c r="G63" s="2">
        <f>123780/1024</f>
        <v>120.87890625</v>
      </c>
    </row>
    <row r="64" spans="1:7">
      <c r="A64" t="s">
        <v>15</v>
      </c>
      <c r="B64" t="s">
        <v>12</v>
      </c>
      <c r="C64" t="s">
        <v>14</v>
      </c>
      <c r="D64" t="s">
        <v>10</v>
      </c>
      <c r="E64">
        <v>24</v>
      </c>
      <c r="F64">
        <v>162426</v>
      </c>
      <c r="G64" s="2">
        <f>125836/1024</f>
        <v>122.88671875</v>
      </c>
    </row>
    <row r="65" spans="1:7">
      <c r="A65" t="s">
        <v>15</v>
      </c>
      <c r="B65" t="s">
        <v>8</v>
      </c>
      <c r="C65" t="s">
        <v>13</v>
      </c>
      <c r="D65" t="s">
        <v>10</v>
      </c>
      <c r="E65">
        <v>1</v>
      </c>
      <c r="F65">
        <v>9311</v>
      </c>
      <c r="G65" s="2">
        <f>63548/1024</f>
        <v>62.05859375</v>
      </c>
    </row>
    <row r="66" spans="1:7">
      <c r="A66" t="s">
        <v>15</v>
      </c>
      <c r="B66" t="s">
        <v>8</v>
      </c>
      <c r="C66" t="s">
        <v>13</v>
      </c>
      <c r="D66" t="s">
        <v>10</v>
      </c>
      <c r="E66">
        <v>2</v>
      </c>
      <c r="F66">
        <v>19503</v>
      </c>
      <c r="G66" s="2">
        <f>63396/1024</f>
        <v>61.91015625</v>
      </c>
    </row>
    <row r="67" spans="1:7">
      <c r="A67" t="s">
        <v>15</v>
      </c>
      <c r="B67" t="s">
        <v>8</v>
      </c>
      <c r="C67" t="s">
        <v>13</v>
      </c>
      <c r="D67" t="s">
        <v>10</v>
      </c>
      <c r="E67">
        <v>4</v>
      </c>
      <c r="F67">
        <v>36412</v>
      </c>
      <c r="G67" s="2">
        <f>63464/1024</f>
        <v>61.9765625</v>
      </c>
    </row>
    <row r="68" spans="1:7">
      <c r="A68" t="s">
        <v>15</v>
      </c>
      <c r="B68" t="s">
        <v>8</v>
      </c>
      <c r="C68" t="s">
        <v>13</v>
      </c>
      <c r="D68" t="s">
        <v>10</v>
      </c>
      <c r="E68">
        <v>8</v>
      </c>
      <c r="F68">
        <v>74208</v>
      </c>
      <c r="G68" s="2">
        <f>63284/1024</f>
        <v>61.80078125</v>
      </c>
    </row>
    <row r="69" spans="1:7">
      <c r="A69" t="s">
        <v>15</v>
      </c>
      <c r="B69" t="s">
        <v>8</v>
      </c>
      <c r="C69" t="s">
        <v>13</v>
      </c>
      <c r="D69" t="s">
        <v>10</v>
      </c>
      <c r="E69">
        <v>16</v>
      </c>
      <c r="F69">
        <v>140676</v>
      </c>
      <c r="G69" s="2">
        <f>62844/1024</f>
        <v>61.37109375</v>
      </c>
    </row>
    <row r="70" spans="1:7">
      <c r="A70" t="s">
        <v>15</v>
      </c>
      <c r="B70" t="s">
        <v>8</v>
      </c>
      <c r="C70" t="s">
        <v>13</v>
      </c>
      <c r="D70" t="s">
        <v>10</v>
      </c>
      <c r="E70">
        <v>24</v>
      </c>
      <c r="F70">
        <v>184815</v>
      </c>
      <c r="G70" s="2">
        <f>62976/1024</f>
        <v>61.5</v>
      </c>
    </row>
    <row r="71" spans="1:7">
      <c r="A71" t="s">
        <v>15</v>
      </c>
      <c r="B71" t="s">
        <v>11</v>
      </c>
      <c r="C71" t="s">
        <v>13</v>
      </c>
      <c r="D71" t="s">
        <v>10</v>
      </c>
      <c r="E71">
        <v>1</v>
      </c>
      <c r="F71">
        <v>8854</v>
      </c>
      <c r="G71" s="2">
        <f>62648/1024</f>
        <v>61.1796875</v>
      </c>
    </row>
    <row r="72" spans="1:7">
      <c r="A72" t="s">
        <v>15</v>
      </c>
      <c r="B72" t="s">
        <v>11</v>
      </c>
      <c r="C72" t="s">
        <v>13</v>
      </c>
      <c r="D72" t="s">
        <v>10</v>
      </c>
      <c r="E72">
        <v>2</v>
      </c>
      <c r="F72">
        <v>18581</v>
      </c>
      <c r="G72" s="2">
        <f>63284/1024</f>
        <v>61.80078125</v>
      </c>
    </row>
    <row r="73" spans="1:7">
      <c r="A73" t="s">
        <v>15</v>
      </c>
      <c r="B73" t="s">
        <v>11</v>
      </c>
      <c r="C73" t="s">
        <v>13</v>
      </c>
      <c r="D73" t="s">
        <v>10</v>
      </c>
      <c r="E73">
        <v>4</v>
      </c>
      <c r="F73">
        <v>34606</v>
      </c>
      <c r="G73" s="2">
        <f>63360/1024</f>
        <v>61.875</v>
      </c>
    </row>
    <row r="74" spans="1:7">
      <c r="A74" t="s">
        <v>15</v>
      </c>
      <c r="B74" t="s">
        <v>11</v>
      </c>
      <c r="C74" t="s">
        <v>13</v>
      </c>
      <c r="D74" t="s">
        <v>10</v>
      </c>
      <c r="E74">
        <v>8</v>
      </c>
      <c r="F74">
        <v>69254</v>
      </c>
      <c r="G74" s="2">
        <f>62904/1024</f>
        <v>61.4296875</v>
      </c>
    </row>
    <row r="75" spans="1:7">
      <c r="A75" t="s">
        <v>15</v>
      </c>
      <c r="B75" t="s">
        <v>11</v>
      </c>
      <c r="C75" t="s">
        <v>13</v>
      </c>
      <c r="D75" t="s">
        <v>10</v>
      </c>
      <c r="E75">
        <v>16</v>
      </c>
      <c r="F75">
        <v>129064</v>
      </c>
      <c r="G75" s="2">
        <f>63376/1024</f>
        <v>61.890625</v>
      </c>
    </row>
    <row r="76" spans="1:7">
      <c r="A76" t="s">
        <v>15</v>
      </c>
      <c r="B76" t="s">
        <v>11</v>
      </c>
      <c r="C76" t="s">
        <v>13</v>
      </c>
      <c r="D76" t="s">
        <v>10</v>
      </c>
      <c r="E76">
        <v>24</v>
      </c>
      <c r="F76">
        <v>149613</v>
      </c>
      <c r="G76" s="2">
        <f>69576/1024</f>
        <v>67.9453125</v>
      </c>
    </row>
    <row r="77" spans="1:7">
      <c r="A77" t="s">
        <v>15</v>
      </c>
      <c r="B77" t="s">
        <v>12</v>
      </c>
      <c r="C77" t="s">
        <v>13</v>
      </c>
      <c r="D77" t="s">
        <v>10</v>
      </c>
      <c r="E77">
        <v>1</v>
      </c>
      <c r="F77">
        <v>8897</v>
      </c>
      <c r="G77" s="2">
        <f>63392/1024</f>
        <v>61.90625</v>
      </c>
    </row>
    <row r="78" spans="1:7">
      <c r="A78" t="s">
        <v>15</v>
      </c>
      <c r="B78" t="s">
        <v>12</v>
      </c>
      <c r="C78" t="s">
        <v>13</v>
      </c>
      <c r="D78" t="s">
        <v>10</v>
      </c>
      <c r="E78">
        <v>2</v>
      </c>
      <c r="F78">
        <v>18114</v>
      </c>
      <c r="G78" s="2">
        <f>63332/1024</f>
        <v>61.84765625</v>
      </c>
    </row>
    <row r="79" spans="1:7">
      <c r="A79" t="s">
        <v>15</v>
      </c>
      <c r="B79" t="s">
        <v>12</v>
      </c>
      <c r="C79" t="s">
        <v>13</v>
      </c>
      <c r="D79" t="s">
        <v>10</v>
      </c>
      <c r="E79">
        <v>4</v>
      </c>
      <c r="F79">
        <v>33526</v>
      </c>
      <c r="G79" s="2">
        <f>63468/1024</f>
        <v>61.98046875</v>
      </c>
    </row>
    <row r="80" spans="1:7">
      <c r="A80" t="s">
        <v>15</v>
      </c>
      <c r="B80" t="s">
        <v>12</v>
      </c>
      <c r="C80" t="s">
        <v>13</v>
      </c>
      <c r="D80" t="s">
        <v>10</v>
      </c>
      <c r="E80">
        <v>8</v>
      </c>
      <c r="F80">
        <v>68880</v>
      </c>
      <c r="G80" s="2">
        <f>62956/1024</f>
        <v>61.48046875</v>
      </c>
    </row>
    <row r="81" spans="1:7">
      <c r="A81" t="s">
        <v>15</v>
      </c>
      <c r="B81" t="s">
        <v>12</v>
      </c>
      <c r="C81" t="s">
        <v>13</v>
      </c>
      <c r="D81" t="s">
        <v>10</v>
      </c>
      <c r="E81">
        <v>16</v>
      </c>
      <c r="F81">
        <v>127257</v>
      </c>
      <c r="G81" s="2">
        <f>63388/1024</f>
        <v>61.90234375</v>
      </c>
    </row>
    <row r="82" spans="1:7">
      <c r="A82" t="s">
        <v>15</v>
      </c>
      <c r="B82" t="s">
        <v>12</v>
      </c>
      <c r="C82" t="s">
        <v>13</v>
      </c>
      <c r="D82" t="s">
        <v>10</v>
      </c>
      <c r="E82">
        <v>24</v>
      </c>
      <c r="F82">
        <v>153204</v>
      </c>
      <c r="G82" s="2">
        <f>69328/1024</f>
        <v>67.703125</v>
      </c>
    </row>
    <row r="83" spans="1:7">
      <c r="A83" t="s">
        <v>15</v>
      </c>
      <c r="B83" t="s">
        <v>8</v>
      </c>
      <c r="C83" t="s">
        <v>9</v>
      </c>
      <c r="D83" t="s">
        <v>10</v>
      </c>
      <c r="E83">
        <v>1</v>
      </c>
      <c r="F83">
        <v>21473</v>
      </c>
      <c r="G83" s="2">
        <f>63416/1024</f>
        <v>61.9296875</v>
      </c>
    </row>
    <row r="84" spans="1:7">
      <c r="A84" t="s">
        <v>15</v>
      </c>
      <c r="B84" t="s">
        <v>8</v>
      </c>
      <c r="C84" t="s">
        <v>9</v>
      </c>
      <c r="D84" t="s">
        <v>10</v>
      </c>
      <c r="E84">
        <v>2</v>
      </c>
      <c r="F84">
        <v>42032</v>
      </c>
      <c r="G84" s="2">
        <f>62780/1024</f>
        <v>61.30859375</v>
      </c>
    </row>
    <row r="85" spans="1:7">
      <c r="A85" t="s">
        <v>15</v>
      </c>
      <c r="B85" t="s">
        <v>8</v>
      </c>
      <c r="C85" t="s">
        <v>9</v>
      </c>
      <c r="D85" t="s">
        <v>10</v>
      </c>
      <c r="E85">
        <v>4</v>
      </c>
      <c r="F85">
        <v>77627</v>
      </c>
      <c r="G85" s="2">
        <f>63364/1024</f>
        <v>61.87890625</v>
      </c>
    </row>
    <row r="86" spans="1:7">
      <c r="A86" t="s">
        <v>15</v>
      </c>
      <c r="B86" t="s">
        <v>8</v>
      </c>
      <c r="C86" t="s">
        <v>9</v>
      </c>
      <c r="D86" t="s">
        <v>10</v>
      </c>
      <c r="E86">
        <v>8</v>
      </c>
      <c r="F86">
        <v>155336</v>
      </c>
      <c r="G86" s="2">
        <f>63756/1024</f>
        <v>62.26171875</v>
      </c>
    </row>
    <row r="87" spans="1:7">
      <c r="A87" t="s">
        <v>15</v>
      </c>
      <c r="B87" t="s">
        <v>8</v>
      </c>
      <c r="C87" t="s">
        <v>9</v>
      </c>
      <c r="D87" t="s">
        <v>10</v>
      </c>
      <c r="E87">
        <v>16</v>
      </c>
      <c r="F87">
        <v>300802</v>
      </c>
      <c r="G87" s="2">
        <f>63320/1024</f>
        <v>61.8359375</v>
      </c>
    </row>
    <row r="88" spans="1:7">
      <c r="A88" t="s">
        <v>15</v>
      </c>
      <c r="B88" t="s">
        <v>8</v>
      </c>
      <c r="C88" t="s">
        <v>9</v>
      </c>
      <c r="D88" t="s">
        <v>10</v>
      </c>
      <c r="E88">
        <v>24</v>
      </c>
      <c r="F88">
        <v>356759</v>
      </c>
      <c r="G88" s="2">
        <f>63520/1024</f>
        <v>62.03125</v>
      </c>
    </row>
    <row r="89" spans="1:7">
      <c r="A89" t="s">
        <v>15</v>
      </c>
      <c r="B89" t="s">
        <v>11</v>
      </c>
      <c r="C89" t="s">
        <v>9</v>
      </c>
      <c r="D89" t="s">
        <v>10</v>
      </c>
      <c r="E89">
        <v>1</v>
      </c>
      <c r="F89">
        <v>21376</v>
      </c>
      <c r="G89" s="2">
        <f>642236/1024</f>
        <v>627.18359375</v>
      </c>
    </row>
    <row r="90" spans="1:7">
      <c r="A90" t="s">
        <v>15</v>
      </c>
      <c r="B90" t="s">
        <v>11</v>
      </c>
      <c r="C90" t="s">
        <v>9</v>
      </c>
      <c r="D90" t="s">
        <v>10</v>
      </c>
      <c r="E90">
        <v>2</v>
      </c>
      <c r="F90">
        <v>42210</v>
      </c>
      <c r="G90" s="2">
        <f>642320/1024</f>
        <v>627.265625</v>
      </c>
    </row>
    <row r="91" spans="1:7">
      <c r="A91" t="s">
        <v>15</v>
      </c>
      <c r="B91" t="s">
        <v>11</v>
      </c>
      <c r="C91" t="s">
        <v>9</v>
      </c>
      <c r="D91" t="s">
        <v>10</v>
      </c>
      <c r="E91">
        <v>4</v>
      </c>
      <c r="F91">
        <v>81101</v>
      </c>
      <c r="G91" s="2">
        <f>642432/1024</f>
        <v>627.375</v>
      </c>
    </row>
    <row r="92" spans="1:7">
      <c r="A92" t="s">
        <v>15</v>
      </c>
      <c r="B92" t="s">
        <v>11</v>
      </c>
      <c r="C92" t="s">
        <v>9</v>
      </c>
      <c r="D92" t="s">
        <v>10</v>
      </c>
      <c r="E92">
        <v>8</v>
      </c>
      <c r="F92">
        <v>159660</v>
      </c>
      <c r="G92" s="2">
        <f>642848/1024</f>
        <v>627.78125</v>
      </c>
    </row>
    <row r="93" spans="1:7">
      <c r="A93" t="s">
        <v>15</v>
      </c>
      <c r="B93" t="s">
        <v>11</v>
      </c>
      <c r="C93" t="s">
        <v>9</v>
      </c>
      <c r="D93" t="s">
        <v>10</v>
      </c>
      <c r="E93">
        <v>16</v>
      </c>
      <c r="F93">
        <v>274116</v>
      </c>
      <c r="G93" s="2">
        <f>643668/1024</f>
        <v>628.58203125</v>
      </c>
    </row>
    <row r="94" spans="1:7">
      <c r="A94" t="s">
        <v>15</v>
      </c>
      <c r="B94" t="s">
        <v>11</v>
      </c>
      <c r="C94" t="s">
        <v>9</v>
      </c>
      <c r="D94" t="s">
        <v>10</v>
      </c>
      <c r="E94">
        <v>24</v>
      </c>
      <c r="F94">
        <v>356766</v>
      </c>
      <c r="G94" s="2">
        <f>644588/1024</f>
        <v>629.48046875</v>
      </c>
    </row>
    <row r="95" spans="1:7">
      <c r="A95" t="s">
        <v>15</v>
      </c>
      <c r="B95" t="s">
        <v>12</v>
      </c>
      <c r="C95" t="s">
        <v>9</v>
      </c>
      <c r="D95" t="s">
        <v>10</v>
      </c>
      <c r="E95">
        <v>1</v>
      </c>
      <c r="F95">
        <v>21155</v>
      </c>
      <c r="G95" s="2">
        <f>10814404/1024</f>
        <v>10560.94140625</v>
      </c>
    </row>
    <row r="96" spans="1:7">
      <c r="A96" t="s">
        <v>15</v>
      </c>
      <c r="B96" t="s">
        <v>12</v>
      </c>
      <c r="C96" t="s">
        <v>9</v>
      </c>
      <c r="D96" t="s">
        <v>10</v>
      </c>
      <c r="E96">
        <v>2</v>
      </c>
      <c r="F96">
        <v>41472</v>
      </c>
      <c r="G96" s="2">
        <f>10814400/1024</f>
        <v>10560.9375</v>
      </c>
    </row>
    <row r="97" spans="1:7">
      <c r="A97" t="s">
        <v>15</v>
      </c>
      <c r="B97" t="s">
        <v>12</v>
      </c>
      <c r="C97" t="s">
        <v>9</v>
      </c>
      <c r="D97" t="s">
        <v>10</v>
      </c>
      <c r="E97">
        <v>4</v>
      </c>
      <c r="F97">
        <v>80172</v>
      </c>
      <c r="G97" s="2">
        <f>10814636/1024</f>
        <v>10561.16796875</v>
      </c>
    </row>
    <row r="98" spans="1:7">
      <c r="A98" t="s">
        <v>15</v>
      </c>
      <c r="B98" t="s">
        <v>12</v>
      </c>
      <c r="C98" t="s">
        <v>9</v>
      </c>
      <c r="D98" t="s">
        <v>10</v>
      </c>
      <c r="E98">
        <v>8</v>
      </c>
      <c r="F98">
        <v>153758</v>
      </c>
      <c r="G98" s="2">
        <f>10815164/1024</f>
        <v>10561.68359375</v>
      </c>
    </row>
    <row r="99" spans="1:7">
      <c r="A99" t="s">
        <v>15</v>
      </c>
      <c r="B99" t="s">
        <v>12</v>
      </c>
      <c r="C99" t="s">
        <v>9</v>
      </c>
      <c r="D99" t="s">
        <v>10</v>
      </c>
      <c r="E99">
        <v>16</v>
      </c>
      <c r="F99">
        <v>275858</v>
      </c>
      <c r="G99" s="2">
        <f>10815764/1024</f>
        <v>10562.26953125</v>
      </c>
    </row>
    <row r="100" spans="1:7">
      <c r="A100" t="s">
        <v>15</v>
      </c>
      <c r="B100" t="s">
        <v>12</v>
      </c>
      <c r="C100" t="s">
        <v>9</v>
      </c>
      <c r="D100" t="s">
        <v>10</v>
      </c>
      <c r="E100">
        <v>24</v>
      </c>
      <c r="F100">
        <v>378898</v>
      </c>
      <c r="G100" s="2">
        <f>10816584/1024</f>
        <v>10563.0703125</v>
      </c>
    </row>
    <row r="101" spans="1:7">
      <c r="A101" t="s">
        <v>7</v>
      </c>
      <c r="B101" t="s">
        <v>8</v>
      </c>
      <c r="C101" t="s">
        <v>13</v>
      </c>
      <c r="D101" t="s">
        <v>16</v>
      </c>
      <c r="E101">
        <v>1</v>
      </c>
      <c r="F101">
        <v>4554</v>
      </c>
      <c r="G101" s="2">
        <f>60342272/1024/1024</f>
        <v>57.546875</v>
      </c>
    </row>
    <row r="102" spans="1:7">
      <c r="A102" t="s">
        <v>7</v>
      </c>
      <c r="B102" t="s">
        <v>11</v>
      </c>
      <c r="C102" t="s">
        <v>13</v>
      </c>
      <c r="D102" t="s">
        <v>16</v>
      </c>
      <c r="E102">
        <v>1</v>
      </c>
      <c r="F102">
        <v>4022</v>
      </c>
      <c r="G102" s="2">
        <f>60342272/1024/1024</f>
        <v>57.546875</v>
      </c>
    </row>
    <row r="103" spans="1:7">
      <c r="A103" t="s">
        <v>7</v>
      </c>
      <c r="B103" t="s">
        <v>12</v>
      </c>
      <c r="C103" t="s">
        <v>13</v>
      </c>
      <c r="D103" t="s">
        <v>16</v>
      </c>
      <c r="E103">
        <v>1</v>
      </c>
      <c r="F103">
        <v>3541</v>
      </c>
      <c r="G103" s="2">
        <f>57311232/1024/1024</f>
        <v>54.65625</v>
      </c>
    </row>
    <row r="104" spans="1:7">
      <c r="A104" t="s">
        <v>7</v>
      </c>
      <c r="B104" t="s">
        <v>8</v>
      </c>
      <c r="C104" t="s">
        <v>9</v>
      </c>
      <c r="D104" t="s">
        <v>16</v>
      </c>
      <c r="E104">
        <v>1</v>
      </c>
      <c r="F104">
        <v>60791</v>
      </c>
      <c r="G104" s="2">
        <f>63635456/1024/1024</f>
        <v>60.6875</v>
      </c>
    </row>
    <row r="105" spans="1:7">
      <c r="A105" t="s">
        <v>7</v>
      </c>
      <c r="B105" t="s">
        <v>11</v>
      </c>
      <c r="C105" t="s">
        <v>9</v>
      </c>
      <c r="D105" t="s">
        <v>16</v>
      </c>
      <c r="E105">
        <v>1</v>
      </c>
      <c r="F105">
        <v>67768</v>
      </c>
      <c r="G105" s="2">
        <f>586956800/1024/1024</f>
        <v>559.765625</v>
      </c>
    </row>
    <row r="106" spans="1:7">
      <c r="A106" t="s">
        <v>7</v>
      </c>
      <c r="B106" t="s">
        <v>12</v>
      </c>
      <c r="C106" t="s">
        <v>9</v>
      </c>
      <c r="D106" t="s">
        <v>16</v>
      </c>
      <c r="E106">
        <v>1</v>
      </c>
      <c r="F106">
        <v>67572</v>
      </c>
      <c r="G106" s="2">
        <f>1664614400/1024/1024</f>
        <v>1587.5</v>
      </c>
    </row>
    <row r="107" spans="1:7">
      <c r="A107" t="s">
        <v>7</v>
      </c>
      <c r="B107" t="s">
        <v>8</v>
      </c>
      <c r="C107" t="s">
        <v>14</v>
      </c>
      <c r="D107" t="s">
        <v>16</v>
      </c>
      <c r="E107">
        <v>1</v>
      </c>
      <c r="F107">
        <v>46194</v>
      </c>
      <c r="G107" s="2">
        <f>67731456/1024/1024</f>
        <v>64.59375</v>
      </c>
    </row>
    <row r="108" spans="1:7">
      <c r="A108" t="s">
        <v>7</v>
      </c>
      <c r="B108" t="s">
        <v>8</v>
      </c>
      <c r="C108" t="s">
        <v>14</v>
      </c>
      <c r="D108" t="s">
        <v>16</v>
      </c>
      <c r="E108">
        <v>2</v>
      </c>
      <c r="F108">
        <v>85966</v>
      </c>
      <c r="G108" s="2">
        <f>67895296/1024/1024</f>
        <v>64.75</v>
      </c>
    </row>
    <row r="109" spans="1:7">
      <c r="A109" t="s">
        <v>7</v>
      </c>
      <c r="B109" t="s">
        <v>8</v>
      </c>
      <c r="C109" t="s">
        <v>14</v>
      </c>
      <c r="D109" t="s">
        <v>16</v>
      </c>
      <c r="E109">
        <v>3</v>
      </c>
      <c r="F109">
        <v>110694</v>
      </c>
      <c r="G109" s="2">
        <f>67928064/1024/1024</f>
        <v>64.78125</v>
      </c>
    </row>
    <row r="110" spans="1:7">
      <c r="A110" t="s">
        <v>7</v>
      </c>
      <c r="B110" t="s">
        <v>8</v>
      </c>
      <c r="C110" t="s">
        <v>14</v>
      </c>
      <c r="D110" t="s">
        <v>16</v>
      </c>
      <c r="E110">
        <v>4</v>
      </c>
      <c r="F110">
        <v>148290</v>
      </c>
      <c r="G110" s="2">
        <f>68222976/1024/1024</f>
        <v>65.0625</v>
      </c>
    </row>
    <row r="111" spans="1:7">
      <c r="A111" t="s">
        <v>7</v>
      </c>
      <c r="B111" t="s">
        <v>8</v>
      </c>
      <c r="C111" t="s">
        <v>14</v>
      </c>
      <c r="D111" t="s">
        <v>16</v>
      </c>
      <c r="E111">
        <v>8</v>
      </c>
      <c r="F111">
        <v>82013</v>
      </c>
      <c r="G111" s="2">
        <f>68403200/1024/1024</f>
        <v>65.234375</v>
      </c>
    </row>
    <row r="112" spans="1:7">
      <c r="A112" t="s">
        <v>7</v>
      </c>
      <c r="B112" t="s">
        <v>11</v>
      </c>
      <c r="C112" t="s">
        <v>14</v>
      </c>
      <c r="D112" t="s">
        <v>16</v>
      </c>
      <c r="E112">
        <v>1</v>
      </c>
      <c r="F112">
        <v>41021</v>
      </c>
      <c r="G112" s="2">
        <f>254476288/1024/1024</f>
        <v>242.6875</v>
      </c>
    </row>
    <row r="113" spans="1:7">
      <c r="A113" t="s">
        <v>7</v>
      </c>
      <c r="B113" t="s">
        <v>11</v>
      </c>
      <c r="C113" t="s">
        <v>14</v>
      </c>
      <c r="D113" t="s">
        <v>16</v>
      </c>
      <c r="E113">
        <v>2</v>
      </c>
      <c r="F113">
        <v>73846</v>
      </c>
      <c r="G113" s="2">
        <f>243662848/1024/1024</f>
        <v>232.375</v>
      </c>
    </row>
    <row r="114" spans="1:7">
      <c r="A114" t="s">
        <v>7</v>
      </c>
      <c r="B114" t="s">
        <v>11</v>
      </c>
      <c r="C114" t="s">
        <v>14</v>
      </c>
      <c r="D114" t="s">
        <v>16</v>
      </c>
      <c r="E114">
        <v>3</v>
      </c>
      <c r="F114">
        <v>96240</v>
      </c>
      <c r="G114" s="2">
        <f>256196608/1024/1024</f>
        <v>244.328125</v>
      </c>
    </row>
    <row r="115" spans="1:7">
      <c r="A115" t="s">
        <v>7</v>
      </c>
      <c r="B115" t="s">
        <v>11</v>
      </c>
      <c r="C115" t="s">
        <v>14</v>
      </c>
      <c r="D115" t="s">
        <v>16</v>
      </c>
      <c r="E115">
        <v>4</v>
      </c>
      <c r="F115">
        <v>127747</v>
      </c>
      <c r="G115" s="2">
        <f>269860864/1024/1024</f>
        <v>257.359375</v>
      </c>
    </row>
    <row r="116" spans="1:7">
      <c r="A116" t="s">
        <v>7</v>
      </c>
      <c r="B116" t="s">
        <v>11</v>
      </c>
      <c r="C116" t="s">
        <v>14</v>
      </c>
      <c r="D116" t="s">
        <v>16</v>
      </c>
      <c r="E116">
        <v>8</v>
      </c>
      <c r="F116">
        <v>77264</v>
      </c>
      <c r="G116" s="2">
        <f>252002304/1024/1024</f>
        <v>240.328125</v>
      </c>
    </row>
    <row r="117" spans="1:7">
      <c r="A117" t="s">
        <v>7</v>
      </c>
      <c r="B117" t="s">
        <v>12</v>
      </c>
      <c r="C117" t="s">
        <v>14</v>
      </c>
      <c r="D117" t="s">
        <v>16</v>
      </c>
      <c r="E117">
        <v>1</v>
      </c>
      <c r="F117">
        <v>40092</v>
      </c>
      <c r="G117" s="2">
        <f>407486464/1024/1024</f>
        <v>388.609375</v>
      </c>
    </row>
    <row r="118" spans="1:7">
      <c r="A118" t="s">
        <v>7</v>
      </c>
      <c r="B118" t="s">
        <v>12</v>
      </c>
      <c r="C118" t="s">
        <v>14</v>
      </c>
      <c r="D118" t="s">
        <v>16</v>
      </c>
      <c r="E118">
        <v>2</v>
      </c>
      <c r="F118">
        <v>70968</v>
      </c>
      <c r="G118" s="2">
        <f>466026496/1024/1024</f>
        <v>444.4375</v>
      </c>
    </row>
    <row r="119" spans="1:7">
      <c r="A119" t="s">
        <v>7</v>
      </c>
      <c r="B119" t="s">
        <v>12</v>
      </c>
      <c r="C119" t="s">
        <v>14</v>
      </c>
      <c r="D119" t="s">
        <v>16</v>
      </c>
      <c r="E119">
        <v>3</v>
      </c>
      <c r="F119">
        <v>98063</v>
      </c>
      <c r="G119" s="2">
        <f>476561408/1024/1024</f>
        <v>454.484375</v>
      </c>
    </row>
    <row r="120" spans="1:7">
      <c r="A120" t="s">
        <v>7</v>
      </c>
      <c r="B120" t="s">
        <v>12</v>
      </c>
      <c r="C120" t="s">
        <v>14</v>
      </c>
      <c r="D120" t="s">
        <v>16</v>
      </c>
      <c r="E120">
        <v>4</v>
      </c>
      <c r="F120">
        <v>99892</v>
      </c>
      <c r="G120" s="2">
        <f>502546432/1024/1024</f>
        <v>479.265625</v>
      </c>
    </row>
    <row r="121" spans="1:7">
      <c r="A121" t="s">
        <v>7</v>
      </c>
      <c r="B121" t="s">
        <v>12</v>
      </c>
      <c r="C121" t="s">
        <v>14</v>
      </c>
      <c r="D121" t="s">
        <v>16</v>
      </c>
      <c r="E121">
        <v>8</v>
      </c>
      <c r="F121">
        <v>69677</v>
      </c>
      <c r="G121" s="2">
        <f>372342784/1024/1024</f>
        <v>355.09375</v>
      </c>
    </row>
    <row r="122" spans="1:7">
      <c r="A122" t="s">
        <v>15</v>
      </c>
      <c r="B122" t="s">
        <v>8</v>
      </c>
      <c r="C122" t="s">
        <v>13</v>
      </c>
      <c r="D122" t="s">
        <v>16</v>
      </c>
      <c r="E122">
        <v>1</v>
      </c>
      <c r="F122">
        <v>96</v>
      </c>
      <c r="G122" s="2">
        <f>63188/1024</f>
        <v>61.70703125</v>
      </c>
    </row>
    <row r="123" spans="1:7">
      <c r="A123" t="s">
        <v>15</v>
      </c>
      <c r="B123" t="s">
        <v>11</v>
      </c>
      <c r="C123" t="s">
        <v>13</v>
      </c>
      <c r="D123" t="s">
        <v>16</v>
      </c>
      <c r="E123">
        <v>1</v>
      </c>
      <c r="F123">
        <v>97</v>
      </c>
      <c r="G123" s="2">
        <f>63132/1024</f>
        <v>61.65234375</v>
      </c>
    </row>
    <row r="124" spans="1:7">
      <c r="A124" t="s">
        <v>15</v>
      </c>
      <c r="B124" t="s">
        <v>12</v>
      </c>
      <c r="C124" t="s">
        <v>13</v>
      </c>
      <c r="D124" t="s">
        <v>16</v>
      </c>
      <c r="E124">
        <v>1</v>
      </c>
      <c r="F124">
        <v>81</v>
      </c>
      <c r="G124" s="2">
        <f>63756/1024</f>
        <v>62.26171875</v>
      </c>
    </row>
    <row r="125" spans="1:7">
      <c r="A125" t="s">
        <v>15</v>
      </c>
      <c r="B125" t="s">
        <v>8</v>
      </c>
      <c r="C125" t="s">
        <v>9</v>
      </c>
      <c r="D125" t="s">
        <v>16</v>
      </c>
      <c r="E125">
        <v>1</v>
      </c>
      <c r="F125">
        <v>24050</v>
      </c>
      <c r="G125" s="2">
        <f>77940/1024</f>
        <v>76.11328125</v>
      </c>
    </row>
    <row r="126" spans="1:7">
      <c r="A126" t="s">
        <v>15</v>
      </c>
      <c r="B126" t="s">
        <v>11</v>
      </c>
      <c r="C126" t="s">
        <v>9</v>
      </c>
      <c r="D126" t="s">
        <v>16</v>
      </c>
      <c r="E126">
        <v>1</v>
      </c>
      <c r="F126">
        <v>23430</v>
      </c>
      <c r="G126" s="2">
        <f>713080/1024</f>
        <v>696.3671875</v>
      </c>
    </row>
    <row r="127" spans="1:7">
      <c r="A127" t="s">
        <v>15</v>
      </c>
      <c r="B127" t="s">
        <v>12</v>
      </c>
      <c r="C127" t="s">
        <v>9</v>
      </c>
      <c r="D127" t="s">
        <v>16</v>
      </c>
      <c r="E127">
        <v>1</v>
      </c>
      <c r="F127">
        <v>23318</v>
      </c>
      <c r="G127" s="2">
        <f>10901260/1024</f>
        <v>10645.76171875</v>
      </c>
    </row>
    <row r="128" spans="1:7">
      <c r="A128" t="s">
        <v>15</v>
      </c>
      <c r="B128" t="s">
        <v>8</v>
      </c>
      <c r="C128" t="s">
        <v>14</v>
      </c>
      <c r="D128" t="s">
        <v>16</v>
      </c>
      <c r="E128">
        <v>24</v>
      </c>
      <c r="F128">
        <v>219453</v>
      </c>
      <c r="G128" s="2">
        <f>74436/1024</f>
        <v>72.69140625</v>
      </c>
    </row>
    <row r="129" spans="1:7">
      <c r="A129" t="s">
        <v>15</v>
      </c>
      <c r="B129" t="s">
        <v>8</v>
      </c>
      <c r="C129" t="s">
        <v>14</v>
      </c>
      <c r="D129" t="s">
        <v>16</v>
      </c>
      <c r="E129">
        <v>16</v>
      </c>
      <c r="F129">
        <v>164317</v>
      </c>
      <c r="G129" s="2">
        <f>73500/1024</f>
        <v>71.77734375</v>
      </c>
    </row>
    <row r="130" spans="1:7">
      <c r="A130" t="s">
        <v>15</v>
      </c>
      <c r="B130" t="s">
        <v>8</v>
      </c>
      <c r="C130" t="s">
        <v>14</v>
      </c>
      <c r="D130" t="s">
        <v>16</v>
      </c>
      <c r="E130">
        <v>8</v>
      </c>
      <c r="F130">
        <v>88203</v>
      </c>
      <c r="G130" s="2">
        <f>72572/1024</f>
        <v>70.87109375</v>
      </c>
    </row>
    <row r="131" spans="1:7">
      <c r="A131" t="s">
        <v>15</v>
      </c>
      <c r="B131" t="s">
        <v>8</v>
      </c>
      <c r="C131" t="s">
        <v>14</v>
      </c>
      <c r="D131" t="s">
        <v>16</v>
      </c>
      <c r="E131">
        <v>4</v>
      </c>
      <c r="F131">
        <v>48431</v>
      </c>
      <c r="G131" s="2">
        <f>74868/1024</f>
        <v>73.11328125</v>
      </c>
    </row>
    <row r="132" spans="1:7">
      <c r="A132" t="s">
        <v>15</v>
      </c>
      <c r="B132" t="s">
        <v>8</v>
      </c>
      <c r="C132" t="s">
        <v>14</v>
      </c>
      <c r="D132" t="s">
        <v>16</v>
      </c>
      <c r="E132">
        <v>2</v>
      </c>
      <c r="F132">
        <v>25817</v>
      </c>
      <c r="G132" s="2">
        <f>75196/1024</f>
        <v>73.43359375</v>
      </c>
    </row>
    <row r="133" spans="1:7">
      <c r="A133" t="s">
        <v>15</v>
      </c>
      <c r="B133" t="s">
        <v>8</v>
      </c>
      <c r="C133" t="s">
        <v>14</v>
      </c>
      <c r="D133" t="s">
        <v>16</v>
      </c>
      <c r="E133">
        <v>1</v>
      </c>
      <c r="F133">
        <v>13076</v>
      </c>
      <c r="G133" s="2">
        <f>75116/1024</f>
        <v>73.35546875</v>
      </c>
    </row>
    <row r="134" spans="1:7">
      <c r="A134" t="s">
        <v>15</v>
      </c>
      <c r="B134" t="s">
        <v>11</v>
      </c>
      <c r="C134" t="s">
        <v>14</v>
      </c>
      <c r="D134" t="s">
        <v>16</v>
      </c>
      <c r="E134">
        <v>24</v>
      </c>
      <c r="F134">
        <v>152815</v>
      </c>
      <c r="G134" s="2">
        <f>276112/1024</f>
        <v>269.640625</v>
      </c>
    </row>
    <row r="135" spans="1:7">
      <c r="A135" t="s">
        <v>15</v>
      </c>
      <c r="B135" t="s">
        <v>11</v>
      </c>
      <c r="C135" t="s">
        <v>14</v>
      </c>
      <c r="D135" t="s">
        <v>16</v>
      </c>
      <c r="E135">
        <v>16</v>
      </c>
      <c r="F135">
        <v>130002</v>
      </c>
      <c r="G135" s="2">
        <f>271144/1024</f>
        <v>264.7890625</v>
      </c>
    </row>
    <row r="136" spans="1:7">
      <c r="A136" t="s">
        <v>15</v>
      </c>
      <c r="B136" t="s">
        <v>11</v>
      </c>
      <c r="C136" t="s">
        <v>14</v>
      </c>
      <c r="D136" t="s">
        <v>16</v>
      </c>
      <c r="E136">
        <v>8</v>
      </c>
      <c r="F136">
        <v>77098</v>
      </c>
      <c r="G136" s="2">
        <f>270004/1024</f>
        <v>263.67578125</v>
      </c>
    </row>
    <row r="137" spans="1:7">
      <c r="A137" t="s">
        <v>15</v>
      </c>
      <c r="B137" t="s">
        <v>11</v>
      </c>
      <c r="C137" t="s">
        <v>14</v>
      </c>
      <c r="D137" t="s">
        <v>16</v>
      </c>
      <c r="E137">
        <v>4</v>
      </c>
      <c r="F137">
        <v>41306</v>
      </c>
      <c r="G137" s="2">
        <f>270556/1024</f>
        <v>264.21484375</v>
      </c>
    </row>
    <row r="138" spans="1:7">
      <c r="A138" t="s">
        <v>15</v>
      </c>
      <c r="B138" t="s">
        <v>11</v>
      </c>
      <c r="C138" t="s">
        <v>14</v>
      </c>
      <c r="D138" t="s">
        <v>16</v>
      </c>
      <c r="E138">
        <v>2</v>
      </c>
      <c r="F138">
        <v>21935</v>
      </c>
      <c r="G138" s="2">
        <f>263128/1024</f>
        <v>256.9609375</v>
      </c>
    </row>
    <row r="139" spans="1:7">
      <c r="A139" t="s">
        <v>15</v>
      </c>
      <c r="B139" t="s">
        <v>11</v>
      </c>
      <c r="C139" t="s">
        <v>14</v>
      </c>
      <c r="D139" t="s">
        <v>16</v>
      </c>
      <c r="E139">
        <v>1</v>
      </c>
      <c r="F139">
        <v>11361</v>
      </c>
      <c r="G139" s="2">
        <f>265848/1024</f>
        <v>259.6171875</v>
      </c>
    </row>
    <row r="140" spans="1:7">
      <c r="A140" t="s">
        <v>15</v>
      </c>
      <c r="B140" t="s">
        <v>12</v>
      </c>
      <c r="C140" t="s">
        <v>14</v>
      </c>
      <c r="D140" t="s">
        <v>16</v>
      </c>
      <c r="E140">
        <v>24</v>
      </c>
      <c r="F140">
        <v>152002</v>
      </c>
      <c r="G140" s="2">
        <f>448484/1024</f>
        <v>437.97265625</v>
      </c>
    </row>
    <row r="141" spans="1:7">
      <c r="A141" t="s">
        <v>15</v>
      </c>
      <c r="B141" t="s">
        <v>12</v>
      </c>
      <c r="C141" t="s">
        <v>14</v>
      </c>
      <c r="D141" t="s">
        <v>16</v>
      </c>
      <c r="E141">
        <v>16</v>
      </c>
      <c r="F141">
        <v>125000</v>
      </c>
      <c r="G141" s="2">
        <f>397944/1024</f>
        <v>388.6171875</v>
      </c>
    </row>
    <row r="142" spans="1:7">
      <c r="A142" t="s">
        <v>15</v>
      </c>
      <c r="B142" t="s">
        <v>12</v>
      </c>
      <c r="C142" t="s">
        <v>14</v>
      </c>
      <c r="D142" t="s">
        <v>16</v>
      </c>
      <c r="E142">
        <v>8</v>
      </c>
      <c r="F142">
        <v>74820</v>
      </c>
      <c r="G142" s="2">
        <f>469816/1024</f>
        <v>458.8046875</v>
      </c>
    </row>
    <row r="143" spans="1:7">
      <c r="A143" t="s">
        <v>15</v>
      </c>
      <c r="B143" t="s">
        <v>12</v>
      </c>
      <c r="C143" t="s">
        <v>14</v>
      </c>
      <c r="D143" t="s">
        <v>16</v>
      </c>
      <c r="E143">
        <v>4</v>
      </c>
      <c r="F143">
        <v>39979</v>
      </c>
      <c r="G143" s="2">
        <f>407224/1024</f>
        <v>397.6796875</v>
      </c>
    </row>
    <row r="144" spans="1:7">
      <c r="A144" t="s">
        <v>15</v>
      </c>
      <c r="B144" t="s">
        <v>12</v>
      </c>
      <c r="C144" t="s">
        <v>14</v>
      </c>
      <c r="D144" t="s">
        <v>16</v>
      </c>
      <c r="E144">
        <v>2</v>
      </c>
      <c r="F144">
        <v>21247</v>
      </c>
      <c r="G144" s="2">
        <f>408880/1024</f>
        <v>399.296875</v>
      </c>
    </row>
    <row r="145" spans="1:7">
      <c r="A145" t="s">
        <v>15</v>
      </c>
      <c r="B145" t="s">
        <v>12</v>
      </c>
      <c r="C145" t="s">
        <v>14</v>
      </c>
      <c r="D145" t="s">
        <v>16</v>
      </c>
      <c r="E145">
        <v>1</v>
      </c>
      <c r="F145">
        <v>11114</v>
      </c>
      <c r="G145" s="2">
        <f>463148/1024</f>
        <v>452.29296875</v>
      </c>
    </row>
    <row r="146" spans="1:7">
      <c r="A146" t="s">
        <v>7</v>
      </c>
      <c r="B146" t="s">
        <v>8</v>
      </c>
      <c r="C146" t="s">
        <v>13</v>
      </c>
      <c r="D146" t="s">
        <v>17</v>
      </c>
      <c r="E146">
        <v>1</v>
      </c>
      <c r="F146">
        <v>3381</v>
      </c>
      <c r="G146" s="2">
        <f>57606144/1024/1024</f>
        <v>54.9375</v>
      </c>
    </row>
    <row r="147" spans="1:7">
      <c r="A147" t="s">
        <v>7</v>
      </c>
      <c r="B147" t="s">
        <v>11</v>
      </c>
      <c r="C147" t="s">
        <v>13</v>
      </c>
      <c r="D147" t="s">
        <v>17</v>
      </c>
      <c r="E147">
        <v>1</v>
      </c>
      <c r="F147">
        <v>3427</v>
      </c>
      <c r="G147" s="2">
        <f>57245696/1024/1024</f>
        <v>54.59375</v>
      </c>
    </row>
    <row r="148" spans="1:7">
      <c r="A148" t="s">
        <v>7</v>
      </c>
      <c r="B148" t="s">
        <v>12</v>
      </c>
      <c r="C148" t="s">
        <v>13</v>
      </c>
      <c r="D148" t="s">
        <v>17</v>
      </c>
      <c r="E148">
        <v>1</v>
      </c>
      <c r="F148">
        <v>3518</v>
      </c>
      <c r="G148" s="2">
        <f>61308928/1024/1024</f>
        <v>58.46875</v>
      </c>
    </row>
    <row r="149" spans="1:7">
      <c r="A149" t="s">
        <v>7</v>
      </c>
      <c r="B149" t="s">
        <v>8</v>
      </c>
      <c r="C149" t="s">
        <v>9</v>
      </c>
      <c r="D149" t="s">
        <v>17</v>
      </c>
      <c r="E149">
        <v>1</v>
      </c>
      <c r="F149">
        <v>60443</v>
      </c>
      <c r="G149" s="2">
        <f>63569920/1024/1024</f>
        <v>60.625</v>
      </c>
    </row>
    <row r="150" spans="1:7">
      <c r="A150" t="s">
        <v>7</v>
      </c>
      <c r="B150" t="s">
        <v>11</v>
      </c>
      <c r="C150" t="s">
        <v>9</v>
      </c>
      <c r="D150" t="s">
        <v>17</v>
      </c>
      <c r="E150">
        <v>1</v>
      </c>
      <c r="F150">
        <v>65670</v>
      </c>
      <c r="G150" s="2">
        <f>587448320/1024/1024</f>
        <v>560.234375</v>
      </c>
    </row>
    <row r="151" spans="1:7">
      <c r="A151" t="s">
        <v>7</v>
      </c>
      <c r="B151" t="s">
        <v>12</v>
      </c>
      <c r="C151" t="s">
        <v>9</v>
      </c>
      <c r="D151" t="s">
        <v>17</v>
      </c>
      <c r="E151">
        <v>1</v>
      </c>
      <c r="F151">
        <v>67289</v>
      </c>
      <c r="G151" s="2">
        <f>1853587456/1024/1024</f>
        <v>1767.71875</v>
      </c>
    </row>
    <row r="152" spans="1:7">
      <c r="A152" t="s">
        <v>7</v>
      </c>
      <c r="B152" t="s">
        <v>8</v>
      </c>
      <c r="C152" t="s">
        <v>14</v>
      </c>
      <c r="D152" t="s">
        <v>17</v>
      </c>
      <c r="E152">
        <v>1</v>
      </c>
      <c r="F152">
        <v>46080</v>
      </c>
      <c r="G152" s="2">
        <f>67829760/1024/1024</f>
        <v>64.6875</v>
      </c>
    </row>
    <row r="153" spans="1:7">
      <c r="A153" t="s">
        <v>7</v>
      </c>
      <c r="B153" t="s">
        <v>8</v>
      </c>
      <c r="C153" t="s">
        <v>14</v>
      </c>
      <c r="D153" t="s">
        <v>17</v>
      </c>
      <c r="E153">
        <v>2</v>
      </c>
      <c r="F153">
        <v>84642</v>
      </c>
      <c r="G153" s="2">
        <f>67911680/1024/1024</f>
        <v>64.765625</v>
      </c>
    </row>
    <row r="154" spans="1:7">
      <c r="A154" t="s">
        <v>7</v>
      </c>
      <c r="B154" t="s">
        <v>8</v>
      </c>
      <c r="C154" t="s">
        <v>14</v>
      </c>
      <c r="D154" t="s">
        <v>17</v>
      </c>
      <c r="E154">
        <v>3</v>
      </c>
      <c r="F154">
        <v>118462</v>
      </c>
      <c r="G154" s="2">
        <f>67878912/1024/1024</f>
        <v>64.734375</v>
      </c>
    </row>
    <row r="155" spans="1:7">
      <c r="A155" t="s">
        <v>7</v>
      </c>
      <c r="B155" t="s">
        <v>8</v>
      </c>
      <c r="C155" t="s">
        <v>14</v>
      </c>
      <c r="D155" t="s">
        <v>17</v>
      </c>
      <c r="E155">
        <v>4</v>
      </c>
      <c r="F155">
        <v>148489</v>
      </c>
      <c r="G155" s="2">
        <f>68075520/1024/1024</f>
        <v>64.921875</v>
      </c>
    </row>
    <row r="156" spans="1:7">
      <c r="A156" t="s">
        <v>7</v>
      </c>
      <c r="B156" t="s">
        <v>8</v>
      </c>
      <c r="C156" t="s">
        <v>14</v>
      </c>
      <c r="D156" t="s">
        <v>17</v>
      </c>
      <c r="E156">
        <v>8</v>
      </c>
      <c r="F156">
        <v>84103</v>
      </c>
      <c r="G156" s="2">
        <f>68337664/1024/1024</f>
        <v>65.171875</v>
      </c>
    </row>
    <row r="157" spans="1:7">
      <c r="A157" t="s">
        <v>7</v>
      </c>
      <c r="B157" t="s">
        <v>11</v>
      </c>
      <c r="C157" t="s">
        <v>14</v>
      </c>
      <c r="D157" t="s">
        <v>17</v>
      </c>
      <c r="E157">
        <v>1</v>
      </c>
      <c r="F157">
        <v>40104</v>
      </c>
      <c r="G157" s="2">
        <f>260358144/1024/1024</f>
        <v>248.296875</v>
      </c>
    </row>
    <row r="158" spans="1:7">
      <c r="A158" t="s">
        <v>7</v>
      </c>
      <c r="B158" t="s">
        <v>11</v>
      </c>
      <c r="C158" t="s">
        <v>14</v>
      </c>
      <c r="D158" t="s">
        <v>17</v>
      </c>
      <c r="E158">
        <v>2</v>
      </c>
      <c r="F158">
        <v>76954</v>
      </c>
      <c r="G158" s="2">
        <f>252084224/1024/1024</f>
        <v>240.40625</v>
      </c>
    </row>
    <row r="159" spans="1:7">
      <c r="A159" t="s">
        <v>7</v>
      </c>
      <c r="B159" t="s">
        <v>11</v>
      </c>
      <c r="C159" t="s">
        <v>14</v>
      </c>
      <c r="D159" t="s">
        <v>17</v>
      </c>
      <c r="E159">
        <v>3</v>
      </c>
      <c r="F159">
        <v>105500</v>
      </c>
      <c r="G159" s="2">
        <f>255655936/1024/1024</f>
        <v>243.8125</v>
      </c>
    </row>
    <row r="160" spans="1:7">
      <c r="A160" t="s">
        <v>7</v>
      </c>
      <c r="B160" t="s">
        <v>11</v>
      </c>
      <c r="C160" t="s">
        <v>14</v>
      </c>
      <c r="D160" t="s">
        <v>17</v>
      </c>
      <c r="E160">
        <v>4</v>
      </c>
      <c r="F160">
        <v>125756</v>
      </c>
      <c r="G160" s="2">
        <f>261505024/1024/1024</f>
        <v>249.390625</v>
      </c>
    </row>
    <row r="161" spans="1:7">
      <c r="A161" t="s">
        <v>7</v>
      </c>
      <c r="B161" t="s">
        <v>11</v>
      </c>
      <c r="C161" t="s">
        <v>14</v>
      </c>
      <c r="D161" t="s">
        <v>17</v>
      </c>
      <c r="E161">
        <v>8</v>
      </c>
      <c r="F161">
        <v>76872</v>
      </c>
      <c r="G161" s="2">
        <f>264749056/1024/1024</f>
        <v>252.484375</v>
      </c>
    </row>
    <row r="162" spans="1:7">
      <c r="A162" t="s">
        <v>7</v>
      </c>
      <c r="B162" t="s">
        <v>12</v>
      </c>
      <c r="C162" t="s">
        <v>14</v>
      </c>
      <c r="D162" t="s">
        <v>17</v>
      </c>
      <c r="E162">
        <v>1</v>
      </c>
      <c r="F162">
        <v>40148</v>
      </c>
      <c r="G162" s="2">
        <f>392691712/1024/1024</f>
        <v>374.5</v>
      </c>
    </row>
    <row r="163" spans="1:7">
      <c r="A163" t="s">
        <v>7</v>
      </c>
      <c r="B163" t="s">
        <v>12</v>
      </c>
      <c r="C163" t="s">
        <v>14</v>
      </c>
      <c r="D163" t="s">
        <v>17</v>
      </c>
      <c r="E163">
        <v>2</v>
      </c>
      <c r="F163">
        <v>70753</v>
      </c>
      <c r="G163" s="2">
        <f>510558208/1024/1024</f>
        <v>486.90625</v>
      </c>
    </row>
    <row r="164" spans="1:7">
      <c r="A164" t="s">
        <v>7</v>
      </c>
      <c r="B164" t="s">
        <v>12</v>
      </c>
      <c r="C164" t="s">
        <v>14</v>
      </c>
      <c r="D164" t="s">
        <v>17</v>
      </c>
      <c r="E164">
        <v>3</v>
      </c>
      <c r="F164">
        <v>86613</v>
      </c>
      <c r="G164" s="2">
        <f>386007040/1024/1024</f>
        <v>368.125</v>
      </c>
    </row>
    <row r="165" spans="1:7">
      <c r="A165" t="s">
        <v>7</v>
      </c>
      <c r="B165" t="s">
        <v>12</v>
      </c>
      <c r="C165" t="s">
        <v>14</v>
      </c>
      <c r="D165" t="s">
        <v>17</v>
      </c>
      <c r="E165">
        <v>4</v>
      </c>
      <c r="F165">
        <v>96589</v>
      </c>
      <c r="G165" s="2">
        <f>385417216/1024/1024</f>
        <v>367.5625</v>
      </c>
    </row>
    <row r="166" spans="1:7">
      <c r="A166" t="s">
        <v>7</v>
      </c>
      <c r="B166" t="s">
        <v>12</v>
      </c>
      <c r="C166" t="s">
        <v>14</v>
      </c>
      <c r="D166" t="s">
        <v>17</v>
      </c>
      <c r="E166">
        <v>8</v>
      </c>
      <c r="F166">
        <v>69037</v>
      </c>
      <c r="G166" s="2">
        <f>377470976/1024/1024</f>
        <v>359.984375</v>
      </c>
    </row>
    <row r="167" spans="1:7">
      <c r="A167" t="s">
        <v>7</v>
      </c>
      <c r="B167" t="s">
        <v>8</v>
      </c>
      <c r="C167" t="s">
        <v>13</v>
      </c>
      <c r="D167" t="s">
        <v>18</v>
      </c>
      <c r="E167">
        <v>1</v>
      </c>
      <c r="F167">
        <v>4191</v>
      </c>
      <c r="G167" s="2">
        <f>59260928/1024/1024</f>
        <v>56.515625</v>
      </c>
    </row>
    <row r="168" spans="1:7">
      <c r="A168" t="s">
        <v>7</v>
      </c>
      <c r="B168" t="s">
        <v>11</v>
      </c>
      <c r="C168" t="s">
        <v>13</v>
      </c>
      <c r="D168" t="s">
        <v>18</v>
      </c>
      <c r="E168">
        <v>1</v>
      </c>
      <c r="F168">
        <v>3952</v>
      </c>
      <c r="G168" s="2">
        <f>60899328/1024/1024</f>
        <v>58.078125</v>
      </c>
    </row>
    <row r="169" spans="1:7">
      <c r="A169" t="s">
        <v>7</v>
      </c>
      <c r="B169" t="s">
        <v>12</v>
      </c>
      <c r="C169" t="s">
        <v>13</v>
      </c>
      <c r="D169" t="s">
        <v>18</v>
      </c>
      <c r="E169">
        <v>1</v>
      </c>
      <c r="F169">
        <v>2336</v>
      </c>
      <c r="G169" s="2">
        <f>59146240/1024/1024</f>
        <v>56.40625</v>
      </c>
    </row>
    <row r="170" spans="1:7">
      <c r="A170" t="s">
        <v>7</v>
      </c>
      <c r="B170" t="s">
        <v>8</v>
      </c>
      <c r="C170" t="s">
        <v>9</v>
      </c>
      <c r="D170" t="s">
        <v>18</v>
      </c>
      <c r="E170">
        <v>1</v>
      </c>
      <c r="F170">
        <v>42181</v>
      </c>
      <c r="G170" s="2">
        <f>57491456/1024/1024</f>
        <v>54.828125</v>
      </c>
    </row>
    <row r="171" spans="1:7">
      <c r="A171" t="s">
        <v>7</v>
      </c>
      <c r="B171" t="s">
        <v>11</v>
      </c>
      <c r="C171" t="s">
        <v>9</v>
      </c>
      <c r="D171" t="s">
        <v>18</v>
      </c>
      <c r="E171">
        <v>1</v>
      </c>
      <c r="F171">
        <v>36489</v>
      </c>
      <c r="G171" s="2">
        <f>535724032/1024/1024</f>
        <v>510.90625</v>
      </c>
    </row>
    <row r="172" spans="1:7">
      <c r="A172" t="s">
        <v>7</v>
      </c>
      <c r="B172" t="s">
        <v>12</v>
      </c>
      <c r="C172" t="s">
        <v>9</v>
      </c>
      <c r="D172" t="s">
        <v>18</v>
      </c>
      <c r="E172">
        <v>1</v>
      </c>
      <c r="F172">
        <v>38026</v>
      </c>
      <c r="G172" s="2">
        <f>1675509760/1024/1024</f>
        <v>1597.890625</v>
      </c>
    </row>
    <row r="173" spans="1:7">
      <c r="A173" t="s">
        <v>7</v>
      </c>
      <c r="B173" t="s">
        <v>8</v>
      </c>
      <c r="C173" t="s">
        <v>14</v>
      </c>
      <c r="D173" t="s">
        <v>18</v>
      </c>
      <c r="E173">
        <v>1</v>
      </c>
      <c r="F173">
        <v>30081</v>
      </c>
      <c r="G173" s="2">
        <f>71827456/1024/1024</f>
        <v>68.5</v>
      </c>
    </row>
    <row r="174" spans="1:7">
      <c r="A174" t="s">
        <v>7</v>
      </c>
      <c r="B174" t="s">
        <v>8</v>
      </c>
      <c r="C174" t="s">
        <v>14</v>
      </c>
      <c r="D174" t="s">
        <v>18</v>
      </c>
      <c r="E174">
        <v>2</v>
      </c>
      <c r="F174">
        <v>57112</v>
      </c>
      <c r="G174" s="2">
        <f>72073216/1024/1024</f>
        <v>68.734375</v>
      </c>
    </row>
    <row r="175" spans="1:7">
      <c r="A175" t="s">
        <v>7</v>
      </c>
      <c r="B175" t="s">
        <v>8</v>
      </c>
      <c r="C175" t="s">
        <v>14</v>
      </c>
      <c r="D175" t="s">
        <v>18</v>
      </c>
      <c r="E175">
        <v>3</v>
      </c>
      <c r="F175">
        <v>74989</v>
      </c>
      <c r="G175" s="2">
        <f>72400896/1024/1024</f>
        <v>69.046875</v>
      </c>
    </row>
    <row r="176" spans="1:7">
      <c r="A176" t="s">
        <v>7</v>
      </c>
      <c r="B176" t="s">
        <v>8</v>
      </c>
      <c r="C176" t="s">
        <v>14</v>
      </c>
      <c r="D176" t="s">
        <v>18</v>
      </c>
      <c r="E176">
        <v>4</v>
      </c>
      <c r="F176">
        <v>86005</v>
      </c>
      <c r="G176" s="2">
        <f>72400896/1024/1024</f>
        <v>69.046875</v>
      </c>
    </row>
    <row r="177" spans="1:7">
      <c r="A177" t="s">
        <v>7</v>
      </c>
      <c r="B177" t="s">
        <v>8</v>
      </c>
      <c r="C177" t="s">
        <v>14</v>
      </c>
      <c r="D177" t="s">
        <v>18</v>
      </c>
      <c r="E177">
        <v>8</v>
      </c>
      <c r="F177">
        <v>68092</v>
      </c>
      <c r="G177" s="2">
        <f>72663040/1024/1024</f>
        <v>69.296875</v>
      </c>
    </row>
    <row r="178" spans="1:7">
      <c r="A178" t="s">
        <v>7</v>
      </c>
      <c r="B178" t="s">
        <v>11</v>
      </c>
      <c r="C178" t="s">
        <v>14</v>
      </c>
      <c r="D178" t="s">
        <v>18</v>
      </c>
      <c r="E178">
        <v>1</v>
      </c>
      <c r="F178">
        <v>25590</v>
      </c>
      <c r="G178" s="2">
        <f>260964352/1024/1024</f>
        <v>248.875</v>
      </c>
    </row>
    <row r="179" spans="1:7">
      <c r="A179" t="s">
        <v>7</v>
      </c>
      <c r="B179" t="s">
        <v>11</v>
      </c>
      <c r="C179" t="s">
        <v>14</v>
      </c>
      <c r="D179" t="s">
        <v>18</v>
      </c>
      <c r="E179">
        <v>2</v>
      </c>
      <c r="F179">
        <v>49772</v>
      </c>
      <c r="G179" s="2">
        <f>256098304/1024/1024</f>
        <v>244.234375</v>
      </c>
    </row>
    <row r="180" spans="1:7">
      <c r="A180" t="s">
        <v>7</v>
      </c>
      <c r="B180" t="s">
        <v>11</v>
      </c>
      <c r="C180" t="s">
        <v>14</v>
      </c>
      <c r="D180" t="s">
        <v>18</v>
      </c>
      <c r="E180">
        <v>3</v>
      </c>
      <c r="F180">
        <v>69397</v>
      </c>
      <c r="G180" s="2">
        <f>261259264/1024/1024</f>
        <v>249.15625</v>
      </c>
    </row>
    <row r="181" spans="1:7">
      <c r="A181" t="s">
        <v>7</v>
      </c>
      <c r="B181" t="s">
        <v>11</v>
      </c>
      <c r="C181" t="s">
        <v>14</v>
      </c>
      <c r="D181" t="s">
        <v>18</v>
      </c>
      <c r="E181">
        <v>4</v>
      </c>
      <c r="F181">
        <v>82459</v>
      </c>
      <c r="G181" s="2">
        <f>265830400/1024/1024</f>
        <v>253.515625</v>
      </c>
    </row>
    <row r="182" spans="1:7">
      <c r="A182" t="s">
        <v>7</v>
      </c>
      <c r="B182" t="s">
        <v>11</v>
      </c>
      <c r="C182" t="s">
        <v>14</v>
      </c>
      <c r="D182" t="s">
        <v>18</v>
      </c>
      <c r="E182">
        <v>8</v>
      </c>
      <c r="F182">
        <v>61552</v>
      </c>
      <c r="G182" s="2">
        <f>263110656/1024/1024</f>
        <v>250.921875</v>
      </c>
    </row>
    <row r="183" spans="1:7">
      <c r="A183" t="s">
        <v>7</v>
      </c>
      <c r="B183" t="s">
        <v>12</v>
      </c>
      <c r="C183" t="s">
        <v>14</v>
      </c>
      <c r="D183" t="s">
        <v>18</v>
      </c>
      <c r="E183">
        <v>1</v>
      </c>
      <c r="F183">
        <v>21670</v>
      </c>
      <c r="G183" s="2">
        <f>553680896/1024/1024</f>
        <v>528.03125</v>
      </c>
    </row>
    <row r="184" spans="1:7">
      <c r="A184" t="s">
        <v>7</v>
      </c>
      <c r="B184" t="s">
        <v>12</v>
      </c>
      <c r="C184" t="s">
        <v>14</v>
      </c>
      <c r="D184" t="s">
        <v>18</v>
      </c>
      <c r="E184">
        <v>2</v>
      </c>
      <c r="F184">
        <v>41553</v>
      </c>
      <c r="G184" s="2">
        <f>401801216/1024/1024</f>
        <v>383.1875</v>
      </c>
    </row>
    <row r="185" spans="1:7">
      <c r="A185" t="s">
        <v>7</v>
      </c>
      <c r="B185" t="s">
        <v>12</v>
      </c>
      <c r="C185" t="s">
        <v>14</v>
      </c>
      <c r="D185" t="s">
        <v>18</v>
      </c>
      <c r="E185">
        <v>3</v>
      </c>
      <c r="F185">
        <v>50636</v>
      </c>
      <c r="G185" s="2">
        <f>482623488/1024/1024</f>
        <v>460.265625</v>
      </c>
    </row>
    <row r="186" spans="1:7">
      <c r="A186" t="s">
        <v>7</v>
      </c>
      <c r="B186" t="s">
        <v>12</v>
      </c>
      <c r="C186" t="s">
        <v>14</v>
      </c>
      <c r="D186" t="s">
        <v>18</v>
      </c>
      <c r="E186">
        <v>4</v>
      </c>
      <c r="F186">
        <v>60698</v>
      </c>
      <c r="G186" s="2">
        <f>472236032/1024/1024</f>
        <v>450.359375</v>
      </c>
    </row>
    <row r="187" spans="1:7">
      <c r="A187" t="s">
        <v>7</v>
      </c>
      <c r="B187" t="s">
        <v>12</v>
      </c>
      <c r="C187" t="s">
        <v>14</v>
      </c>
      <c r="D187" t="s">
        <v>18</v>
      </c>
      <c r="E187">
        <v>8</v>
      </c>
      <c r="F187">
        <v>52008</v>
      </c>
      <c r="G187" s="2">
        <f>420364288/1024/1024</f>
        <v>400.890625</v>
      </c>
    </row>
    <row r="188" spans="1:7">
      <c r="A188" t="s">
        <v>15</v>
      </c>
      <c r="B188" t="s">
        <v>8</v>
      </c>
      <c r="C188" t="s">
        <v>13</v>
      </c>
      <c r="D188" t="s">
        <v>18</v>
      </c>
      <c r="E188">
        <v>1</v>
      </c>
      <c r="F188">
        <v>97</v>
      </c>
      <c r="G188" s="2">
        <f>63296/1024</f>
        <v>61.8125</v>
      </c>
    </row>
    <row r="189" spans="1:7">
      <c r="A189" t="s">
        <v>15</v>
      </c>
      <c r="B189" t="s">
        <v>11</v>
      </c>
      <c r="C189" t="s">
        <v>13</v>
      </c>
      <c r="D189" t="s">
        <v>18</v>
      </c>
      <c r="E189">
        <v>1</v>
      </c>
      <c r="F189">
        <v>95</v>
      </c>
      <c r="G189" s="2">
        <f>63292/1024</f>
        <v>61.80859375</v>
      </c>
    </row>
    <row r="190" spans="1:7">
      <c r="A190" t="s">
        <v>15</v>
      </c>
      <c r="B190" t="s">
        <v>12</v>
      </c>
      <c r="C190" t="s">
        <v>13</v>
      </c>
      <c r="D190" t="s">
        <v>18</v>
      </c>
      <c r="E190">
        <v>1</v>
      </c>
      <c r="F190">
        <v>88</v>
      </c>
      <c r="G190" s="2">
        <f>62700/1024</f>
        <v>61.23046875</v>
      </c>
    </row>
    <row r="191" spans="1:7">
      <c r="A191" t="s">
        <v>15</v>
      </c>
      <c r="B191" t="s">
        <v>8</v>
      </c>
      <c r="C191" t="s">
        <v>9</v>
      </c>
      <c r="D191" t="s">
        <v>18</v>
      </c>
      <c r="E191">
        <v>1</v>
      </c>
      <c r="F191">
        <v>14148</v>
      </c>
      <c r="G191" s="2">
        <f>63224/1024</f>
        <v>61.7421875</v>
      </c>
    </row>
    <row r="192" spans="1:7">
      <c r="A192" t="s">
        <v>15</v>
      </c>
      <c r="B192" t="s">
        <v>11</v>
      </c>
      <c r="C192" t="s">
        <v>9</v>
      </c>
      <c r="D192" t="s">
        <v>18</v>
      </c>
      <c r="E192">
        <v>1</v>
      </c>
      <c r="F192">
        <v>13886</v>
      </c>
      <c r="G192" s="2">
        <f>645916/1024</f>
        <v>630.77734375</v>
      </c>
    </row>
    <row r="193" spans="1:7">
      <c r="A193" t="s">
        <v>15</v>
      </c>
      <c r="B193" t="s">
        <v>12</v>
      </c>
      <c r="C193" t="s">
        <v>9</v>
      </c>
      <c r="D193" t="s">
        <v>18</v>
      </c>
      <c r="E193">
        <v>1</v>
      </c>
      <c r="F193">
        <v>13703</v>
      </c>
      <c r="G193" s="2">
        <f>10824728/1024</f>
        <v>10571.0234375</v>
      </c>
    </row>
    <row r="194" spans="1:7">
      <c r="A194" t="s">
        <v>15</v>
      </c>
      <c r="B194" t="s">
        <v>8</v>
      </c>
      <c r="C194" t="s">
        <v>14</v>
      </c>
      <c r="D194" t="s">
        <v>18</v>
      </c>
      <c r="E194">
        <v>24</v>
      </c>
      <c r="F194">
        <v>162989</v>
      </c>
      <c r="G194" s="2">
        <f>79348/1024</f>
        <v>77.48828125</v>
      </c>
    </row>
    <row r="195" spans="1:7">
      <c r="A195" t="s">
        <v>15</v>
      </c>
      <c r="B195" t="s">
        <v>8</v>
      </c>
      <c r="C195" t="s">
        <v>14</v>
      </c>
      <c r="D195" t="s">
        <v>18</v>
      </c>
      <c r="E195">
        <v>16</v>
      </c>
      <c r="F195">
        <v>117728</v>
      </c>
      <c r="G195" s="2">
        <f>77576/1024</f>
        <v>75.7578125</v>
      </c>
    </row>
    <row r="196" spans="1:7">
      <c r="A196" t="s">
        <v>15</v>
      </c>
      <c r="B196" t="s">
        <v>8</v>
      </c>
      <c r="C196" t="s">
        <v>14</v>
      </c>
      <c r="D196" t="s">
        <v>18</v>
      </c>
      <c r="E196">
        <v>8</v>
      </c>
      <c r="F196">
        <v>63988</v>
      </c>
      <c r="G196" s="2">
        <f>77092/1024</f>
        <v>75.28515625</v>
      </c>
    </row>
    <row r="197" spans="1:7">
      <c r="A197" t="s">
        <v>15</v>
      </c>
      <c r="B197" t="s">
        <v>8</v>
      </c>
      <c r="C197" t="s">
        <v>14</v>
      </c>
      <c r="D197" t="s">
        <v>18</v>
      </c>
      <c r="E197">
        <v>4</v>
      </c>
      <c r="F197">
        <v>33076</v>
      </c>
      <c r="G197" s="2">
        <f>77044/1024</f>
        <v>75.23828125</v>
      </c>
    </row>
    <row r="198" spans="1:7">
      <c r="A198" t="s">
        <v>15</v>
      </c>
      <c r="B198" t="s">
        <v>8</v>
      </c>
      <c r="C198" t="s">
        <v>14</v>
      </c>
      <c r="D198" t="s">
        <v>18</v>
      </c>
      <c r="E198">
        <v>2</v>
      </c>
      <c r="F198">
        <v>17661</v>
      </c>
      <c r="G198" s="2">
        <f>76992/1024</f>
        <v>75.1875</v>
      </c>
    </row>
    <row r="199" spans="1:7">
      <c r="A199" t="s">
        <v>15</v>
      </c>
      <c r="B199" t="s">
        <v>8</v>
      </c>
      <c r="C199" t="s">
        <v>14</v>
      </c>
      <c r="D199" t="s">
        <v>18</v>
      </c>
      <c r="E199">
        <v>1</v>
      </c>
      <c r="F199">
        <v>9010</v>
      </c>
      <c r="G199" s="2">
        <f>77164/1024</f>
        <v>75.35546875</v>
      </c>
    </row>
    <row r="200" spans="1:7">
      <c r="A200" t="s">
        <v>15</v>
      </c>
      <c r="B200" t="s">
        <v>11</v>
      </c>
      <c r="C200" t="s">
        <v>14</v>
      </c>
      <c r="D200" t="s">
        <v>18</v>
      </c>
      <c r="E200">
        <v>24</v>
      </c>
      <c r="F200">
        <v>106271</v>
      </c>
      <c r="G200" s="2">
        <f>284168/1024</f>
        <v>277.5078125</v>
      </c>
    </row>
    <row r="201" spans="1:7">
      <c r="A201" t="s">
        <v>15</v>
      </c>
      <c r="B201" t="s">
        <v>11</v>
      </c>
      <c r="C201" t="s">
        <v>14</v>
      </c>
      <c r="D201" t="s">
        <v>18</v>
      </c>
      <c r="E201">
        <v>16</v>
      </c>
      <c r="F201">
        <v>91378</v>
      </c>
      <c r="G201" s="2">
        <f>285272/1024</f>
        <v>278.5859375</v>
      </c>
    </row>
    <row r="202" spans="1:7">
      <c r="A202" t="s">
        <v>15</v>
      </c>
      <c r="B202" t="s">
        <v>11</v>
      </c>
      <c r="C202" t="s">
        <v>14</v>
      </c>
      <c r="D202" t="s">
        <v>18</v>
      </c>
      <c r="E202">
        <v>8</v>
      </c>
      <c r="F202">
        <v>50528</v>
      </c>
      <c r="G202" s="2">
        <f>289764/1024</f>
        <v>282.97265625</v>
      </c>
    </row>
    <row r="203" spans="1:7">
      <c r="A203" t="s">
        <v>15</v>
      </c>
      <c r="B203" t="s">
        <v>11</v>
      </c>
      <c r="C203" t="s">
        <v>14</v>
      </c>
      <c r="D203" t="s">
        <v>18</v>
      </c>
      <c r="E203">
        <v>4</v>
      </c>
      <c r="F203">
        <v>27194</v>
      </c>
      <c r="G203" s="2">
        <f>281616/1024</f>
        <v>275.015625</v>
      </c>
    </row>
    <row r="204" spans="1:7">
      <c r="A204" t="s">
        <v>15</v>
      </c>
      <c r="B204" t="s">
        <v>11</v>
      </c>
      <c r="C204" t="s">
        <v>14</v>
      </c>
      <c r="D204" t="s">
        <v>18</v>
      </c>
      <c r="E204">
        <v>2</v>
      </c>
      <c r="F204">
        <v>14584</v>
      </c>
      <c r="G204" s="2">
        <f>270216/1024</f>
        <v>263.8828125</v>
      </c>
    </row>
    <row r="205" spans="1:7">
      <c r="A205" t="s">
        <v>15</v>
      </c>
      <c r="B205" t="s">
        <v>11</v>
      </c>
      <c r="C205" t="s">
        <v>14</v>
      </c>
      <c r="D205" t="s">
        <v>18</v>
      </c>
      <c r="E205">
        <v>1</v>
      </c>
      <c r="F205">
        <v>7432</v>
      </c>
      <c r="G205" s="2">
        <f>280716/1024</f>
        <v>274.13671875</v>
      </c>
    </row>
    <row r="206" spans="1:7">
      <c r="A206" t="s">
        <v>15</v>
      </c>
      <c r="B206" t="s">
        <v>12</v>
      </c>
      <c r="C206" t="s">
        <v>14</v>
      </c>
      <c r="D206" t="s">
        <v>18</v>
      </c>
      <c r="E206">
        <v>24</v>
      </c>
      <c r="F206">
        <v>92201</v>
      </c>
      <c r="G206" s="2">
        <f>448144/1024</f>
        <v>437.640625</v>
      </c>
    </row>
    <row r="207" spans="1:7">
      <c r="A207" t="s">
        <v>15</v>
      </c>
      <c r="B207" t="s">
        <v>12</v>
      </c>
      <c r="C207" t="s">
        <v>14</v>
      </c>
      <c r="D207" t="s">
        <v>18</v>
      </c>
      <c r="E207">
        <v>16</v>
      </c>
      <c r="F207">
        <v>82043</v>
      </c>
      <c r="G207" s="2">
        <f>447880/1024</f>
        <v>437.3828125</v>
      </c>
    </row>
    <row r="208" spans="1:7">
      <c r="A208" t="s">
        <v>15</v>
      </c>
      <c r="B208" t="s">
        <v>12</v>
      </c>
      <c r="C208" t="s">
        <v>14</v>
      </c>
      <c r="D208" t="s">
        <v>18</v>
      </c>
      <c r="E208">
        <v>8</v>
      </c>
      <c r="F208">
        <v>45459</v>
      </c>
      <c r="G208" s="2">
        <f>422604/1024</f>
        <v>412.69921875</v>
      </c>
    </row>
    <row r="209" spans="1:7">
      <c r="A209" t="s">
        <v>15</v>
      </c>
      <c r="B209" t="s">
        <v>12</v>
      </c>
      <c r="C209" t="s">
        <v>14</v>
      </c>
      <c r="D209" t="s">
        <v>18</v>
      </c>
      <c r="E209">
        <v>4</v>
      </c>
      <c r="F209">
        <v>23027</v>
      </c>
      <c r="G209" s="2">
        <f>455952/1024</f>
        <v>445.265625</v>
      </c>
    </row>
    <row r="210" spans="1:7">
      <c r="A210" t="s">
        <v>15</v>
      </c>
      <c r="B210" t="s">
        <v>12</v>
      </c>
      <c r="C210" t="s">
        <v>14</v>
      </c>
      <c r="D210" t="s">
        <v>18</v>
      </c>
      <c r="E210">
        <v>2</v>
      </c>
      <c r="F210">
        <v>12246</v>
      </c>
      <c r="G210" s="2">
        <f>468524/1024</f>
        <v>457.54296875</v>
      </c>
    </row>
    <row r="211" spans="1:7">
      <c r="A211" t="s">
        <v>15</v>
      </c>
      <c r="B211" t="s">
        <v>12</v>
      </c>
      <c r="C211" t="s">
        <v>14</v>
      </c>
      <c r="D211" t="s">
        <v>18</v>
      </c>
      <c r="E211">
        <v>1</v>
      </c>
      <c r="F211">
        <v>6339</v>
      </c>
      <c r="G211" s="2">
        <f>461000/1024</f>
        <v>450.1953125</v>
      </c>
    </row>
    <row r="212" spans="1:7">
      <c r="A212" t="s">
        <v>7</v>
      </c>
      <c r="B212" t="s">
        <v>8</v>
      </c>
      <c r="C212" t="s">
        <v>13</v>
      </c>
      <c r="D212" t="s">
        <v>19</v>
      </c>
      <c r="E212">
        <v>1</v>
      </c>
      <c r="F212">
        <v>14686</v>
      </c>
      <c r="G212" s="2">
        <f>57622528/1024/1023</f>
        <v>55.0068426197458</v>
      </c>
    </row>
    <row r="213" spans="1:7">
      <c r="A213" t="s">
        <v>7</v>
      </c>
      <c r="B213" t="s">
        <v>8</v>
      </c>
      <c r="C213" t="s">
        <v>13</v>
      </c>
      <c r="D213" t="s">
        <v>20</v>
      </c>
      <c r="E213">
        <v>1</v>
      </c>
      <c r="F213">
        <v>8677</v>
      </c>
      <c r="G213" s="2">
        <f t="shared" ref="G213:G215" si="0">57622528/1024/1023</f>
        <v>55.0068426197458</v>
      </c>
    </row>
    <row r="214" spans="1:7">
      <c r="A214" t="s">
        <v>7</v>
      </c>
      <c r="B214" t="s">
        <v>8</v>
      </c>
      <c r="C214" t="s">
        <v>13</v>
      </c>
      <c r="D214" t="s">
        <v>21</v>
      </c>
      <c r="E214">
        <v>1</v>
      </c>
      <c r="F214">
        <v>6295</v>
      </c>
      <c r="G214" s="2">
        <f t="shared" si="0"/>
        <v>55.0068426197458</v>
      </c>
    </row>
    <row r="215" spans="1:7">
      <c r="A215" t="s">
        <v>7</v>
      </c>
      <c r="B215" t="s">
        <v>8</v>
      </c>
      <c r="C215" t="s">
        <v>13</v>
      </c>
      <c r="D215" t="s">
        <v>22</v>
      </c>
      <c r="E215">
        <v>1</v>
      </c>
      <c r="F215">
        <v>5137</v>
      </c>
      <c r="G215" s="2">
        <f t="shared" si="0"/>
        <v>55.0068426197458</v>
      </c>
    </row>
    <row r="216" spans="1:7">
      <c r="A216" t="s">
        <v>7</v>
      </c>
      <c r="B216" t="s">
        <v>8</v>
      </c>
      <c r="C216" t="s">
        <v>13</v>
      </c>
      <c r="D216" t="s">
        <v>19</v>
      </c>
      <c r="E216">
        <v>2</v>
      </c>
      <c r="F216">
        <v>22245</v>
      </c>
      <c r="G216" s="2">
        <f>61816832/1024/1023</f>
        <v>59.010752688172</v>
      </c>
    </row>
    <row r="217" spans="1:7">
      <c r="A217" t="s">
        <v>7</v>
      </c>
      <c r="B217" t="s">
        <v>8</v>
      </c>
      <c r="C217" t="s">
        <v>13</v>
      </c>
      <c r="D217" t="s">
        <v>20</v>
      </c>
      <c r="E217">
        <v>2</v>
      </c>
      <c r="F217">
        <v>10369</v>
      </c>
      <c r="G217" s="2">
        <f t="shared" ref="G217:G219" si="1">61816832/1024/1023</f>
        <v>59.010752688172</v>
      </c>
    </row>
    <row r="218" spans="1:7">
      <c r="A218" t="s">
        <v>7</v>
      </c>
      <c r="B218" t="s">
        <v>8</v>
      </c>
      <c r="C218" t="s">
        <v>13</v>
      </c>
      <c r="D218" t="s">
        <v>21</v>
      </c>
      <c r="E218">
        <v>2</v>
      </c>
      <c r="F218">
        <v>6433</v>
      </c>
      <c r="G218" s="2">
        <f t="shared" si="1"/>
        <v>59.010752688172</v>
      </c>
    </row>
    <row r="219" spans="1:7">
      <c r="A219" t="s">
        <v>7</v>
      </c>
      <c r="B219" t="s">
        <v>8</v>
      </c>
      <c r="C219" t="s">
        <v>13</v>
      </c>
      <c r="D219" t="s">
        <v>22</v>
      </c>
      <c r="E219">
        <v>2</v>
      </c>
      <c r="F219">
        <v>5219</v>
      </c>
      <c r="G219" s="2">
        <f t="shared" si="1"/>
        <v>59.010752688172</v>
      </c>
    </row>
    <row r="220" spans="1:7">
      <c r="A220" t="s">
        <v>7</v>
      </c>
      <c r="B220" t="s">
        <v>8</v>
      </c>
      <c r="C220" t="s">
        <v>13</v>
      </c>
      <c r="D220" t="s">
        <v>19</v>
      </c>
      <c r="E220">
        <v>4</v>
      </c>
      <c r="F220">
        <v>22464</v>
      </c>
      <c r="G220" s="2">
        <f>57376768/1024/1023</f>
        <v>54.772238514174</v>
      </c>
    </row>
    <row r="221" spans="1:7">
      <c r="A221" t="s">
        <v>7</v>
      </c>
      <c r="B221" t="s">
        <v>8</v>
      </c>
      <c r="C221" t="s">
        <v>13</v>
      </c>
      <c r="D221" t="s">
        <v>20</v>
      </c>
      <c r="E221">
        <v>4</v>
      </c>
      <c r="F221">
        <v>10166</v>
      </c>
      <c r="G221" s="2">
        <f t="shared" ref="G221:G223" si="2">57376768/1024/1023</f>
        <v>54.772238514174</v>
      </c>
    </row>
    <row r="222" spans="1:7">
      <c r="A222" t="s">
        <v>7</v>
      </c>
      <c r="B222" t="s">
        <v>8</v>
      </c>
      <c r="C222" t="s">
        <v>13</v>
      </c>
      <c r="D222" t="s">
        <v>21</v>
      </c>
      <c r="E222">
        <v>4</v>
      </c>
      <c r="F222">
        <v>6834</v>
      </c>
      <c r="G222" s="2">
        <f t="shared" si="2"/>
        <v>54.772238514174</v>
      </c>
    </row>
    <row r="223" spans="1:7">
      <c r="A223" t="s">
        <v>7</v>
      </c>
      <c r="B223" t="s">
        <v>8</v>
      </c>
      <c r="C223" t="s">
        <v>13</v>
      </c>
      <c r="D223" t="s">
        <v>22</v>
      </c>
      <c r="E223">
        <v>4</v>
      </c>
      <c r="F223">
        <v>5047</v>
      </c>
      <c r="G223" s="2">
        <f t="shared" si="2"/>
        <v>54.772238514174</v>
      </c>
    </row>
    <row r="224" spans="1:7">
      <c r="A224" t="s">
        <v>7</v>
      </c>
      <c r="B224" t="s">
        <v>11</v>
      </c>
      <c r="C224" t="s">
        <v>13</v>
      </c>
      <c r="D224" t="s">
        <v>19</v>
      </c>
      <c r="E224">
        <v>1</v>
      </c>
      <c r="F224">
        <v>15198</v>
      </c>
      <c r="G224" s="2">
        <f>59555840/1024/1023</f>
        <v>56.852394916911</v>
      </c>
    </row>
    <row r="225" spans="1:7">
      <c r="A225" t="s">
        <v>7</v>
      </c>
      <c r="B225" t="s">
        <v>11</v>
      </c>
      <c r="C225" t="s">
        <v>13</v>
      </c>
      <c r="D225" t="s">
        <v>20</v>
      </c>
      <c r="E225">
        <v>1</v>
      </c>
      <c r="F225">
        <v>8306</v>
      </c>
      <c r="G225" s="2">
        <f t="shared" ref="G225:G227" si="3">59555840/1024/1023</f>
        <v>56.852394916911</v>
      </c>
    </row>
    <row r="226" spans="1:7">
      <c r="A226" t="s">
        <v>7</v>
      </c>
      <c r="B226" t="s">
        <v>11</v>
      </c>
      <c r="C226" t="s">
        <v>13</v>
      </c>
      <c r="D226" t="s">
        <v>21</v>
      </c>
      <c r="E226">
        <v>1</v>
      </c>
      <c r="F226">
        <v>6502</v>
      </c>
      <c r="G226" s="2">
        <f t="shared" si="3"/>
        <v>56.852394916911</v>
      </c>
    </row>
    <row r="227" spans="1:7">
      <c r="A227" t="s">
        <v>7</v>
      </c>
      <c r="B227" t="s">
        <v>11</v>
      </c>
      <c r="C227" t="s">
        <v>13</v>
      </c>
      <c r="D227" t="s">
        <v>22</v>
      </c>
      <c r="E227">
        <v>1</v>
      </c>
      <c r="F227">
        <v>5091</v>
      </c>
      <c r="G227" s="2">
        <f t="shared" si="3"/>
        <v>56.852394916911</v>
      </c>
    </row>
    <row r="228" spans="1:7">
      <c r="A228" t="s">
        <v>7</v>
      </c>
      <c r="B228" t="s">
        <v>11</v>
      </c>
      <c r="C228" t="s">
        <v>13</v>
      </c>
      <c r="D228" t="s">
        <v>19</v>
      </c>
      <c r="E228">
        <v>2</v>
      </c>
      <c r="F228">
        <v>18482</v>
      </c>
      <c r="G228" s="2">
        <f>58556416/1024/1023</f>
        <v>55.8983382209189</v>
      </c>
    </row>
    <row r="229" spans="1:7">
      <c r="A229" t="s">
        <v>7</v>
      </c>
      <c r="B229" t="s">
        <v>11</v>
      </c>
      <c r="C229" t="s">
        <v>13</v>
      </c>
      <c r="D229" t="s">
        <v>20</v>
      </c>
      <c r="E229">
        <v>2</v>
      </c>
      <c r="F229">
        <v>10160</v>
      </c>
      <c r="G229" s="2">
        <f t="shared" ref="G229:G231" si="4">58556416/1024/1023</f>
        <v>55.8983382209189</v>
      </c>
    </row>
    <row r="230" spans="1:7">
      <c r="A230" t="s">
        <v>7</v>
      </c>
      <c r="B230" t="s">
        <v>11</v>
      </c>
      <c r="C230" t="s">
        <v>13</v>
      </c>
      <c r="D230" t="s">
        <v>21</v>
      </c>
      <c r="E230">
        <v>2</v>
      </c>
      <c r="F230">
        <v>6632</v>
      </c>
      <c r="G230" s="2">
        <f t="shared" si="4"/>
        <v>55.8983382209189</v>
      </c>
    </row>
    <row r="231" spans="1:7">
      <c r="A231" t="s">
        <v>7</v>
      </c>
      <c r="B231" t="s">
        <v>11</v>
      </c>
      <c r="C231" t="s">
        <v>13</v>
      </c>
      <c r="D231" t="s">
        <v>22</v>
      </c>
      <c r="E231">
        <v>2</v>
      </c>
      <c r="F231">
        <v>5134</v>
      </c>
      <c r="G231" s="2">
        <f t="shared" si="4"/>
        <v>55.8983382209189</v>
      </c>
    </row>
    <row r="232" spans="1:7">
      <c r="A232" t="s">
        <v>7</v>
      </c>
      <c r="B232" t="s">
        <v>11</v>
      </c>
      <c r="C232" t="s">
        <v>13</v>
      </c>
      <c r="D232" t="s">
        <v>19</v>
      </c>
      <c r="E232">
        <v>4</v>
      </c>
      <c r="F232">
        <v>19219</v>
      </c>
      <c r="G232" s="2">
        <f>58818560/1024/1023</f>
        <v>56.1485826001955</v>
      </c>
    </row>
    <row r="233" spans="1:7">
      <c r="A233" t="s">
        <v>7</v>
      </c>
      <c r="B233" t="s">
        <v>11</v>
      </c>
      <c r="C233" t="s">
        <v>13</v>
      </c>
      <c r="D233" t="s">
        <v>20</v>
      </c>
      <c r="E233">
        <v>4</v>
      </c>
      <c r="F233">
        <v>10359</v>
      </c>
      <c r="G233" s="2">
        <f t="shared" ref="G233:G235" si="5">58818560/1024/1023</f>
        <v>56.1485826001955</v>
      </c>
    </row>
    <row r="234" spans="1:7">
      <c r="A234" t="s">
        <v>7</v>
      </c>
      <c r="B234" t="s">
        <v>11</v>
      </c>
      <c r="C234" t="s">
        <v>13</v>
      </c>
      <c r="D234" t="s">
        <v>21</v>
      </c>
      <c r="E234">
        <v>4</v>
      </c>
      <c r="F234">
        <v>7066</v>
      </c>
      <c r="G234" s="2">
        <f t="shared" si="5"/>
        <v>56.1485826001955</v>
      </c>
    </row>
    <row r="235" spans="1:7">
      <c r="A235" t="s">
        <v>7</v>
      </c>
      <c r="B235" t="s">
        <v>11</v>
      </c>
      <c r="C235" t="s">
        <v>13</v>
      </c>
      <c r="D235" t="s">
        <v>22</v>
      </c>
      <c r="E235">
        <v>4</v>
      </c>
      <c r="F235">
        <v>5133</v>
      </c>
      <c r="G235" s="2">
        <f t="shared" si="5"/>
        <v>56.1485826001955</v>
      </c>
    </row>
    <row r="236" spans="1:7">
      <c r="A236" t="s">
        <v>7</v>
      </c>
      <c r="B236" t="s">
        <v>12</v>
      </c>
      <c r="C236" t="s">
        <v>13</v>
      </c>
      <c r="D236" t="s">
        <v>19</v>
      </c>
      <c r="E236">
        <v>1</v>
      </c>
      <c r="F236">
        <v>3971</v>
      </c>
      <c r="G236" s="2">
        <f>59686912/1024/1023</f>
        <v>56.9775171065494</v>
      </c>
    </row>
    <row r="237" spans="1:7">
      <c r="A237" t="s">
        <v>7</v>
      </c>
      <c r="B237" t="s">
        <v>12</v>
      </c>
      <c r="C237" t="s">
        <v>13</v>
      </c>
      <c r="D237" t="s">
        <v>20</v>
      </c>
      <c r="E237">
        <v>1</v>
      </c>
      <c r="F237">
        <v>3653</v>
      </c>
      <c r="G237" s="2">
        <f t="shared" ref="G237:G239" si="6">59686912/1024/1023</f>
        <v>56.9775171065494</v>
      </c>
    </row>
    <row r="238" spans="1:7">
      <c r="A238" t="s">
        <v>7</v>
      </c>
      <c r="B238" t="s">
        <v>12</v>
      </c>
      <c r="C238" t="s">
        <v>13</v>
      </c>
      <c r="D238" t="s">
        <v>21</v>
      </c>
      <c r="E238">
        <v>1</v>
      </c>
      <c r="F238">
        <v>3211</v>
      </c>
      <c r="G238" s="2">
        <f t="shared" si="6"/>
        <v>56.9775171065494</v>
      </c>
    </row>
    <row r="239" spans="1:7">
      <c r="A239" t="s">
        <v>7</v>
      </c>
      <c r="B239" t="s">
        <v>12</v>
      </c>
      <c r="C239" t="s">
        <v>13</v>
      </c>
      <c r="D239" t="s">
        <v>22</v>
      </c>
      <c r="E239">
        <v>1</v>
      </c>
      <c r="F239">
        <v>2757</v>
      </c>
      <c r="G239" s="2">
        <f t="shared" si="6"/>
        <v>56.9775171065494</v>
      </c>
    </row>
    <row r="240" spans="1:7">
      <c r="A240" t="s">
        <v>7</v>
      </c>
      <c r="B240" t="s">
        <v>12</v>
      </c>
      <c r="C240" t="s">
        <v>13</v>
      </c>
      <c r="D240" t="s">
        <v>19</v>
      </c>
      <c r="E240">
        <v>2</v>
      </c>
      <c r="F240">
        <v>7113</v>
      </c>
      <c r="G240" s="2">
        <f>59162624/1024/1023</f>
        <v>56.4770283479961</v>
      </c>
    </row>
    <row r="241" spans="1:7">
      <c r="A241" t="s">
        <v>7</v>
      </c>
      <c r="B241" t="s">
        <v>12</v>
      </c>
      <c r="C241" t="s">
        <v>13</v>
      </c>
      <c r="D241" t="s">
        <v>20</v>
      </c>
      <c r="E241">
        <v>2</v>
      </c>
      <c r="F241">
        <v>5252</v>
      </c>
      <c r="G241" s="2">
        <f t="shared" ref="G241:G243" si="7">59162624/1024/1023</f>
        <v>56.4770283479961</v>
      </c>
    </row>
    <row r="242" spans="1:7">
      <c r="A242" t="s">
        <v>7</v>
      </c>
      <c r="B242" t="s">
        <v>12</v>
      </c>
      <c r="C242" t="s">
        <v>13</v>
      </c>
      <c r="D242" t="s">
        <v>21</v>
      </c>
      <c r="E242">
        <v>2</v>
      </c>
      <c r="F242">
        <v>3467</v>
      </c>
      <c r="G242" s="2">
        <f t="shared" si="7"/>
        <v>56.4770283479961</v>
      </c>
    </row>
    <row r="243" spans="1:7">
      <c r="A243" t="s">
        <v>7</v>
      </c>
      <c r="B243" t="s">
        <v>12</v>
      </c>
      <c r="C243" t="s">
        <v>13</v>
      </c>
      <c r="D243" t="s">
        <v>22</v>
      </c>
      <c r="E243">
        <v>2</v>
      </c>
      <c r="F243">
        <v>2668</v>
      </c>
      <c r="G243" s="2">
        <f t="shared" si="7"/>
        <v>56.4770283479961</v>
      </c>
    </row>
    <row r="244" spans="1:7">
      <c r="A244" t="s">
        <v>7</v>
      </c>
      <c r="B244" t="s">
        <v>12</v>
      </c>
      <c r="C244" t="s">
        <v>13</v>
      </c>
      <c r="D244" t="s">
        <v>19</v>
      </c>
      <c r="E244">
        <v>4</v>
      </c>
      <c r="F244">
        <v>5958</v>
      </c>
      <c r="G244" s="2">
        <f>59392000/1024/1023</f>
        <v>56.6959921798631</v>
      </c>
    </row>
    <row r="245" spans="1:7">
      <c r="A245" t="s">
        <v>7</v>
      </c>
      <c r="B245" t="s">
        <v>12</v>
      </c>
      <c r="C245" t="s">
        <v>13</v>
      </c>
      <c r="D245" t="s">
        <v>20</v>
      </c>
      <c r="E245">
        <v>4</v>
      </c>
      <c r="F245">
        <v>5350</v>
      </c>
      <c r="G245" s="2">
        <f t="shared" ref="G245:G247" si="8">59392000/1024/1023</f>
        <v>56.6959921798631</v>
      </c>
    </row>
    <row r="246" spans="1:7">
      <c r="A246" t="s">
        <v>7</v>
      </c>
      <c r="B246" t="s">
        <v>12</v>
      </c>
      <c r="C246" t="s">
        <v>13</v>
      </c>
      <c r="D246" t="s">
        <v>21</v>
      </c>
      <c r="E246">
        <v>4</v>
      </c>
      <c r="F246">
        <v>3732</v>
      </c>
      <c r="G246" s="2">
        <f t="shared" si="8"/>
        <v>56.6959921798631</v>
      </c>
    </row>
    <row r="247" spans="1:7">
      <c r="A247" t="s">
        <v>7</v>
      </c>
      <c r="B247" t="s">
        <v>12</v>
      </c>
      <c r="C247" t="s">
        <v>13</v>
      </c>
      <c r="D247" t="s">
        <v>22</v>
      </c>
      <c r="E247">
        <v>4</v>
      </c>
      <c r="F247">
        <v>2909</v>
      </c>
      <c r="G247" s="2">
        <f t="shared" si="8"/>
        <v>56.6959921798631</v>
      </c>
    </row>
    <row r="248" spans="1:7">
      <c r="A248" t="s">
        <v>7</v>
      </c>
      <c r="B248" t="s">
        <v>8</v>
      </c>
      <c r="C248" t="s">
        <v>9</v>
      </c>
      <c r="D248" t="s">
        <v>19</v>
      </c>
      <c r="E248">
        <v>1</v>
      </c>
      <c r="F248">
        <v>61672</v>
      </c>
      <c r="G248" s="2">
        <f>59801600/1024/1023</f>
        <v>57.0869990224829</v>
      </c>
    </row>
    <row r="249" spans="1:7">
      <c r="A249" t="s">
        <v>7</v>
      </c>
      <c r="B249" t="s">
        <v>8</v>
      </c>
      <c r="C249" t="s">
        <v>9</v>
      </c>
      <c r="D249" t="s">
        <v>20</v>
      </c>
      <c r="E249">
        <v>1</v>
      </c>
      <c r="F249">
        <v>57391</v>
      </c>
      <c r="G249" s="2">
        <f t="shared" ref="G249:G251" si="9">59801600/1024/1023</f>
        <v>57.0869990224829</v>
      </c>
    </row>
    <row r="250" spans="1:7">
      <c r="A250" t="s">
        <v>7</v>
      </c>
      <c r="B250" t="s">
        <v>8</v>
      </c>
      <c r="C250" t="s">
        <v>9</v>
      </c>
      <c r="D250" t="s">
        <v>21</v>
      </c>
      <c r="E250">
        <v>1</v>
      </c>
      <c r="F250">
        <v>50776</v>
      </c>
      <c r="G250" s="2">
        <f t="shared" si="9"/>
        <v>57.0869990224829</v>
      </c>
    </row>
    <row r="251" spans="1:7">
      <c r="A251" t="s">
        <v>7</v>
      </c>
      <c r="B251" t="s">
        <v>8</v>
      </c>
      <c r="C251" t="s">
        <v>9</v>
      </c>
      <c r="D251" t="s">
        <v>22</v>
      </c>
      <c r="E251">
        <v>1</v>
      </c>
      <c r="F251">
        <v>46357</v>
      </c>
      <c r="G251" s="2">
        <f t="shared" si="9"/>
        <v>57.0869990224829</v>
      </c>
    </row>
    <row r="252" spans="1:7">
      <c r="A252" t="s">
        <v>7</v>
      </c>
      <c r="B252" t="s">
        <v>8</v>
      </c>
      <c r="C252" t="s">
        <v>9</v>
      </c>
      <c r="D252" t="s">
        <v>19</v>
      </c>
      <c r="E252">
        <v>2</v>
      </c>
      <c r="F252">
        <v>89338</v>
      </c>
      <c r="G252" s="2">
        <f>57344000/1024/1023</f>
        <v>54.7409579667644</v>
      </c>
    </row>
    <row r="253" spans="1:7">
      <c r="A253" t="s">
        <v>7</v>
      </c>
      <c r="B253" t="s">
        <v>8</v>
      </c>
      <c r="C253" t="s">
        <v>9</v>
      </c>
      <c r="D253" t="s">
        <v>20</v>
      </c>
      <c r="E253">
        <v>2</v>
      </c>
      <c r="F253">
        <v>60982</v>
      </c>
      <c r="G253" s="2">
        <f t="shared" ref="G253:G255" si="10">57344000/1024/1023</f>
        <v>54.7409579667644</v>
      </c>
    </row>
    <row r="254" spans="1:7">
      <c r="A254" t="s">
        <v>7</v>
      </c>
      <c r="B254" t="s">
        <v>8</v>
      </c>
      <c r="C254" t="s">
        <v>9</v>
      </c>
      <c r="D254" t="s">
        <v>21</v>
      </c>
      <c r="E254">
        <v>2</v>
      </c>
      <c r="F254">
        <v>44431</v>
      </c>
      <c r="G254" s="2">
        <f t="shared" si="10"/>
        <v>54.7409579667644</v>
      </c>
    </row>
    <row r="255" spans="1:7">
      <c r="A255" t="s">
        <v>7</v>
      </c>
      <c r="B255" t="s">
        <v>8</v>
      </c>
      <c r="C255" t="s">
        <v>9</v>
      </c>
      <c r="D255" t="s">
        <v>22</v>
      </c>
      <c r="E255">
        <v>2</v>
      </c>
      <c r="F255">
        <v>40292</v>
      </c>
      <c r="G255" s="2">
        <f t="shared" si="10"/>
        <v>54.7409579667644</v>
      </c>
    </row>
    <row r="256" spans="1:7">
      <c r="A256" t="s">
        <v>7</v>
      </c>
      <c r="B256" t="s">
        <v>8</v>
      </c>
      <c r="C256" t="s">
        <v>9</v>
      </c>
      <c r="D256" t="s">
        <v>19</v>
      </c>
      <c r="E256">
        <v>4</v>
      </c>
      <c r="F256">
        <v>111262</v>
      </c>
      <c r="G256" s="2">
        <f>59834368/1024/1023</f>
        <v>57.1182795698925</v>
      </c>
    </row>
    <row r="257" spans="1:7">
      <c r="A257" t="s">
        <v>7</v>
      </c>
      <c r="B257" t="s">
        <v>8</v>
      </c>
      <c r="C257" t="s">
        <v>9</v>
      </c>
      <c r="D257" t="s">
        <v>20</v>
      </c>
      <c r="E257">
        <v>4</v>
      </c>
      <c r="F257">
        <v>61058</v>
      </c>
      <c r="G257" s="2">
        <f t="shared" ref="G257:G259" si="11">59834368/1024/1023</f>
        <v>57.1182795698925</v>
      </c>
    </row>
    <row r="258" spans="1:7">
      <c r="A258" t="s">
        <v>7</v>
      </c>
      <c r="B258" t="s">
        <v>8</v>
      </c>
      <c r="C258" t="s">
        <v>9</v>
      </c>
      <c r="D258" t="s">
        <v>21</v>
      </c>
      <c r="E258">
        <v>4</v>
      </c>
      <c r="F258">
        <v>46965</v>
      </c>
      <c r="G258" s="2">
        <f t="shared" si="11"/>
        <v>57.1182795698925</v>
      </c>
    </row>
    <row r="259" spans="1:7">
      <c r="A259" t="s">
        <v>7</v>
      </c>
      <c r="B259" t="s">
        <v>8</v>
      </c>
      <c r="C259" t="s">
        <v>9</v>
      </c>
      <c r="D259" t="s">
        <v>22</v>
      </c>
      <c r="E259">
        <v>4</v>
      </c>
      <c r="F259">
        <v>38583</v>
      </c>
      <c r="G259" s="2">
        <f t="shared" si="11"/>
        <v>57.1182795698925</v>
      </c>
    </row>
    <row r="260" spans="1:7">
      <c r="A260" t="s">
        <v>7</v>
      </c>
      <c r="B260" t="s">
        <v>11</v>
      </c>
      <c r="C260" t="s">
        <v>9</v>
      </c>
      <c r="D260" t="s">
        <v>19</v>
      </c>
      <c r="E260">
        <v>1</v>
      </c>
      <c r="F260">
        <v>58540</v>
      </c>
      <c r="G260" s="2">
        <f>540229632/1024/1023</f>
        <v>515.706744868035</v>
      </c>
    </row>
    <row r="261" spans="1:7">
      <c r="A261" t="s">
        <v>7</v>
      </c>
      <c r="B261" t="s">
        <v>11</v>
      </c>
      <c r="C261" t="s">
        <v>9</v>
      </c>
      <c r="D261" t="s">
        <v>20</v>
      </c>
      <c r="E261">
        <v>1</v>
      </c>
      <c r="F261">
        <v>52007</v>
      </c>
      <c r="G261" s="2">
        <f t="shared" ref="G261:G263" si="12">540229632/1024/1023</f>
        <v>515.706744868035</v>
      </c>
    </row>
    <row r="262" spans="1:7">
      <c r="A262" t="s">
        <v>7</v>
      </c>
      <c r="B262" t="s">
        <v>11</v>
      </c>
      <c r="C262" t="s">
        <v>9</v>
      </c>
      <c r="D262" t="s">
        <v>21</v>
      </c>
      <c r="E262">
        <v>1</v>
      </c>
      <c r="F262">
        <v>48122</v>
      </c>
      <c r="G262" s="2">
        <f t="shared" si="12"/>
        <v>515.706744868035</v>
      </c>
    </row>
    <row r="263" spans="1:7">
      <c r="A263" t="s">
        <v>7</v>
      </c>
      <c r="B263" t="s">
        <v>11</v>
      </c>
      <c r="C263" t="s">
        <v>9</v>
      </c>
      <c r="D263" t="s">
        <v>22</v>
      </c>
      <c r="E263">
        <v>1</v>
      </c>
      <c r="F263">
        <v>44389</v>
      </c>
      <c r="G263" s="2">
        <f t="shared" si="12"/>
        <v>515.706744868035</v>
      </c>
    </row>
    <row r="264" spans="1:7">
      <c r="A264" t="s">
        <v>7</v>
      </c>
      <c r="B264" t="s">
        <v>11</v>
      </c>
      <c r="C264" t="s">
        <v>9</v>
      </c>
      <c r="D264" t="s">
        <v>19</v>
      </c>
      <c r="E264">
        <v>2</v>
      </c>
      <c r="F264">
        <v>82653</v>
      </c>
      <c r="G264" s="2">
        <f>540704768/1024/1023</f>
        <v>516.160312805474</v>
      </c>
    </row>
    <row r="265" spans="1:7">
      <c r="A265" t="s">
        <v>7</v>
      </c>
      <c r="B265" t="s">
        <v>11</v>
      </c>
      <c r="C265" t="s">
        <v>9</v>
      </c>
      <c r="D265" t="s">
        <v>20</v>
      </c>
      <c r="E265">
        <v>2</v>
      </c>
      <c r="F265">
        <v>56599</v>
      </c>
      <c r="G265" s="2">
        <f t="shared" ref="G265:G267" si="13">540704768/1024/1023</f>
        <v>516.160312805474</v>
      </c>
    </row>
    <row r="266" spans="1:7">
      <c r="A266" t="s">
        <v>7</v>
      </c>
      <c r="B266" t="s">
        <v>11</v>
      </c>
      <c r="C266" t="s">
        <v>9</v>
      </c>
      <c r="D266" t="s">
        <v>21</v>
      </c>
      <c r="E266">
        <v>2</v>
      </c>
      <c r="F266">
        <v>44002</v>
      </c>
      <c r="G266" s="2">
        <f t="shared" si="13"/>
        <v>516.160312805474</v>
      </c>
    </row>
    <row r="267" spans="1:7">
      <c r="A267" t="s">
        <v>7</v>
      </c>
      <c r="B267" t="s">
        <v>11</v>
      </c>
      <c r="C267" t="s">
        <v>9</v>
      </c>
      <c r="D267" t="s">
        <v>22</v>
      </c>
      <c r="E267">
        <v>2</v>
      </c>
      <c r="F267">
        <v>38752</v>
      </c>
      <c r="G267" s="2">
        <f t="shared" si="13"/>
        <v>516.160312805474</v>
      </c>
    </row>
    <row r="268" spans="1:7">
      <c r="A268" t="s">
        <v>7</v>
      </c>
      <c r="B268" t="s">
        <v>11</v>
      </c>
      <c r="C268" t="s">
        <v>9</v>
      </c>
      <c r="D268" t="s">
        <v>19</v>
      </c>
      <c r="E268">
        <v>4</v>
      </c>
      <c r="F268">
        <v>106131</v>
      </c>
      <c r="G268" s="2">
        <f>540966912/1024/1023</f>
        <v>516.410557184751</v>
      </c>
    </row>
    <row r="269" spans="1:7">
      <c r="A269" t="s">
        <v>7</v>
      </c>
      <c r="B269" t="s">
        <v>11</v>
      </c>
      <c r="C269" t="s">
        <v>9</v>
      </c>
      <c r="D269" t="s">
        <v>20</v>
      </c>
      <c r="E269">
        <v>4</v>
      </c>
      <c r="F269">
        <v>57609</v>
      </c>
      <c r="G269" s="2">
        <f t="shared" ref="G269:G271" si="14">540966912/1024/1023</f>
        <v>516.410557184751</v>
      </c>
    </row>
    <row r="270" spans="1:7">
      <c r="A270" t="s">
        <v>7</v>
      </c>
      <c r="B270" t="s">
        <v>11</v>
      </c>
      <c r="C270" t="s">
        <v>9</v>
      </c>
      <c r="D270" t="s">
        <v>21</v>
      </c>
      <c r="E270">
        <v>4</v>
      </c>
      <c r="F270">
        <v>44021</v>
      </c>
      <c r="G270" s="2">
        <f t="shared" si="14"/>
        <v>516.410557184751</v>
      </c>
    </row>
    <row r="271" spans="1:7">
      <c r="A271" t="s">
        <v>7</v>
      </c>
      <c r="B271" t="s">
        <v>11</v>
      </c>
      <c r="C271" t="s">
        <v>9</v>
      </c>
      <c r="D271" t="s">
        <v>22</v>
      </c>
      <c r="E271">
        <v>4</v>
      </c>
      <c r="F271">
        <v>36235</v>
      </c>
      <c r="G271" s="2">
        <f t="shared" si="14"/>
        <v>516.410557184751</v>
      </c>
    </row>
    <row r="272" spans="1:7">
      <c r="A272" t="s">
        <v>7</v>
      </c>
      <c r="B272" t="s">
        <v>12</v>
      </c>
      <c r="C272" t="s">
        <v>9</v>
      </c>
      <c r="D272" t="s">
        <v>19</v>
      </c>
      <c r="E272">
        <v>1</v>
      </c>
      <c r="F272">
        <v>46060</v>
      </c>
      <c r="G272" s="2">
        <f>2485960704/1024/1023</f>
        <v>2373.11436950147</v>
      </c>
    </row>
    <row r="273" spans="1:7">
      <c r="A273" t="s">
        <v>7</v>
      </c>
      <c r="B273" t="s">
        <v>12</v>
      </c>
      <c r="C273" t="s">
        <v>9</v>
      </c>
      <c r="D273" t="s">
        <v>20</v>
      </c>
      <c r="E273">
        <v>1</v>
      </c>
      <c r="F273">
        <v>43241</v>
      </c>
      <c r="G273" s="2">
        <f t="shared" ref="G273:G275" si="15">2485960704/1024/1023</f>
        <v>2373.11436950147</v>
      </c>
    </row>
    <row r="274" spans="1:7">
      <c r="A274" t="s">
        <v>7</v>
      </c>
      <c r="B274" t="s">
        <v>12</v>
      </c>
      <c r="C274" t="s">
        <v>9</v>
      </c>
      <c r="D274" t="s">
        <v>21</v>
      </c>
      <c r="E274">
        <v>1</v>
      </c>
      <c r="F274">
        <v>38134</v>
      </c>
      <c r="G274" s="2">
        <f t="shared" si="15"/>
        <v>2373.11436950147</v>
      </c>
    </row>
    <row r="275" spans="1:7">
      <c r="A275" t="s">
        <v>7</v>
      </c>
      <c r="B275" t="s">
        <v>12</v>
      </c>
      <c r="C275" t="s">
        <v>9</v>
      </c>
      <c r="D275" t="s">
        <v>22</v>
      </c>
      <c r="E275">
        <v>1</v>
      </c>
      <c r="F275">
        <v>32192</v>
      </c>
      <c r="G275" s="2">
        <f t="shared" si="15"/>
        <v>2373.11436950147</v>
      </c>
    </row>
    <row r="276" spans="1:7">
      <c r="A276" t="s">
        <v>7</v>
      </c>
      <c r="B276" t="s">
        <v>12</v>
      </c>
      <c r="C276" t="s">
        <v>9</v>
      </c>
      <c r="D276" t="s">
        <v>19</v>
      </c>
      <c r="E276">
        <v>2</v>
      </c>
      <c r="F276">
        <v>66347</v>
      </c>
      <c r="G276" s="2">
        <f>2808528896/1024/1023</f>
        <v>2681.04007820137</v>
      </c>
    </row>
    <row r="277" spans="1:7">
      <c r="A277" t="s">
        <v>7</v>
      </c>
      <c r="B277" t="s">
        <v>12</v>
      </c>
      <c r="C277" t="s">
        <v>9</v>
      </c>
      <c r="D277" t="s">
        <v>20</v>
      </c>
      <c r="E277">
        <v>2</v>
      </c>
      <c r="F277">
        <v>45298</v>
      </c>
      <c r="G277" s="2">
        <f t="shared" ref="G277:G279" si="16">2808528896/1024/1023</f>
        <v>2681.04007820137</v>
      </c>
    </row>
    <row r="278" spans="1:7">
      <c r="A278" t="s">
        <v>7</v>
      </c>
      <c r="B278" t="s">
        <v>12</v>
      </c>
      <c r="C278" t="s">
        <v>9</v>
      </c>
      <c r="D278" t="s">
        <v>21</v>
      </c>
      <c r="E278">
        <v>2</v>
      </c>
      <c r="F278">
        <v>36166</v>
      </c>
      <c r="G278" s="2">
        <f t="shared" si="16"/>
        <v>2681.04007820137</v>
      </c>
    </row>
    <row r="279" spans="1:7">
      <c r="A279" t="s">
        <v>7</v>
      </c>
      <c r="B279" t="s">
        <v>12</v>
      </c>
      <c r="C279" t="s">
        <v>9</v>
      </c>
      <c r="D279" t="s">
        <v>22</v>
      </c>
      <c r="E279">
        <v>2</v>
      </c>
      <c r="F279">
        <v>32776</v>
      </c>
      <c r="G279" s="2">
        <f t="shared" si="16"/>
        <v>2681.04007820137</v>
      </c>
    </row>
    <row r="280" spans="1:7">
      <c r="A280" t="s">
        <v>7</v>
      </c>
      <c r="B280" t="s">
        <v>12</v>
      </c>
      <c r="C280" t="s">
        <v>9</v>
      </c>
      <c r="D280" t="s">
        <v>19</v>
      </c>
      <c r="E280">
        <v>4</v>
      </c>
      <c r="F280">
        <v>79100</v>
      </c>
      <c r="G280" s="2">
        <f>3209592832/1024/1023</f>
        <v>3063.89833822092</v>
      </c>
    </row>
    <row r="281" spans="1:7">
      <c r="A281" t="s">
        <v>7</v>
      </c>
      <c r="B281" t="s">
        <v>12</v>
      </c>
      <c r="C281" t="s">
        <v>9</v>
      </c>
      <c r="D281" t="s">
        <v>20</v>
      </c>
      <c r="E281">
        <v>4</v>
      </c>
      <c r="F281">
        <v>48896</v>
      </c>
      <c r="G281" s="2">
        <f t="shared" ref="G281:G283" si="17">3209592832/1024/1023</f>
        <v>3063.89833822092</v>
      </c>
    </row>
    <row r="282" spans="1:7">
      <c r="A282" t="s">
        <v>7</v>
      </c>
      <c r="B282" t="s">
        <v>12</v>
      </c>
      <c r="C282" t="s">
        <v>9</v>
      </c>
      <c r="D282" t="s">
        <v>21</v>
      </c>
      <c r="E282">
        <v>4</v>
      </c>
      <c r="F282">
        <v>34900</v>
      </c>
      <c r="G282" s="2">
        <f t="shared" si="17"/>
        <v>3063.89833822092</v>
      </c>
    </row>
    <row r="283" spans="1:7">
      <c r="A283" t="s">
        <v>7</v>
      </c>
      <c r="B283" t="s">
        <v>12</v>
      </c>
      <c r="C283" t="s">
        <v>9</v>
      </c>
      <c r="D283" t="s">
        <v>22</v>
      </c>
      <c r="E283">
        <v>4</v>
      </c>
      <c r="F283">
        <v>28978</v>
      </c>
      <c r="G283" s="2">
        <f t="shared" si="17"/>
        <v>3063.89833822092</v>
      </c>
    </row>
    <row r="284" spans="1:7">
      <c r="A284" t="s">
        <v>7</v>
      </c>
      <c r="B284" t="s">
        <v>8</v>
      </c>
      <c r="C284" t="s">
        <v>14</v>
      </c>
      <c r="D284" t="s">
        <v>19</v>
      </c>
      <c r="E284">
        <v>1</v>
      </c>
      <c r="F284">
        <v>44340</v>
      </c>
      <c r="G284" s="2">
        <f>58310656/1024/1023</f>
        <v>55.663734115347</v>
      </c>
    </row>
    <row r="285" spans="1:7">
      <c r="A285" t="s">
        <v>7</v>
      </c>
      <c r="B285" t="s">
        <v>8</v>
      </c>
      <c r="C285" t="s">
        <v>14</v>
      </c>
      <c r="D285" t="s">
        <v>20</v>
      </c>
      <c r="E285">
        <v>1</v>
      </c>
      <c r="F285">
        <v>40172</v>
      </c>
      <c r="G285" s="2">
        <f t="shared" ref="G285:G287" si="18">58310656/1024/1023</f>
        <v>55.663734115347</v>
      </c>
    </row>
    <row r="286" spans="1:7">
      <c r="A286" t="s">
        <v>7</v>
      </c>
      <c r="B286" t="s">
        <v>8</v>
      </c>
      <c r="C286" t="s">
        <v>14</v>
      </c>
      <c r="D286" t="s">
        <v>21</v>
      </c>
      <c r="E286">
        <v>1</v>
      </c>
      <c r="F286">
        <v>36759</v>
      </c>
      <c r="G286" s="2">
        <f t="shared" si="18"/>
        <v>55.663734115347</v>
      </c>
    </row>
    <row r="287" spans="1:7">
      <c r="A287" t="s">
        <v>7</v>
      </c>
      <c r="B287" t="s">
        <v>8</v>
      </c>
      <c r="C287" t="s">
        <v>14</v>
      </c>
      <c r="D287" t="s">
        <v>22</v>
      </c>
      <c r="E287">
        <v>1</v>
      </c>
      <c r="F287">
        <v>34214</v>
      </c>
      <c r="G287" s="2">
        <f t="shared" si="18"/>
        <v>55.663734115347</v>
      </c>
    </row>
    <row r="288" spans="1:7">
      <c r="A288" t="s">
        <v>7</v>
      </c>
      <c r="B288" t="s">
        <v>8</v>
      </c>
      <c r="C288" t="s">
        <v>14</v>
      </c>
      <c r="D288" t="s">
        <v>19</v>
      </c>
      <c r="E288">
        <v>2</v>
      </c>
      <c r="F288">
        <v>74031</v>
      </c>
      <c r="G288" s="2">
        <f>57868288/1024/1023</f>
        <v>55.2414467253177</v>
      </c>
    </row>
    <row r="289" spans="1:7">
      <c r="A289" t="s">
        <v>7</v>
      </c>
      <c r="B289" t="s">
        <v>8</v>
      </c>
      <c r="C289" t="s">
        <v>14</v>
      </c>
      <c r="D289" t="s">
        <v>20</v>
      </c>
      <c r="E289">
        <v>2</v>
      </c>
      <c r="F289">
        <v>77211</v>
      </c>
      <c r="G289" s="2">
        <f t="shared" ref="G289:G291" si="19">57868288/1024/1023</f>
        <v>55.2414467253177</v>
      </c>
    </row>
    <row r="290" spans="1:7">
      <c r="A290" t="s">
        <v>7</v>
      </c>
      <c r="B290" t="s">
        <v>8</v>
      </c>
      <c r="C290" t="s">
        <v>14</v>
      </c>
      <c r="D290" t="s">
        <v>21</v>
      </c>
      <c r="E290">
        <v>2</v>
      </c>
      <c r="F290">
        <v>70747</v>
      </c>
      <c r="G290" s="2">
        <f t="shared" si="19"/>
        <v>55.2414467253177</v>
      </c>
    </row>
    <row r="291" spans="1:7">
      <c r="A291" t="s">
        <v>7</v>
      </c>
      <c r="B291" t="s">
        <v>8</v>
      </c>
      <c r="C291" t="s">
        <v>14</v>
      </c>
      <c r="D291" t="s">
        <v>22</v>
      </c>
      <c r="E291">
        <v>2</v>
      </c>
      <c r="F291">
        <v>65365</v>
      </c>
      <c r="G291" s="2">
        <f t="shared" si="19"/>
        <v>55.2414467253177</v>
      </c>
    </row>
    <row r="292" spans="1:7">
      <c r="A292" t="s">
        <v>7</v>
      </c>
      <c r="B292" t="s">
        <v>8</v>
      </c>
      <c r="C292" t="s">
        <v>14</v>
      </c>
      <c r="D292" t="s">
        <v>19</v>
      </c>
      <c r="E292">
        <v>4</v>
      </c>
      <c r="F292">
        <v>141172</v>
      </c>
      <c r="G292" s="2">
        <f>57360384/1024/1023</f>
        <v>54.7565982404692</v>
      </c>
    </row>
    <row r="293" spans="1:7">
      <c r="A293" t="s">
        <v>7</v>
      </c>
      <c r="B293" t="s">
        <v>8</v>
      </c>
      <c r="C293" t="s">
        <v>14</v>
      </c>
      <c r="D293" t="s">
        <v>20</v>
      </c>
      <c r="E293">
        <v>4</v>
      </c>
      <c r="F293">
        <v>134359</v>
      </c>
      <c r="G293" s="2">
        <f t="shared" ref="G293:G295" si="20">57360384/1024/1023</f>
        <v>54.7565982404692</v>
      </c>
    </row>
    <row r="294" spans="1:7">
      <c r="A294" t="s">
        <v>7</v>
      </c>
      <c r="B294" t="s">
        <v>8</v>
      </c>
      <c r="C294" t="s">
        <v>14</v>
      </c>
      <c r="D294" t="s">
        <v>21</v>
      </c>
      <c r="E294">
        <v>4</v>
      </c>
      <c r="F294">
        <v>112366</v>
      </c>
      <c r="G294" s="2">
        <f t="shared" si="20"/>
        <v>54.7565982404692</v>
      </c>
    </row>
    <row r="295" spans="1:7">
      <c r="A295" t="s">
        <v>7</v>
      </c>
      <c r="B295" t="s">
        <v>8</v>
      </c>
      <c r="C295" t="s">
        <v>14</v>
      </c>
      <c r="D295" t="s">
        <v>22</v>
      </c>
      <c r="E295">
        <v>4</v>
      </c>
      <c r="F295">
        <v>113438</v>
      </c>
      <c r="G295" s="2">
        <f t="shared" si="20"/>
        <v>54.7565982404692</v>
      </c>
    </row>
    <row r="296" spans="1:7">
      <c r="A296" t="s">
        <v>7</v>
      </c>
      <c r="B296" t="s">
        <v>11</v>
      </c>
      <c r="C296" t="s">
        <v>14</v>
      </c>
      <c r="D296" t="s">
        <v>19</v>
      </c>
      <c r="E296">
        <v>1</v>
      </c>
      <c r="F296">
        <v>38122</v>
      </c>
      <c r="G296" s="2">
        <f>254066688/1024/1023</f>
        <v>242.533724340176</v>
      </c>
    </row>
    <row r="297" spans="1:7">
      <c r="A297" t="s">
        <v>7</v>
      </c>
      <c r="B297" t="s">
        <v>11</v>
      </c>
      <c r="C297" t="s">
        <v>14</v>
      </c>
      <c r="D297" t="s">
        <v>20</v>
      </c>
      <c r="E297">
        <v>1</v>
      </c>
      <c r="F297">
        <v>34843</v>
      </c>
      <c r="G297" s="2">
        <f t="shared" ref="G297:G299" si="21">254066688/1024/1023</f>
        <v>242.533724340176</v>
      </c>
    </row>
    <row r="298" spans="1:7">
      <c r="A298" t="s">
        <v>7</v>
      </c>
      <c r="B298" t="s">
        <v>11</v>
      </c>
      <c r="C298" t="s">
        <v>14</v>
      </c>
      <c r="D298" t="s">
        <v>21</v>
      </c>
      <c r="E298">
        <v>1</v>
      </c>
      <c r="F298">
        <v>31433</v>
      </c>
      <c r="G298" s="2">
        <f t="shared" si="21"/>
        <v>242.533724340176</v>
      </c>
    </row>
    <row r="299" spans="1:7">
      <c r="A299" t="s">
        <v>7</v>
      </c>
      <c r="B299" t="s">
        <v>11</v>
      </c>
      <c r="C299" t="s">
        <v>14</v>
      </c>
      <c r="D299" t="s">
        <v>22</v>
      </c>
      <c r="E299">
        <v>1</v>
      </c>
      <c r="F299">
        <v>29712</v>
      </c>
      <c r="G299" s="2">
        <f t="shared" si="21"/>
        <v>242.533724340176</v>
      </c>
    </row>
    <row r="300" spans="1:7">
      <c r="A300" t="s">
        <v>7</v>
      </c>
      <c r="B300" t="s">
        <v>11</v>
      </c>
      <c r="C300" t="s">
        <v>14</v>
      </c>
      <c r="D300" t="s">
        <v>19</v>
      </c>
      <c r="E300">
        <v>2</v>
      </c>
      <c r="F300">
        <v>71161</v>
      </c>
      <c r="G300" s="2">
        <f>244072448/1024/1023</f>
        <v>232.993157380254</v>
      </c>
    </row>
    <row r="301" spans="1:7">
      <c r="A301" t="s">
        <v>7</v>
      </c>
      <c r="B301" t="s">
        <v>11</v>
      </c>
      <c r="C301" t="s">
        <v>14</v>
      </c>
      <c r="D301" t="s">
        <v>20</v>
      </c>
      <c r="E301">
        <v>2</v>
      </c>
      <c r="F301">
        <v>66481</v>
      </c>
      <c r="G301" s="2">
        <f t="shared" ref="G301:G303" si="22">244072448/1024/1023</f>
        <v>232.993157380254</v>
      </c>
    </row>
    <row r="302" spans="1:7">
      <c r="A302" t="s">
        <v>7</v>
      </c>
      <c r="B302" t="s">
        <v>11</v>
      </c>
      <c r="C302" t="s">
        <v>14</v>
      </c>
      <c r="D302" t="s">
        <v>21</v>
      </c>
      <c r="E302">
        <v>2</v>
      </c>
      <c r="F302">
        <v>61524</v>
      </c>
      <c r="G302" s="2">
        <f t="shared" si="22"/>
        <v>232.993157380254</v>
      </c>
    </row>
    <row r="303" spans="1:7">
      <c r="A303" t="s">
        <v>7</v>
      </c>
      <c r="B303" t="s">
        <v>11</v>
      </c>
      <c r="C303" t="s">
        <v>14</v>
      </c>
      <c r="D303" t="s">
        <v>22</v>
      </c>
      <c r="E303">
        <v>2</v>
      </c>
      <c r="F303">
        <v>58208</v>
      </c>
      <c r="G303" s="2">
        <f t="shared" si="22"/>
        <v>232.993157380254</v>
      </c>
    </row>
    <row r="304" spans="1:7">
      <c r="A304" t="s">
        <v>7</v>
      </c>
      <c r="B304" t="s">
        <v>11</v>
      </c>
      <c r="C304" t="s">
        <v>14</v>
      </c>
      <c r="D304" t="s">
        <v>19</v>
      </c>
      <c r="E304">
        <v>4</v>
      </c>
      <c r="F304">
        <v>94907</v>
      </c>
      <c r="G304" s="2">
        <f>248004608/1024/1023</f>
        <v>236.746823069404</v>
      </c>
    </row>
    <row r="305" spans="1:7">
      <c r="A305" t="s">
        <v>7</v>
      </c>
      <c r="B305" t="s">
        <v>11</v>
      </c>
      <c r="C305" t="s">
        <v>14</v>
      </c>
      <c r="D305" t="s">
        <v>20</v>
      </c>
      <c r="E305">
        <v>4</v>
      </c>
      <c r="F305">
        <v>114527</v>
      </c>
      <c r="G305" s="2">
        <f t="shared" ref="G305:G307" si="23">248004608/1024/1023</f>
        <v>236.746823069404</v>
      </c>
    </row>
    <row r="306" spans="1:7">
      <c r="A306" t="s">
        <v>7</v>
      </c>
      <c r="B306" t="s">
        <v>11</v>
      </c>
      <c r="C306" t="s">
        <v>14</v>
      </c>
      <c r="D306" t="s">
        <v>21</v>
      </c>
      <c r="E306">
        <v>4</v>
      </c>
      <c r="F306">
        <v>81103</v>
      </c>
      <c r="G306" s="2">
        <f t="shared" si="23"/>
        <v>236.746823069404</v>
      </c>
    </row>
    <row r="307" spans="1:7">
      <c r="A307" t="s">
        <v>7</v>
      </c>
      <c r="B307" t="s">
        <v>11</v>
      </c>
      <c r="C307" t="s">
        <v>14</v>
      </c>
      <c r="D307" t="s">
        <v>22</v>
      </c>
      <c r="E307">
        <v>4</v>
      </c>
      <c r="F307">
        <v>94936</v>
      </c>
      <c r="G307" s="2">
        <f t="shared" si="23"/>
        <v>236.746823069404</v>
      </c>
    </row>
    <row r="308" spans="1:7">
      <c r="A308" t="s">
        <v>7</v>
      </c>
      <c r="B308" t="s">
        <v>12</v>
      </c>
      <c r="C308" t="s">
        <v>14</v>
      </c>
      <c r="D308" t="s">
        <v>19</v>
      </c>
      <c r="E308">
        <v>1</v>
      </c>
      <c r="F308">
        <v>28994</v>
      </c>
      <c r="G308" s="2">
        <f>389021696/1024/1023</f>
        <v>371.36265884653</v>
      </c>
    </row>
    <row r="309" spans="1:7">
      <c r="A309" t="s">
        <v>7</v>
      </c>
      <c r="B309" t="s">
        <v>12</v>
      </c>
      <c r="C309" t="s">
        <v>14</v>
      </c>
      <c r="D309" t="s">
        <v>20</v>
      </c>
      <c r="E309">
        <v>1</v>
      </c>
      <c r="F309">
        <v>29430</v>
      </c>
      <c r="G309" s="2">
        <f t="shared" ref="G309:G311" si="24">389021696/1024/1023</f>
        <v>371.36265884653</v>
      </c>
    </row>
    <row r="310" spans="1:7">
      <c r="A310" t="s">
        <v>7</v>
      </c>
      <c r="B310" t="s">
        <v>12</v>
      </c>
      <c r="C310" t="s">
        <v>14</v>
      </c>
      <c r="D310" t="s">
        <v>21</v>
      </c>
      <c r="E310">
        <v>1</v>
      </c>
      <c r="F310">
        <v>27019</v>
      </c>
      <c r="G310" s="2">
        <f t="shared" si="24"/>
        <v>371.36265884653</v>
      </c>
    </row>
    <row r="311" spans="1:7">
      <c r="A311" t="s">
        <v>7</v>
      </c>
      <c r="B311" t="s">
        <v>12</v>
      </c>
      <c r="C311" t="s">
        <v>14</v>
      </c>
      <c r="D311" t="s">
        <v>22</v>
      </c>
      <c r="E311">
        <v>1</v>
      </c>
      <c r="F311">
        <v>26011</v>
      </c>
      <c r="G311" s="2">
        <f t="shared" si="24"/>
        <v>371.36265884653</v>
      </c>
    </row>
    <row r="312" spans="1:7">
      <c r="A312" t="s">
        <v>7</v>
      </c>
      <c r="B312" t="s">
        <v>12</v>
      </c>
      <c r="C312" t="s">
        <v>14</v>
      </c>
      <c r="D312" t="s">
        <v>19</v>
      </c>
      <c r="E312">
        <v>2</v>
      </c>
      <c r="F312">
        <v>50639</v>
      </c>
      <c r="G312" s="2">
        <f>418037760/1024/1023</f>
        <v>399.061583577713</v>
      </c>
    </row>
    <row r="313" spans="1:7">
      <c r="A313" t="s">
        <v>7</v>
      </c>
      <c r="B313" t="s">
        <v>12</v>
      </c>
      <c r="C313" t="s">
        <v>14</v>
      </c>
      <c r="D313" t="s">
        <v>20</v>
      </c>
      <c r="E313">
        <v>2</v>
      </c>
      <c r="F313">
        <v>46536</v>
      </c>
      <c r="G313" s="2">
        <f t="shared" ref="G313:G315" si="25">418037760/1024/1023</f>
        <v>399.061583577713</v>
      </c>
    </row>
    <row r="314" spans="1:7">
      <c r="A314" t="s">
        <v>7</v>
      </c>
      <c r="B314" t="s">
        <v>12</v>
      </c>
      <c r="C314" t="s">
        <v>14</v>
      </c>
      <c r="D314" t="s">
        <v>21</v>
      </c>
      <c r="E314">
        <v>2</v>
      </c>
      <c r="F314">
        <v>47840</v>
      </c>
      <c r="G314" s="2">
        <f t="shared" si="25"/>
        <v>399.061583577713</v>
      </c>
    </row>
    <row r="315" spans="1:7">
      <c r="A315" t="s">
        <v>7</v>
      </c>
      <c r="B315" t="s">
        <v>12</v>
      </c>
      <c r="C315" t="s">
        <v>14</v>
      </c>
      <c r="D315" t="s">
        <v>22</v>
      </c>
      <c r="E315">
        <v>2</v>
      </c>
      <c r="F315">
        <v>43221</v>
      </c>
      <c r="G315" s="2">
        <f t="shared" si="25"/>
        <v>399.061583577713</v>
      </c>
    </row>
    <row r="316" spans="1:7">
      <c r="A316" t="s">
        <v>7</v>
      </c>
      <c r="B316" t="s">
        <v>12</v>
      </c>
      <c r="C316" t="s">
        <v>14</v>
      </c>
      <c r="D316" t="s">
        <v>19</v>
      </c>
      <c r="E316">
        <v>4</v>
      </c>
      <c r="F316">
        <v>76482</v>
      </c>
      <c r="G316" s="2">
        <f>405635072/1024/1023</f>
        <v>387.221896383187</v>
      </c>
    </row>
    <row r="317" spans="1:7">
      <c r="A317" t="s">
        <v>7</v>
      </c>
      <c r="B317" t="s">
        <v>12</v>
      </c>
      <c r="C317" t="s">
        <v>14</v>
      </c>
      <c r="D317" t="s">
        <v>20</v>
      </c>
      <c r="E317">
        <v>4</v>
      </c>
      <c r="F317">
        <v>75301</v>
      </c>
      <c r="G317" s="2">
        <f t="shared" ref="G317:G319" si="26">405635072/1024/1023</f>
        <v>387.221896383187</v>
      </c>
    </row>
    <row r="318" spans="1:7">
      <c r="A318" t="s">
        <v>7</v>
      </c>
      <c r="B318" t="s">
        <v>12</v>
      </c>
      <c r="C318" t="s">
        <v>14</v>
      </c>
      <c r="D318" t="s">
        <v>21</v>
      </c>
      <c r="E318">
        <v>4</v>
      </c>
      <c r="F318">
        <v>71510</v>
      </c>
      <c r="G318" s="2">
        <f t="shared" si="26"/>
        <v>387.221896383187</v>
      </c>
    </row>
    <row r="319" spans="1:7">
      <c r="A319" t="s">
        <v>7</v>
      </c>
      <c r="B319" t="s">
        <v>12</v>
      </c>
      <c r="C319" t="s">
        <v>14</v>
      </c>
      <c r="D319" t="s">
        <v>22</v>
      </c>
      <c r="E319">
        <v>4</v>
      </c>
      <c r="F319">
        <v>65717</v>
      </c>
      <c r="G319" s="2">
        <f t="shared" si="26"/>
        <v>387.221896383187</v>
      </c>
    </row>
    <row r="320" spans="1:7">
      <c r="A320" t="s">
        <v>15</v>
      </c>
      <c r="B320" t="s">
        <v>8</v>
      </c>
      <c r="C320" t="s">
        <v>13</v>
      </c>
      <c r="D320" t="s">
        <v>19</v>
      </c>
      <c r="E320">
        <v>1</v>
      </c>
      <c r="F320">
        <v>883</v>
      </c>
      <c r="G320" s="2">
        <f>63648/1024</f>
        <v>62.15625</v>
      </c>
    </row>
    <row r="321" spans="1:7">
      <c r="A321" t="s">
        <v>15</v>
      </c>
      <c r="B321" t="s">
        <v>8</v>
      </c>
      <c r="C321" t="s">
        <v>13</v>
      </c>
      <c r="D321" t="s">
        <v>20</v>
      </c>
      <c r="E321">
        <v>1</v>
      </c>
      <c r="F321">
        <v>296</v>
      </c>
      <c r="G321" s="2">
        <f t="shared" ref="G321:G323" si="27">63648/1024</f>
        <v>62.15625</v>
      </c>
    </row>
    <row r="322" spans="1:7">
      <c r="A322" t="s">
        <v>15</v>
      </c>
      <c r="B322" t="s">
        <v>8</v>
      </c>
      <c r="C322" t="s">
        <v>13</v>
      </c>
      <c r="D322" t="s">
        <v>21</v>
      </c>
      <c r="E322">
        <v>1</v>
      </c>
      <c r="F322">
        <v>195</v>
      </c>
      <c r="G322" s="2">
        <f t="shared" si="27"/>
        <v>62.15625</v>
      </c>
    </row>
    <row r="323" spans="1:7">
      <c r="A323" t="s">
        <v>15</v>
      </c>
      <c r="B323" t="s">
        <v>8</v>
      </c>
      <c r="C323" t="s">
        <v>13</v>
      </c>
      <c r="D323" t="s">
        <v>22</v>
      </c>
      <c r="E323">
        <v>1</v>
      </c>
      <c r="F323">
        <v>144</v>
      </c>
      <c r="G323" s="2">
        <f t="shared" si="27"/>
        <v>62.15625</v>
      </c>
    </row>
    <row r="324" spans="1:7">
      <c r="A324" t="s">
        <v>15</v>
      </c>
      <c r="B324" t="s">
        <v>11</v>
      </c>
      <c r="C324" t="s">
        <v>13</v>
      </c>
      <c r="D324" t="s">
        <v>19</v>
      </c>
      <c r="E324">
        <v>1</v>
      </c>
      <c r="F324">
        <v>843</v>
      </c>
      <c r="G324" s="2">
        <f>63344/1024</f>
        <v>61.859375</v>
      </c>
    </row>
    <row r="325" spans="1:7">
      <c r="A325" t="s">
        <v>15</v>
      </c>
      <c r="B325" t="s">
        <v>11</v>
      </c>
      <c r="C325" t="s">
        <v>13</v>
      </c>
      <c r="D325" t="s">
        <v>20</v>
      </c>
      <c r="E325">
        <v>1</v>
      </c>
      <c r="F325">
        <v>305</v>
      </c>
      <c r="G325" s="2">
        <f t="shared" ref="G325:G327" si="28">63344/1024</f>
        <v>61.859375</v>
      </c>
    </row>
    <row r="326" spans="1:7">
      <c r="A326" t="s">
        <v>15</v>
      </c>
      <c r="B326" t="s">
        <v>11</v>
      </c>
      <c r="C326" t="s">
        <v>13</v>
      </c>
      <c r="D326" t="s">
        <v>21</v>
      </c>
      <c r="E326">
        <v>1</v>
      </c>
      <c r="F326">
        <v>191</v>
      </c>
      <c r="G326" s="2">
        <f t="shared" si="28"/>
        <v>61.859375</v>
      </c>
    </row>
    <row r="327" spans="1:7">
      <c r="A327" t="s">
        <v>15</v>
      </c>
      <c r="B327" t="s">
        <v>11</v>
      </c>
      <c r="C327" t="s">
        <v>13</v>
      </c>
      <c r="D327" t="s">
        <v>22</v>
      </c>
      <c r="E327">
        <v>1</v>
      </c>
      <c r="F327">
        <v>133</v>
      </c>
      <c r="G327" s="2">
        <f t="shared" si="28"/>
        <v>61.859375</v>
      </c>
    </row>
    <row r="328" spans="1:7">
      <c r="A328" t="s">
        <v>15</v>
      </c>
      <c r="B328" t="s">
        <v>12</v>
      </c>
      <c r="C328" t="s">
        <v>13</v>
      </c>
      <c r="D328" t="s">
        <v>19</v>
      </c>
      <c r="E328">
        <v>1</v>
      </c>
      <c r="F328">
        <v>622</v>
      </c>
      <c r="G328" s="2">
        <f>63032/1024</f>
        <v>61.5546875</v>
      </c>
    </row>
    <row r="329" spans="1:7">
      <c r="A329" t="s">
        <v>15</v>
      </c>
      <c r="B329" t="s">
        <v>12</v>
      </c>
      <c r="C329" t="s">
        <v>13</v>
      </c>
      <c r="D329" t="s">
        <v>20</v>
      </c>
      <c r="E329">
        <v>1</v>
      </c>
      <c r="F329">
        <v>295</v>
      </c>
      <c r="G329" s="2">
        <f t="shared" ref="G329:G331" si="29">63032/1024</f>
        <v>61.5546875</v>
      </c>
    </row>
    <row r="330" spans="1:7">
      <c r="A330" t="s">
        <v>15</v>
      </c>
      <c r="B330" t="s">
        <v>12</v>
      </c>
      <c r="C330" t="s">
        <v>13</v>
      </c>
      <c r="D330" t="s">
        <v>21</v>
      </c>
      <c r="E330">
        <v>1</v>
      </c>
      <c r="F330">
        <v>188</v>
      </c>
      <c r="G330" s="2">
        <f t="shared" si="29"/>
        <v>61.5546875</v>
      </c>
    </row>
    <row r="331" spans="1:7">
      <c r="A331" t="s">
        <v>15</v>
      </c>
      <c r="B331" t="s">
        <v>12</v>
      </c>
      <c r="C331" t="s">
        <v>13</v>
      </c>
      <c r="D331" t="s">
        <v>22</v>
      </c>
      <c r="E331">
        <v>1</v>
      </c>
      <c r="F331">
        <v>142</v>
      </c>
      <c r="G331" s="2">
        <f t="shared" si="29"/>
        <v>61.5546875</v>
      </c>
    </row>
    <row r="332" spans="1:7">
      <c r="A332" t="s">
        <v>15</v>
      </c>
      <c r="B332" t="s">
        <v>8</v>
      </c>
      <c r="C332" t="s">
        <v>9</v>
      </c>
      <c r="D332" t="s">
        <v>19</v>
      </c>
      <c r="E332">
        <v>1</v>
      </c>
      <c r="F332">
        <v>18987</v>
      </c>
      <c r="G332" s="2">
        <f>70588/1024</f>
        <v>68.93359375</v>
      </c>
    </row>
    <row r="333" spans="1:7">
      <c r="A333" t="s">
        <v>15</v>
      </c>
      <c r="B333" t="s">
        <v>8</v>
      </c>
      <c r="C333" t="s">
        <v>9</v>
      </c>
      <c r="D333" t="s">
        <v>20</v>
      </c>
      <c r="E333">
        <v>1</v>
      </c>
      <c r="F333">
        <v>17893</v>
      </c>
      <c r="G333" s="2">
        <f t="shared" ref="G333:G335" si="30">70588/1024</f>
        <v>68.93359375</v>
      </c>
    </row>
    <row r="334" spans="1:7">
      <c r="A334" t="s">
        <v>15</v>
      </c>
      <c r="B334" t="s">
        <v>8</v>
      </c>
      <c r="C334" t="s">
        <v>9</v>
      </c>
      <c r="D334" t="s">
        <v>21</v>
      </c>
      <c r="E334">
        <v>1</v>
      </c>
      <c r="F334">
        <v>16524</v>
      </c>
      <c r="G334" s="2">
        <f t="shared" si="30"/>
        <v>68.93359375</v>
      </c>
    </row>
    <row r="335" spans="1:7">
      <c r="A335" t="s">
        <v>15</v>
      </c>
      <c r="B335" t="s">
        <v>8</v>
      </c>
      <c r="C335" t="s">
        <v>9</v>
      </c>
      <c r="D335" t="s">
        <v>22</v>
      </c>
      <c r="E335">
        <v>1</v>
      </c>
      <c r="F335">
        <v>15490</v>
      </c>
      <c r="G335" s="2">
        <f t="shared" si="30"/>
        <v>68.93359375</v>
      </c>
    </row>
    <row r="336" spans="1:7">
      <c r="A336" t="s">
        <v>15</v>
      </c>
      <c r="B336" t="s">
        <v>11</v>
      </c>
      <c r="C336" t="s">
        <v>9</v>
      </c>
      <c r="D336" t="s">
        <v>19</v>
      </c>
      <c r="E336">
        <v>1</v>
      </c>
      <c r="F336">
        <v>18662</v>
      </c>
      <c r="G336" s="2">
        <f>652204/1024</f>
        <v>636.91796875</v>
      </c>
    </row>
    <row r="337" spans="1:7">
      <c r="A337" t="s">
        <v>15</v>
      </c>
      <c r="B337" t="s">
        <v>11</v>
      </c>
      <c r="C337" t="s">
        <v>9</v>
      </c>
      <c r="D337" t="s">
        <v>20</v>
      </c>
      <c r="E337">
        <v>1</v>
      </c>
      <c r="F337">
        <v>17578</v>
      </c>
      <c r="G337" s="2">
        <f t="shared" ref="G337:G339" si="31">652204/1024</f>
        <v>636.91796875</v>
      </c>
    </row>
    <row r="338" spans="1:7">
      <c r="A338" t="s">
        <v>15</v>
      </c>
      <c r="B338" t="s">
        <v>11</v>
      </c>
      <c r="C338" t="s">
        <v>9</v>
      </c>
      <c r="D338" t="s">
        <v>21</v>
      </c>
      <c r="E338">
        <v>1</v>
      </c>
      <c r="F338">
        <v>16126</v>
      </c>
      <c r="G338" s="2">
        <f t="shared" si="31"/>
        <v>636.91796875</v>
      </c>
    </row>
    <row r="339" spans="1:7">
      <c r="A339" t="s">
        <v>15</v>
      </c>
      <c r="B339" t="s">
        <v>11</v>
      </c>
      <c r="C339" t="s">
        <v>9</v>
      </c>
      <c r="D339" t="s">
        <v>22</v>
      </c>
      <c r="E339">
        <v>1</v>
      </c>
      <c r="F339">
        <v>15069</v>
      </c>
      <c r="G339" s="2">
        <f t="shared" si="31"/>
        <v>636.91796875</v>
      </c>
    </row>
    <row r="340" spans="1:7">
      <c r="A340" t="s">
        <v>15</v>
      </c>
      <c r="B340" t="s">
        <v>12</v>
      </c>
      <c r="C340" t="s">
        <v>9</v>
      </c>
      <c r="D340" t="s">
        <v>19</v>
      </c>
      <c r="E340">
        <v>1</v>
      </c>
      <c r="F340">
        <v>17665</v>
      </c>
      <c r="G340" s="2">
        <f>10824696/1024</f>
        <v>10570.9921875</v>
      </c>
    </row>
    <row r="341" spans="1:7">
      <c r="A341" t="s">
        <v>15</v>
      </c>
      <c r="B341" t="s">
        <v>12</v>
      </c>
      <c r="C341" t="s">
        <v>9</v>
      </c>
      <c r="D341" t="s">
        <v>20</v>
      </c>
      <c r="E341">
        <v>1</v>
      </c>
      <c r="F341">
        <v>16961</v>
      </c>
      <c r="G341" s="2">
        <f>10824696/1024</f>
        <v>10570.9921875</v>
      </c>
    </row>
    <row r="342" spans="1:7">
      <c r="A342" t="s">
        <v>15</v>
      </c>
      <c r="B342" t="s">
        <v>12</v>
      </c>
      <c r="C342" t="s">
        <v>9</v>
      </c>
      <c r="D342" t="s">
        <v>21</v>
      </c>
      <c r="E342">
        <v>1</v>
      </c>
      <c r="F342">
        <v>15642</v>
      </c>
      <c r="G342" s="2">
        <f t="shared" ref="G342:G343" si="32">10824696/1024</f>
        <v>10570.9921875</v>
      </c>
    </row>
    <row r="343" spans="1:7">
      <c r="A343" t="s">
        <v>15</v>
      </c>
      <c r="B343" t="s">
        <v>12</v>
      </c>
      <c r="C343" t="s">
        <v>9</v>
      </c>
      <c r="D343" t="s">
        <v>22</v>
      </c>
      <c r="E343">
        <v>1</v>
      </c>
      <c r="F343">
        <v>14654</v>
      </c>
      <c r="G343" s="2">
        <f t="shared" si="32"/>
        <v>10570.9921875</v>
      </c>
    </row>
    <row r="344" spans="1:7">
      <c r="A344" t="s">
        <v>15</v>
      </c>
      <c r="B344" t="s">
        <v>8</v>
      </c>
      <c r="C344" t="s">
        <v>14</v>
      </c>
      <c r="D344" t="s">
        <v>19</v>
      </c>
      <c r="E344">
        <v>24</v>
      </c>
      <c r="F344">
        <v>163693</v>
      </c>
      <c r="G344" s="2">
        <f>63308/1024</f>
        <v>61.82421875</v>
      </c>
    </row>
    <row r="345" spans="1:7">
      <c r="A345" t="s">
        <v>15</v>
      </c>
      <c r="B345" t="s">
        <v>8</v>
      </c>
      <c r="C345" t="s">
        <v>14</v>
      </c>
      <c r="D345" t="s">
        <v>20</v>
      </c>
      <c r="E345">
        <v>24</v>
      </c>
      <c r="F345">
        <v>173690</v>
      </c>
      <c r="G345" s="2">
        <f t="shared" ref="G345:G347" si="33">63308/1024</f>
        <v>61.82421875</v>
      </c>
    </row>
    <row r="346" spans="1:7">
      <c r="A346" t="s">
        <v>15</v>
      </c>
      <c r="B346" t="s">
        <v>8</v>
      </c>
      <c r="C346" t="s">
        <v>14</v>
      </c>
      <c r="D346" t="s">
        <v>21</v>
      </c>
      <c r="E346">
        <v>24</v>
      </c>
      <c r="F346">
        <v>174632</v>
      </c>
      <c r="G346" s="2">
        <f t="shared" si="33"/>
        <v>61.82421875</v>
      </c>
    </row>
    <row r="347" spans="1:7">
      <c r="A347" t="s">
        <v>15</v>
      </c>
      <c r="B347" t="s">
        <v>8</v>
      </c>
      <c r="C347" t="s">
        <v>14</v>
      </c>
      <c r="D347" t="s">
        <v>22</v>
      </c>
      <c r="E347">
        <v>24</v>
      </c>
      <c r="F347">
        <v>171839</v>
      </c>
      <c r="G347" s="2">
        <f t="shared" si="33"/>
        <v>61.82421875</v>
      </c>
    </row>
    <row r="348" spans="1:7">
      <c r="A348" t="s">
        <v>15</v>
      </c>
      <c r="B348" t="s">
        <v>8</v>
      </c>
      <c r="C348" t="s">
        <v>14</v>
      </c>
      <c r="D348" t="s">
        <v>19</v>
      </c>
      <c r="E348">
        <v>16</v>
      </c>
      <c r="F348">
        <v>135164</v>
      </c>
      <c r="G348" s="2">
        <f>63640/1024</f>
        <v>62.1484375</v>
      </c>
    </row>
    <row r="349" spans="1:7">
      <c r="A349" t="s">
        <v>15</v>
      </c>
      <c r="B349" t="s">
        <v>8</v>
      </c>
      <c r="C349" t="s">
        <v>14</v>
      </c>
      <c r="D349" t="s">
        <v>20</v>
      </c>
      <c r="E349">
        <v>16</v>
      </c>
      <c r="F349">
        <v>143977</v>
      </c>
      <c r="G349" s="2">
        <f t="shared" ref="G349:G351" si="34">63640/1024</f>
        <v>62.1484375</v>
      </c>
    </row>
    <row r="350" spans="1:7">
      <c r="A350" t="s">
        <v>15</v>
      </c>
      <c r="B350" t="s">
        <v>8</v>
      </c>
      <c r="C350" t="s">
        <v>14</v>
      </c>
      <c r="D350" t="s">
        <v>21</v>
      </c>
      <c r="E350">
        <v>16</v>
      </c>
      <c r="F350">
        <v>135335</v>
      </c>
      <c r="G350" s="2">
        <f t="shared" si="34"/>
        <v>62.1484375</v>
      </c>
    </row>
    <row r="351" spans="1:7">
      <c r="A351" t="s">
        <v>15</v>
      </c>
      <c r="B351" t="s">
        <v>8</v>
      </c>
      <c r="C351" t="s">
        <v>14</v>
      </c>
      <c r="D351" t="s">
        <v>22</v>
      </c>
      <c r="E351">
        <v>16</v>
      </c>
      <c r="F351">
        <v>128393</v>
      </c>
      <c r="G351" s="2">
        <f t="shared" si="34"/>
        <v>62.1484375</v>
      </c>
    </row>
    <row r="352" spans="1:7">
      <c r="A352" t="s">
        <v>15</v>
      </c>
      <c r="B352" t="s">
        <v>8</v>
      </c>
      <c r="C352" t="s">
        <v>14</v>
      </c>
      <c r="D352" t="s">
        <v>19</v>
      </c>
      <c r="E352">
        <v>8</v>
      </c>
      <c r="F352">
        <v>81297</v>
      </c>
      <c r="G352" s="2">
        <f>63552/1024</f>
        <v>62.0625</v>
      </c>
    </row>
    <row r="353" spans="1:7">
      <c r="A353" t="s">
        <v>15</v>
      </c>
      <c r="B353" t="s">
        <v>8</v>
      </c>
      <c r="C353" t="s">
        <v>14</v>
      </c>
      <c r="D353" t="s">
        <v>20</v>
      </c>
      <c r="E353">
        <v>8</v>
      </c>
      <c r="F353">
        <v>79561</v>
      </c>
      <c r="G353" s="2">
        <f t="shared" ref="G353:G355" si="35">63552/1024</f>
        <v>62.0625</v>
      </c>
    </row>
    <row r="354" spans="1:7">
      <c r="A354" t="s">
        <v>15</v>
      </c>
      <c r="B354" t="s">
        <v>8</v>
      </c>
      <c r="C354" t="s">
        <v>14</v>
      </c>
      <c r="D354" t="s">
        <v>21</v>
      </c>
      <c r="E354">
        <v>8</v>
      </c>
      <c r="F354">
        <v>72656</v>
      </c>
      <c r="G354" s="2">
        <f t="shared" si="35"/>
        <v>62.0625</v>
      </c>
    </row>
    <row r="355" spans="1:7">
      <c r="A355" t="s">
        <v>15</v>
      </c>
      <c r="B355" t="s">
        <v>8</v>
      </c>
      <c r="C355" t="s">
        <v>14</v>
      </c>
      <c r="D355" t="s">
        <v>22</v>
      </c>
      <c r="E355">
        <v>8</v>
      </c>
      <c r="F355">
        <v>67752</v>
      </c>
      <c r="G355" s="2">
        <f t="shared" si="35"/>
        <v>62.0625</v>
      </c>
    </row>
    <row r="356" spans="1:7">
      <c r="A356" t="s">
        <v>15</v>
      </c>
      <c r="B356" t="s">
        <v>8</v>
      </c>
      <c r="C356" t="s">
        <v>14</v>
      </c>
      <c r="D356" t="s">
        <v>19</v>
      </c>
      <c r="E356">
        <v>4</v>
      </c>
      <c r="F356">
        <v>44486</v>
      </c>
      <c r="G356" s="2">
        <f>62908/1024</f>
        <v>61.43359375</v>
      </c>
    </row>
    <row r="357" spans="1:7">
      <c r="A357" t="s">
        <v>15</v>
      </c>
      <c r="B357" t="s">
        <v>8</v>
      </c>
      <c r="C357" t="s">
        <v>14</v>
      </c>
      <c r="D357" t="s">
        <v>20</v>
      </c>
      <c r="E357">
        <v>4</v>
      </c>
      <c r="F357">
        <v>41904</v>
      </c>
      <c r="G357" s="2">
        <f t="shared" ref="G357:G359" si="36">62908/1024</f>
        <v>61.43359375</v>
      </c>
    </row>
    <row r="358" spans="1:7">
      <c r="A358" t="s">
        <v>15</v>
      </c>
      <c r="B358" t="s">
        <v>8</v>
      </c>
      <c r="C358" t="s">
        <v>14</v>
      </c>
      <c r="D358" t="s">
        <v>21</v>
      </c>
      <c r="E358">
        <v>4</v>
      </c>
      <c r="F358">
        <v>38529</v>
      </c>
      <c r="G358" s="2">
        <f t="shared" si="36"/>
        <v>61.43359375</v>
      </c>
    </row>
    <row r="359" spans="1:7">
      <c r="A359" t="s">
        <v>15</v>
      </c>
      <c r="B359" t="s">
        <v>8</v>
      </c>
      <c r="C359" t="s">
        <v>14</v>
      </c>
      <c r="D359" t="s">
        <v>22</v>
      </c>
      <c r="E359">
        <v>4</v>
      </c>
      <c r="F359">
        <v>36201</v>
      </c>
      <c r="G359" s="2">
        <f t="shared" si="36"/>
        <v>61.43359375</v>
      </c>
    </row>
    <row r="360" spans="1:7">
      <c r="A360" t="s">
        <v>15</v>
      </c>
      <c r="B360" t="s">
        <v>8</v>
      </c>
      <c r="C360" t="s">
        <v>14</v>
      </c>
      <c r="D360" t="s">
        <v>19</v>
      </c>
      <c r="E360">
        <v>2</v>
      </c>
      <c r="F360">
        <v>23702</v>
      </c>
      <c r="G360" s="2">
        <f>63556/1024</f>
        <v>62.06640625</v>
      </c>
    </row>
    <row r="361" spans="1:7">
      <c r="A361" t="s">
        <v>15</v>
      </c>
      <c r="B361" t="s">
        <v>8</v>
      </c>
      <c r="C361" t="s">
        <v>14</v>
      </c>
      <c r="D361" t="s">
        <v>20</v>
      </c>
      <c r="E361">
        <v>2</v>
      </c>
      <c r="F361">
        <v>22636</v>
      </c>
      <c r="G361" s="2">
        <f t="shared" ref="G361:G363" si="37">63556/1024</f>
        <v>62.06640625</v>
      </c>
    </row>
    <row r="362" spans="1:7">
      <c r="A362" t="s">
        <v>15</v>
      </c>
      <c r="B362" t="s">
        <v>8</v>
      </c>
      <c r="C362" t="s">
        <v>14</v>
      </c>
      <c r="D362" t="s">
        <v>21</v>
      </c>
      <c r="E362">
        <v>2</v>
      </c>
      <c r="F362">
        <v>20828</v>
      </c>
      <c r="G362" s="2">
        <f t="shared" si="37"/>
        <v>62.06640625</v>
      </c>
    </row>
    <row r="363" spans="1:7">
      <c r="A363" t="s">
        <v>15</v>
      </c>
      <c r="B363" t="s">
        <v>8</v>
      </c>
      <c r="C363" t="s">
        <v>14</v>
      </c>
      <c r="D363" t="s">
        <v>22</v>
      </c>
      <c r="E363">
        <v>2</v>
      </c>
      <c r="F363">
        <v>19492</v>
      </c>
      <c r="G363" s="2">
        <f t="shared" si="37"/>
        <v>62.06640625</v>
      </c>
    </row>
    <row r="364" spans="1:7">
      <c r="A364" t="s">
        <v>15</v>
      </c>
      <c r="B364" t="s">
        <v>8</v>
      </c>
      <c r="C364" t="s">
        <v>14</v>
      </c>
      <c r="D364" t="s">
        <v>19</v>
      </c>
      <c r="E364">
        <v>1</v>
      </c>
      <c r="F364">
        <v>12887</v>
      </c>
      <c r="G364" s="2">
        <f>63388/1024</f>
        <v>61.90234375</v>
      </c>
    </row>
    <row r="365" spans="1:7">
      <c r="A365" t="s">
        <v>15</v>
      </c>
      <c r="B365" t="s">
        <v>8</v>
      </c>
      <c r="C365" t="s">
        <v>14</v>
      </c>
      <c r="D365" t="s">
        <v>20</v>
      </c>
      <c r="E365">
        <v>1</v>
      </c>
      <c r="F365">
        <v>11672</v>
      </c>
      <c r="G365" s="2">
        <f t="shared" ref="G365:G367" si="38">63388/1024</f>
        <v>61.90234375</v>
      </c>
    </row>
    <row r="366" spans="1:7">
      <c r="A366" t="s">
        <v>15</v>
      </c>
      <c r="B366" t="s">
        <v>8</v>
      </c>
      <c r="C366" t="s">
        <v>14</v>
      </c>
      <c r="D366" t="s">
        <v>21</v>
      </c>
      <c r="E366">
        <v>1</v>
      </c>
      <c r="F366">
        <v>10718</v>
      </c>
      <c r="G366" s="2">
        <f t="shared" si="38"/>
        <v>61.90234375</v>
      </c>
    </row>
    <row r="367" spans="1:7">
      <c r="A367" t="s">
        <v>15</v>
      </c>
      <c r="B367" t="s">
        <v>8</v>
      </c>
      <c r="C367" t="s">
        <v>14</v>
      </c>
      <c r="D367" t="s">
        <v>22</v>
      </c>
      <c r="E367">
        <v>1</v>
      </c>
      <c r="F367">
        <v>10013</v>
      </c>
      <c r="G367" s="2">
        <f t="shared" si="38"/>
        <v>61.90234375</v>
      </c>
    </row>
    <row r="368" spans="1:7">
      <c r="A368" t="s">
        <v>15</v>
      </c>
      <c r="B368" t="s">
        <v>11</v>
      </c>
      <c r="C368" t="s">
        <v>14</v>
      </c>
      <c r="D368" t="s">
        <v>19</v>
      </c>
      <c r="E368">
        <v>24</v>
      </c>
      <c r="F368">
        <v>126106</v>
      </c>
      <c r="G368" s="2">
        <f>223780/1024</f>
        <v>218.53515625</v>
      </c>
    </row>
    <row r="369" spans="1:7">
      <c r="A369" t="s">
        <v>15</v>
      </c>
      <c r="B369" t="s">
        <v>11</v>
      </c>
      <c r="C369" t="s">
        <v>14</v>
      </c>
      <c r="D369" t="s">
        <v>20</v>
      </c>
      <c r="E369">
        <v>24</v>
      </c>
      <c r="F369">
        <v>138492</v>
      </c>
      <c r="G369" s="2">
        <f t="shared" ref="G369:G371" si="39">223780/1024</f>
        <v>218.53515625</v>
      </c>
    </row>
    <row r="370" spans="1:7">
      <c r="A370" t="s">
        <v>15</v>
      </c>
      <c r="B370" t="s">
        <v>11</v>
      </c>
      <c r="C370" t="s">
        <v>14</v>
      </c>
      <c r="D370" t="s">
        <v>21</v>
      </c>
      <c r="E370">
        <v>24</v>
      </c>
      <c r="F370">
        <v>139095</v>
      </c>
      <c r="G370" s="2">
        <f t="shared" si="39"/>
        <v>218.53515625</v>
      </c>
    </row>
    <row r="371" spans="1:7">
      <c r="A371" t="s">
        <v>15</v>
      </c>
      <c r="B371" t="s">
        <v>11</v>
      </c>
      <c r="C371" t="s">
        <v>14</v>
      </c>
      <c r="D371" t="s">
        <v>22</v>
      </c>
      <c r="E371">
        <v>24</v>
      </c>
      <c r="F371">
        <v>139057</v>
      </c>
      <c r="G371" s="2">
        <f t="shared" si="39"/>
        <v>218.53515625</v>
      </c>
    </row>
    <row r="372" spans="1:7">
      <c r="A372" t="s">
        <v>15</v>
      </c>
      <c r="B372" t="s">
        <v>11</v>
      </c>
      <c r="C372" t="s">
        <v>14</v>
      </c>
      <c r="D372" t="s">
        <v>19</v>
      </c>
      <c r="E372">
        <v>16</v>
      </c>
      <c r="F372">
        <v>96202</v>
      </c>
      <c r="G372" s="2">
        <f>219364/1024</f>
        <v>214.22265625</v>
      </c>
    </row>
    <row r="373" spans="1:7">
      <c r="A373" t="s">
        <v>15</v>
      </c>
      <c r="B373" t="s">
        <v>11</v>
      </c>
      <c r="C373" t="s">
        <v>14</v>
      </c>
      <c r="D373" t="s">
        <v>20</v>
      </c>
      <c r="E373">
        <v>16</v>
      </c>
      <c r="F373">
        <v>112732</v>
      </c>
      <c r="G373" s="2">
        <f t="shared" ref="G373:G375" si="40">219364/1024</f>
        <v>214.22265625</v>
      </c>
    </row>
    <row r="374" spans="1:7">
      <c r="A374" t="s">
        <v>15</v>
      </c>
      <c r="B374" t="s">
        <v>11</v>
      </c>
      <c r="C374" t="s">
        <v>14</v>
      </c>
      <c r="D374" t="s">
        <v>21</v>
      </c>
      <c r="E374">
        <v>16</v>
      </c>
      <c r="F374">
        <v>114064</v>
      </c>
      <c r="G374" s="2">
        <f t="shared" si="40"/>
        <v>214.22265625</v>
      </c>
    </row>
    <row r="375" spans="1:7">
      <c r="A375" t="s">
        <v>15</v>
      </c>
      <c r="B375" t="s">
        <v>11</v>
      </c>
      <c r="C375" t="s">
        <v>14</v>
      </c>
      <c r="D375" t="s">
        <v>22</v>
      </c>
      <c r="E375">
        <v>16</v>
      </c>
      <c r="F375">
        <v>106248</v>
      </c>
      <c r="G375" s="2">
        <f t="shared" si="40"/>
        <v>214.22265625</v>
      </c>
    </row>
    <row r="376" spans="1:7">
      <c r="A376" t="s">
        <v>15</v>
      </c>
      <c r="B376" t="s">
        <v>11</v>
      </c>
      <c r="C376" t="s">
        <v>14</v>
      </c>
      <c r="D376" t="s">
        <v>19</v>
      </c>
      <c r="E376">
        <v>8</v>
      </c>
      <c r="F376">
        <v>63733</v>
      </c>
      <c r="G376" s="2">
        <f>218680/1024</f>
        <v>213.5546875</v>
      </c>
    </row>
    <row r="377" spans="1:7">
      <c r="A377" t="s">
        <v>15</v>
      </c>
      <c r="B377" t="s">
        <v>11</v>
      </c>
      <c r="C377" t="s">
        <v>14</v>
      </c>
      <c r="D377" t="s">
        <v>20</v>
      </c>
      <c r="E377">
        <v>8</v>
      </c>
      <c r="F377">
        <v>68087</v>
      </c>
      <c r="G377" s="2">
        <f t="shared" ref="G377:G379" si="41">218680/1024</f>
        <v>213.5546875</v>
      </c>
    </row>
    <row r="378" spans="1:7">
      <c r="A378" t="s">
        <v>15</v>
      </c>
      <c r="B378" t="s">
        <v>11</v>
      </c>
      <c r="C378" t="s">
        <v>14</v>
      </c>
      <c r="D378" t="s">
        <v>21</v>
      </c>
      <c r="E378">
        <v>8</v>
      </c>
      <c r="F378">
        <v>62623</v>
      </c>
      <c r="G378" s="2">
        <f t="shared" si="41"/>
        <v>213.5546875</v>
      </c>
    </row>
    <row r="379" spans="1:7">
      <c r="A379" t="s">
        <v>15</v>
      </c>
      <c r="B379" t="s">
        <v>11</v>
      </c>
      <c r="C379" t="s">
        <v>14</v>
      </c>
      <c r="D379" t="s">
        <v>22</v>
      </c>
      <c r="E379">
        <v>8</v>
      </c>
      <c r="F379">
        <v>58475</v>
      </c>
      <c r="G379" s="2">
        <f t="shared" si="41"/>
        <v>213.5546875</v>
      </c>
    </row>
    <row r="380" spans="1:7">
      <c r="A380" t="s">
        <v>15</v>
      </c>
      <c r="B380" t="s">
        <v>11</v>
      </c>
      <c r="C380" t="s">
        <v>14</v>
      </c>
      <c r="D380" t="s">
        <v>19</v>
      </c>
      <c r="E380">
        <v>4</v>
      </c>
      <c r="F380">
        <v>34006</v>
      </c>
      <c r="G380" s="2">
        <f>223760/1024</f>
        <v>218.515625</v>
      </c>
    </row>
    <row r="381" spans="1:7">
      <c r="A381" t="s">
        <v>15</v>
      </c>
      <c r="B381" t="s">
        <v>11</v>
      </c>
      <c r="C381" t="s">
        <v>14</v>
      </c>
      <c r="D381" t="s">
        <v>20</v>
      </c>
      <c r="E381">
        <v>4</v>
      </c>
      <c r="F381">
        <v>34264</v>
      </c>
      <c r="G381" s="2">
        <f t="shared" ref="G381:G383" si="42">223760/1024</f>
        <v>218.515625</v>
      </c>
    </row>
    <row r="382" spans="1:7">
      <c r="A382" t="s">
        <v>15</v>
      </c>
      <c r="B382" t="s">
        <v>11</v>
      </c>
      <c r="C382" t="s">
        <v>14</v>
      </c>
      <c r="D382" t="s">
        <v>21</v>
      </c>
      <c r="E382">
        <v>4</v>
      </c>
      <c r="F382">
        <v>31663</v>
      </c>
      <c r="G382" s="2">
        <f t="shared" si="42"/>
        <v>218.515625</v>
      </c>
    </row>
    <row r="383" spans="1:7">
      <c r="A383" t="s">
        <v>15</v>
      </c>
      <c r="B383" t="s">
        <v>11</v>
      </c>
      <c r="C383" t="s">
        <v>14</v>
      </c>
      <c r="D383" t="s">
        <v>22</v>
      </c>
      <c r="E383">
        <v>4</v>
      </c>
      <c r="F383">
        <v>29524</v>
      </c>
      <c r="G383" s="2">
        <f t="shared" si="42"/>
        <v>218.515625</v>
      </c>
    </row>
    <row r="384" spans="1:7">
      <c r="A384" t="s">
        <v>15</v>
      </c>
      <c r="B384" t="s">
        <v>11</v>
      </c>
      <c r="C384" t="s">
        <v>14</v>
      </c>
      <c r="D384" t="s">
        <v>19</v>
      </c>
      <c r="E384">
        <v>2</v>
      </c>
      <c r="F384">
        <v>18767</v>
      </c>
      <c r="G384" s="2">
        <f>224140/1024</f>
        <v>218.88671875</v>
      </c>
    </row>
    <row r="385" spans="1:7">
      <c r="A385" t="s">
        <v>15</v>
      </c>
      <c r="B385" t="s">
        <v>11</v>
      </c>
      <c r="C385" t="s">
        <v>14</v>
      </c>
      <c r="D385" t="s">
        <v>20</v>
      </c>
      <c r="E385">
        <v>2</v>
      </c>
      <c r="F385">
        <v>18528</v>
      </c>
      <c r="G385" s="2">
        <f t="shared" ref="G385:G387" si="43">224140/1024</f>
        <v>218.88671875</v>
      </c>
    </row>
    <row r="386" spans="1:7">
      <c r="A386" t="s">
        <v>15</v>
      </c>
      <c r="B386" t="s">
        <v>11</v>
      </c>
      <c r="C386" t="s">
        <v>14</v>
      </c>
      <c r="D386" t="s">
        <v>21</v>
      </c>
      <c r="E386">
        <v>2</v>
      </c>
      <c r="F386">
        <v>17089</v>
      </c>
      <c r="G386" s="2">
        <f t="shared" si="43"/>
        <v>218.88671875</v>
      </c>
    </row>
    <row r="387" spans="1:7">
      <c r="A387" t="s">
        <v>15</v>
      </c>
      <c r="B387" t="s">
        <v>11</v>
      </c>
      <c r="C387" t="s">
        <v>14</v>
      </c>
      <c r="D387" t="s">
        <v>22</v>
      </c>
      <c r="E387">
        <v>2</v>
      </c>
      <c r="F387">
        <v>16031</v>
      </c>
      <c r="G387" s="2">
        <f t="shared" si="43"/>
        <v>218.88671875</v>
      </c>
    </row>
    <row r="388" spans="1:7">
      <c r="A388" t="s">
        <v>15</v>
      </c>
      <c r="B388" t="s">
        <v>11</v>
      </c>
      <c r="C388" t="s">
        <v>14</v>
      </c>
      <c r="D388" t="s">
        <v>19</v>
      </c>
      <c r="E388">
        <v>1</v>
      </c>
      <c r="F388">
        <v>10110</v>
      </c>
      <c r="G388" s="2">
        <f>223964/1024</f>
        <v>218.71484375</v>
      </c>
    </row>
    <row r="389" spans="1:7">
      <c r="A389" t="s">
        <v>15</v>
      </c>
      <c r="B389" t="s">
        <v>11</v>
      </c>
      <c r="C389" t="s">
        <v>14</v>
      </c>
      <c r="D389" t="s">
        <v>20</v>
      </c>
      <c r="E389">
        <v>1</v>
      </c>
      <c r="F389">
        <v>9608</v>
      </c>
      <c r="G389" s="2">
        <f t="shared" ref="G389:G391" si="44">223964/1024</f>
        <v>218.71484375</v>
      </c>
    </row>
    <row r="390" spans="1:7">
      <c r="A390" t="s">
        <v>15</v>
      </c>
      <c r="B390" t="s">
        <v>11</v>
      </c>
      <c r="C390" t="s">
        <v>14</v>
      </c>
      <c r="D390" t="s">
        <v>21</v>
      </c>
      <c r="E390">
        <v>1</v>
      </c>
      <c r="F390">
        <v>8901</v>
      </c>
      <c r="G390" s="2">
        <f t="shared" si="44"/>
        <v>218.71484375</v>
      </c>
    </row>
    <row r="391" spans="1:7">
      <c r="A391" t="s">
        <v>15</v>
      </c>
      <c r="B391" t="s">
        <v>11</v>
      </c>
      <c r="C391" t="s">
        <v>14</v>
      </c>
      <c r="D391" t="s">
        <v>22</v>
      </c>
      <c r="E391">
        <v>1</v>
      </c>
      <c r="F391">
        <v>8326</v>
      </c>
      <c r="G391" s="2">
        <f t="shared" si="44"/>
        <v>218.71484375</v>
      </c>
    </row>
    <row r="392" spans="1:7">
      <c r="A392" t="s">
        <v>15</v>
      </c>
      <c r="B392" t="s">
        <v>12</v>
      </c>
      <c r="C392" t="s">
        <v>14</v>
      </c>
      <c r="D392" t="s">
        <v>19</v>
      </c>
      <c r="E392">
        <v>24</v>
      </c>
      <c r="F392">
        <v>116887</v>
      </c>
      <c r="G392" s="2">
        <f>392316/1024</f>
        <v>383.12109375</v>
      </c>
    </row>
    <row r="393" spans="1:7">
      <c r="A393" t="s">
        <v>15</v>
      </c>
      <c r="B393" t="s">
        <v>12</v>
      </c>
      <c r="C393" t="s">
        <v>14</v>
      </c>
      <c r="D393" t="s">
        <v>20</v>
      </c>
      <c r="E393">
        <v>24</v>
      </c>
      <c r="F393">
        <v>133556</v>
      </c>
      <c r="G393" s="2">
        <f t="shared" ref="G393:G395" si="45">392316/1024</f>
        <v>383.12109375</v>
      </c>
    </row>
    <row r="394" spans="1:7">
      <c r="A394" t="s">
        <v>15</v>
      </c>
      <c r="B394" t="s">
        <v>12</v>
      </c>
      <c r="C394" t="s">
        <v>14</v>
      </c>
      <c r="D394" t="s">
        <v>21</v>
      </c>
      <c r="E394">
        <v>24</v>
      </c>
      <c r="F394">
        <v>134669</v>
      </c>
      <c r="G394" s="2">
        <f t="shared" si="45"/>
        <v>383.12109375</v>
      </c>
    </row>
    <row r="395" spans="1:7">
      <c r="A395" t="s">
        <v>15</v>
      </c>
      <c r="B395" t="s">
        <v>12</v>
      </c>
      <c r="C395" t="s">
        <v>14</v>
      </c>
      <c r="D395" t="s">
        <v>22</v>
      </c>
      <c r="E395">
        <v>24</v>
      </c>
      <c r="F395">
        <v>133548</v>
      </c>
      <c r="G395" s="2">
        <f t="shared" si="45"/>
        <v>383.12109375</v>
      </c>
    </row>
    <row r="396" spans="1:7">
      <c r="A396" t="s">
        <v>15</v>
      </c>
      <c r="B396" t="s">
        <v>12</v>
      </c>
      <c r="C396" t="s">
        <v>14</v>
      </c>
      <c r="D396" t="s">
        <v>19</v>
      </c>
      <c r="E396">
        <v>16</v>
      </c>
      <c r="F396">
        <v>97045</v>
      </c>
      <c r="G396" s="2">
        <f>413252/1024</f>
        <v>403.56640625</v>
      </c>
    </row>
    <row r="397" spans="1:7">
      <c r="A397" t="s">
        <v>15</v>
      </c>
      <c r="B397" t="s">
        <v>12</v>
      </c>
      <c r="C397" t="s">
        <v>14</v>
      </c>
      <c r="D397" t="s">
        <v>20</v>
      </c>
      <c r="E397">
        <v>16</v>
      </c>
      <c r="F397">
        <v>104806</v>
      </c>
      <c r="G397" s="2">
        <f t="shared" ref="G397:G399" si="46">413252/1024</f>
        <v>403.56640625</v>
      </c>
    </row>
    <row r="398" spans="1:7">
      <c r="A398" t="s">
        <v>15</v>
      </c>
      <c r="B398" t="s">
        <v>12</v>
      </c>
      <c r="C398" t="s">
        <v>14</v>
      </c>
      <c r="D398" t="s">
        <v>21</v>
      </c>
      <c r="E398">
        <v>16</v>
      </c>
      <c r="F398">
        <v>102039</v>
      </c>
      <c r="G398" s="2">
        <f t="shared" si="46"/>
        <v>403.56640625</v>
      </c>
    </row>
    <row r="399" spans="1:7">
      <c r="A399" t="s">
        <v>15</v>
      </c>
      <c r="B399" t="s">
        <v>12</v>
      </c>
      <c r="C399" t="s">
        <v>14</v>
      </c>
      <c r="D399" t="s">
        <v>22</v>
      </c>
      <c r="E399">
        <v>16</v>
      </c>
      <c r="F399">
        <v>96808</v>
      </c>
      <c r="G399" s="2">
        <f t="shared" si="46"/>
        <v>403.56640625</v>
      </c>
    </row>
    <row r="400" spans="1:7">
      <c r="A400" t="s">
        <v>15</v>
      </c>
      <c r="B400" t="s">
        <v>12</v>
      </c>
      <c r="C400" t="s">
        <v>14</v>
      </c>
      <c r="D400" t="s">
        <v>19</v>
      </c>
      <c r="E400">
        <v>8</v>
      </c>
      <c r="F400">
        <v>55097</v>
      </c>
      <c r="G400" s="2">
        <f>413908/1024</f>
        <v>404.20703125</v>
      </c>
    </row>
    <row r="401" spans="1:7">
      <c r="A401" t="s">
        <v>15</v>
      </c>
      <c r="B401" t="s">
        <v>12</v>
      </c>
      <c r="C401" t="s">
        <v>14</v>
      </c>
      <c r="D401" t="s">
        <v>20</v>
      </c>
      <c r="E401">
        <v>8</v>
      </c>
      <c r="F401">
        <v>57775</v>
      </c>
      <c r="G401" s="2">
        <f t="shared" ref="G401:G403" si="47">413908/1024</f>
        <v>404.20703125</v>
      </c>
    </row>
    <row r="402" spans="1:7">
      <c r="A402" t="s">
        <v>15</v>
      </c>
      <c r="B402" t="s">
        <v>12</v>
      </c>
      <c r="C402" t="s">
        <v>14</v>
      </c>
      <c r="D402" t="s">
        <v>21</v>
      </c>
      <c r="E402">
        <v>8</v>
      </c>
      <c r="F402">
        <v>55160</v>
      </c>
      <c r="G402" s="2">
        <f t="shared" si="47"/>
        <v>404.20703125</v>
      </c>
    </row>
    <row r="403" spans="1:7">
      <c r="A403" t="s">
        <v>15</v>
      </c>
      <c r="B403" t="s">
        <v>12</v>
      </c>
      <c r="C403" t="s">
        <v>14</v>
      </c>
      <c r="D403" t="s">
        <v>22</v>
      </c>
      <c r="E403">
        <v>8</v>
      </c>
      <c r="F403">
        <v>52320</v>
      </c>
      <c r="G403" s="2">
        <f t="shared" si="47"/>
        <v>404.20703125</v>
      </c>
    </row>
    <row r="404" spans="1:7">
      <c r="A404" t="s">
        <v>15</v>
      </c>
      <c r="B404" t="s">
        <v>12</v>
      </c>
      <c r="C404" t="s">
        <v>14</v>
      </c>
      <c r="D404" t="s">
        <v>19</v>
      </c>
      <c r="E404">
        <v>4</v>
      </c>
      <c r="F404">
        <v>29855</v>
      </c>
      <c r="G404" s="2">
        <f>425676/1024</f>
        <v>415.69921875</v>
      </c>
    </row>
    <row r="405" spans="1:7">
      <c r="A405" t="s">
        <v>15</v>
      </c>
      <c r="B405" t="s">
        <v>12</v>
      </c>
      <c r="C405" t="s">
        <v>14</v>
      </c>
      <c r="D405" t="s">
        <v>20</v>
      </c>
      <c r="E405">
        <v>4</v>
      </c>
      <c r="F405">
        <v>29649</v>
      </c>
      <c r="G405" s="2">
        <f t="shared" ref="G405:G407" si="48">425676/1024</f>
        <v>415.69921875</v>
      </c>
    </row>
    <row r="406" spans="1:7">
      <c r="A406" t="s">
        <v>15</v>
      </c>
      <c r="B406" t="s">
        <v>12</v>
      </c>
      <c r="C406" t="s">
        <v>14</v>
      </c>
      <c r="D406" t="s">
        <v>21</v>
      </c>
      <c r="E406">
        <v>4</v>
      </c>
      <c r="F406">
        <v>28083</v>
      </c>
      <c r="G406" s="2">
        <f t="shared" si="48"/>
        <v>415.69921875</v>
      </c>
    </row>
    <row r="407" spans="1:7">
      <c r="A407" t="s">
        <v>15</v>
      </c>
      <c r="B407" t="s">
        <v>12</v>
      </c>
      <c r="C407" t="s">
        <v>14</v>
      </c>
      <c r="D407" t="s">
        <v>22</v>
      </c>
      <c r="E407">
        <v>4</v>
      </c>
      <c r="F407">
        <v>26796</v>
      </c>
      <c r="G407" s="2">
        <f t="shared" si="48"/>
        <v>415.69921875</v>
      </c>
    </row>
    <row r="408" spans="1:7">
      <c r="A408" t="s">
        <v>15</v>
      </c>
      <c r="B408" t="s">
        <v>12</v>
      </c>
      <c r="C408" t="s">
        <v>14</v>
      </c>
      <c r="D408" t="s">
        <v>19</v>
      </c>
      <c r="E408">
        <v>2</v>
      </c>
      <c r="F408">
        <v>15567</v>
      </c>
      <c r="G408" s="2">
        <f>412200/1024</f>
        <v>402.5390625</v>
      </c>
    </row>
    <row r="409" spans="1:7">
      <c r="A409" t="s">
        <v>15</v>
      </c>
      <c r="B409" t="s">
        <v>12</v>
      </c>
      <c r="C409" t="s">
        <v>14</v>
      </c>
      <c r="D409" t="s">
        <v>20</v>
      </c>
      <c r="E409">
        <v>2</v>
      </c>
      <c r="F409">
        <v>15325</v>
      </c>
      <c r="G409" s="2">
        <f t="shared" ref="G409:G411" si="49">412200/1024</f>
        <v>402.5390625</v>
      </c>
    </row>
    <row r="410" spans="1:7">
      <c r="A410" t="s">
        <v>15</v>
      </c>
      <c r="B410" t="s">
        <v>12</v>
      </c>
      <c r="C410" t="s">
        <v>14</v>
      </c>
      <c r="D410" t="s">
        <v>21</v>
      </c>
      <c r="E410">
        <v>2</v>
      </c>
      <c r="F410">
        <v>14432</v>
      </c>
      <c r="G410" s="2">
        <f t="shared" si="49"/>
        <v>402.5390625</v>
      </c>
    </row>
    <row r="411" spans="1:7">
      <c r="A411" t="s">
        <v>15</v>
      </c>
      <c r="B411" t="s">
        <v>12</v>
      </c>
      <c r="C411" t="s">
        <v>14</v>
      </c>
      <c r="D411" t="s">
        <v>22</v>
      </c>
      <c r="E411">
        <v>2</v>
      </c>
      <c r="F411">
        <v>14199</v>
      </c>
      <c r="G411" s="2">
        <f t="shared" si="49"/>
        <v>402.5390625</v>
      </c>
    </row>
    <row r="412" spans="1:7">
      <c r="A412" t="s">
        <v>15</v>
      </c>
      <c r="B412" t="s">
        <v>12</v>
      </c>
      <c r="C412" t="s">
        <v>14</v>
      </c>
      <c r="D412" t="s">
        <v>19</v>
      </c>
      <c r="E412">
        <v>1</v>
      </c>
      <c r="F412">
        <v>8576</v>
      </c>
      <c r="G412" s="2">
        <f>409880/1024</f>
        <v>400.2734375</v>
      </c>
    </row>
    <row r="413" spans="1:7">
      <c r="A413" t="s">
        <v>15</v>
      </c>
      <c r="B413" t="s">
        <v>12</v>
      </c>
      <c r="C413" t="s">
        <v>14</v>
      </c>
      <c r="D413" t="s">
        <v>20</v>
      </c>
      <c r="E413">
        <v>1</v>
      </c>
      <c r="F413">
        <v>8136</v>
      </c>
      <c r="G413" s="2">
        <f t="shared" ref="G413:G415" si="50">409880/1024</f>
        <v>400.2734375</v>
      </c>
    </row>
    <row r="414" spans="1:7">
      <c r="A414" t="s">
        <v>15</v>
      </c>
      <c r="B414" t="s">
        <v>12</v>
      </c>
      <c r="C414" t="s">
        <v>14</v>
      </c>
      <c r="D414" t="s">
        <v>21</v>
      </c>
      <c r="E414">
        <v>1</v>
      </c>
      <c r="F414">
        <v>7642</v>
      </c>
      <c r="G414" s="2">
        <f t="shared" si="50"/>
        <v>400.2734375</v>
      </c>
    </row>
    <row r="415" spans="1:7">
      <c r="A415" t="s">
        <v>15</v>
      </c>
      <c r="B415" t="s">
        <v>12</v>
      </c>
      <c r="C415" t="s">
        <v>14</v>
      </c>
      <c r="D415" t="s">
        <v>22</v>
      </c>
      <c r="E415">
        <v>1</v>
      </c>
      <c r="F415">
        <v>7309</v>
      </c>
      <c r="G415" s="2">
        <f t="shared" si="50"/>
        <v>400.2734375</v>
      </c>
    </row>
  </sheetData>
  <autoFilter ref="A1:G415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58"/>
  <sheetViews>
    <sheetView tabSelected="1" topLeftCell="A1429" workbookViewId="0">
      <selection activeCell="A1429" sqref="A1429"/>
    </sheetView>
  </sheetViews>
  <sheetFormatPr defaultColWidth="11" defaultRowHeight="13.2" outlineLevelCol="7"/>
  <cols>
    <col min="1" max="1" width="28.8333333333333" customWidth="1"/>
    <col min="4" max="4" width="11.3333333333333" customWidth="1"/>
    <col min="5" max="5" width="10.1666666666667" customWidth="1"/>
    <col min="6" max="6" width="9.66666666666667" style="2" customWidth="1"/>
    <col min="7" max="7" width="17.1666666666667" style="2" customWidth="1"/>
    <col min="8" max="8" width="20.1333333333333" customWidth="1"/>
  </cols>
  <sheetData>
    <row r="1" s="1" customFormat="1" spans="1:8">
      <c r="A1" s="1" t="s">
        <v>23</v>
      </c>
      <c r="B1" s="1" t="s">
        <v>0</v>
      </c>
      <c r="C1" s="1" t="s">
        <v>2</v>
      </c>
      <c r="D1" s="1" t="s">
        <v>1</v>
      </c>
      <c r="E1" s="1" t="s">
        <v>4</v>
      </c>
      <c r="F1" s="3" t="s">
        <v>24</v>
      </c>
      <c r="G1" s="3" t="s">
        <v>6</v>
      </c>
      <c r="H1" s="1" t="s">
        <v>25</v>
      </c>
    </row>
    <row r="2" spans="1:8">
      <c r="A2" t="s">
        <v>26</v>
      </c>
      <c r="B2" t="s">
        <v>7</v>
      </c>
      <c r="C2" t="s">
        <v>13</v>
      </c>
      <c r="D2" t="s">
        <v>8</v>
      </c>
      <c r="E2">
        <v>4</v>
      </c>
      <c r="F2" s="2">
        <v>83697.4637527501</v>
      </c>
      <c r="G2" s="2">
        <f>58032128/1024/1024</f>
        <v>55.34375</v>
      </c>
      <c r="H2" s="4">
        <f>E2*1000/F2</f>
        <v>0.04779117336</v>
      </c>
    </row>
    <row r="3" spans="1:8">
      <c r="A3" t="s">
        <v>26</v>
      </c>
      <c r="B3" t="s">
        <v>7</v>
      </c>
      <c r="C3" t="s">
        <v>13</v>
      </c>
      <c r="D3" t="s">
        <v>8</v>
      </c>
      <c r="E3">
        <v>2</v>
      </c>
      <c r="F3" s="2">
        <v>50635.4111152322</v>
      </c>
      <c r="G3" s="2">
        <f>60014592/1024/1024</f>
        <v>57.234375</v>
      </c>
      <c r="H3" s="4">
        <f t="shared" ref="H3:H66" si="0">E3*1000/F3</f>
        <v>0.0394980500000001</v>
      </c>
    </row>
    <row r="4" spans="1:8">
      <c r="A4" t="s">
        <v>26</v>
      </c>
      <c r="B4" t="s">
        <v>7</v>
      </c>
      <c r="C4" t="s">
        <v>13</v>
      </c>
      <c r="D4" t="s">
        <v>8</v>
      </c>
      <c r="E4">
        <v>1</v>
      </c>
      <c r="F4" s="2">
        <v>25575.9735850362</v>
      </c>
      <c r="G4" s="2">
        <f>56983552/1024/1024</f>
        <v>54.34375</v>
      </c>
      <c r="H4" s="4">
        <f t="shared" si="0"/>
        <v>0.0390991958400001</v>
      </c>
    </row>
    <row r="5" spans="1:8">
      <c r="A5" t="s">
        <v>26</v>
      </c>
      <c r="B5" t="s">
        <v>7</v>
      </c>
      <c r="C5" t="s">
        <v>13</v>
      </c>
      <c r="D5" t="s">
        <v>11</v>
      </c>
      <c r="E5">
        <v>4</v>
      </c>
      <c r="F5" s="2">
        <v>64658.4140438721</v>
      </c>
      <c r="G5" s="2">
        <f>58605568/1024/1024</f>
        <v>55.890625</v>
      </c>
      <c r="H5" s="4">
        <f t="shared" si="0"/>
        <v>0.0618635650000001</v>
      </c>
    </row>
    <row r="6" spans="1:8">
      <c r="A6" t="s">
        <v>26</v>
      </c>
      <c r="B6" t="s">
        <v>7</v>
      </c>
      <c r="C6" t="s">
        <v>13</v>
      </c>
      <c r="D6" t="s">
        <v>11</v>
      </c>
      <c r="E6">
        <v>2</v>
      </c>
      <c r="F6" s="2">
        <v>44717.4960937825</v>
      </c>
      <c r="G6" s="2">
        <f>57344000/1024/1024</f>
        <v>54.6875</v>
      </c>
      <c r="H6" s="4">
        <f t="shared" si="0"/>
        <v>0.04472522334</v>
      </c>
    </row>
    <row r="7" spans="1:8">
      <c r="A7" t="s">
        <v>26</v>
      </c>
      <c r="B7" t="s">
        <v>7</v>
      </c>
      <c r="C7" t="s">
        <v>13</v>
      </c>
      <c r="D7" t="s">
        <v>11</v>
      </c>
      <c r="E7">
        <v>1</v>
      </c>
      <c r="F7" s="2">
        <v>23587.9299500988</v>
      </c>
      <c r="G7" s="2">
        <f>60096512/1024/1024</f>
        <v>57.3125</v>
      </c>
      <c r="H7" s="4">
        <f t="shared" si="0"/>
        <v>0.0423945637500001</v>
      </c>
    </row>
    <row r="8" spans="1:8">
      <c r="A8" t="s">
        <v>26</v>
      </c>
      <c r="B8" t="s">
        <v>7</v>
      </c>
      <c r="C8" t="s">
        <v>13</v>
      </c>
      <c r="D8" t="s">
        <v>12</v>
      </c>
      <c r="E8">
        <v>4</v>
      </c>
      <c r="F8" s="2">
        <v>29599.1808426701</v>
      </c>
      <c r="G8" s="2">
        <f>59621376/1024/1024</f>
        <v>56.859375</v>
      </c>
      <c r="H8" s="4">
        <f t="shared" si="0"/>
        <v>0.135138875</v>
      </c>
    </row>
    <row r="9" spans="1:8">
      <c r="A9" t="s">
        <v>26</v>
      </c>
      <c r="B9" t="s">
        <v>7</v>
      </c>
      <c r="C9" t="s">
        <v>13</v>
      </c>
      <c r="D9" t="s">
        <v>12</v>
      </c>
      <c r="E9">
        <v>2</v>
      </c>
      <c r="F9" s="2">
        <v>22453.6585223168</v>
      </c>
      <c r="G9" s="2">
        <f>61538304/1024/1024</f>
        <v>58.6875</v>
      </c>
      <c r="H9" s="4">
        <f t="shared" si="0"/>
        <v>0.0890723441800003</v>
      </c>
    </row>
    <row r="10" spans="1:8">
      <c r="A10" t="s">
        <v>26</v>
      </c>
      <c r="B10" t="s">
        <v>7</v>
      </c>
      <c r="C10" t="s">
        <v>13</v>
      </c>
      <c r="D10" t="s">
        <v>12</v>
      </c>
      <c r="E10">
        <v>1</v>
      </c>
      <c r="F10" s="2">
        <v>13243.1191468414</v>
      </c>
      <c r="G10" s="2">
        <f>56934400/1024/1024</f>
        <v>54.296875</v>
      </c>
      <c r="H10" s="4">
        <f t="shared" si="0"/>
        <v>0.0755109116600003</v>
      </c>
    </row>
    <row r="11" spans="1:8">
      <c r="A11" t="s">
        <v>26</v>
      </c>
      <c r="B11" t="s">
        <v>7</v>
      </c>
      <c r="C11" t="s">
        <v>14</v>
      </c>
      <c r="D11" t="s">
        <v>8</v>
      </c>
      <c r="E11">
        <v>4</v>
      </c>
      <c r="F11" s="2">
        <v>100859.741040093</v>
      </c>
      <c r="G11" s="2">
        <f>59326464/1024/1024</f>
        <v>56.578125</v>
      </c>
      <c r="H11" s="4">
        <f t="shared" si="0"/>
        <v>0.0396590350000002</v>
      </c>
    </row>
    <row r="12" spans="1:8">
      <c r="A12" t="s">
        <v>26</v>
      </c>
      <c r="B12" t="s">
        <v>7</v>
      </c>
      <c r="C12" t="s">
        <v>14</v>
      </c>
      <c r="D12" t="s">
        <v>8</v>
      </c>
      <c r="E12">
        <v>2</v>
      </c>
      <c r="F12" s="2">
        <v>71369.9015461129</v>
      </c>
      <c r="G12" s="2">
        <f>59064320/1024/1024</f>
        <v>56.328125</v>
      </c>
      <c r="H12" s="4">
        <f t="shared" si="0"/>
        <v>0.0280230175</v>
      </c>
    </row>
    <row r="13" spans="1:8">
      <c r="A13" t="s">
        <v>26</v>
      </c>
      <c r="B13" t="s">
        <v>7</v>
      </c>
      <c r="C13" t="s">
        <v>14</v>
      </c>
      <c r="D13" t="s">
        <v>8</v>
      </c>
      <c r="E13">
        <v>1</v>
      </c>
      <c r="F13" s="2">
        <v>38550.2571782682</v>
      </c>
      <c r="G13" s="2">
        <f>59899904/1024/1024</f>
        <v>57.125</v>
      </c>
      <c r="H13" s="4">
        <f t="shared" si="0"/>
        <v>0.0259401641700001</v>
      </c>
    </row>
    <row r="14" spans="1:8">
      <c r="A14" t="s">
        <v>26</v>
      </c>
      <c r="B14" t="s">
        <v>7</v>
      </c>
      <c r="C14" t="s">
        <v>14</v>
      </c>
      <c r="D14" t="s">
        <v>11</v>
      </c>
      <c r="E14">
        <v>4</v>
      </c>
      <c r="F14" s="2">
        <v>72330.7489858098</v>
      </c>
      <c r="G14" s="2">
        <f>62062592/1024/1024</f>
        <v>59.1875</v>
      </c>
      <c r="H14" s="4">
        <f t="shared" si="0"/>
        <v>0.0553015150000001</v>
      </c>
    </row>
    <row r="15" spans="1:8">
      <c r="A15" t="s">
        <v>26</v>
      </c>
      <c r="B15" t="s">
        <v>7</v>
      </c>
      <c r="C15" t="s">
        <v>14</v>
      </c>
      <c r="D15" t="s">
        <v>11</v>
      </c>
      <c r="E15">
        <v>2</v>
      </c>
      <c r="F15" s="2">
        <v>53092.1404679275</v>
      </c>
      <c r="G15" s="2">
        <f>62062592/1024/1024</f>
        <v>59.1875</v>
      </c>
      <c r="H15" s="4">
        <f t="shared" si="0"/>
        <v>0.03767035916</v>
      </c>
    </row>
    <row r="16" spans="1:8">
      <c r="A16" t="s">
        <v>26</v>
      </c>
      <c r="B16" t="s">
        <v>7</v>
      </c>
      <c r="C16" t="s">
        <v>14</v>
      </c>
      <c r="D16" t="s">
        <v>11</v>
      </c>
      <c r="E16">
        <v>1</v>
      </c>
      <c r="F16" s="2">
        <v>27062.7910539749</v>
      </c>
      <c r="G16" s="2">
        <f>60997632/1024/1024</f>
        <v>58.171875</v>
      </c>
      <c r="H16" s="4">
        <f t="shared" si="0"/>
        <v>0.0369511037500001</v>
      </c>
    </row>
    <row r="17" spans="1:8">
      <c r="A17" t="s">
        <v>26</v>
      </c>
      <c r="B17" t="s">
        <v>7</v>
      </c>
      <c r="C17" t="s">
        <v>14</v>
      </c>
      <c r="D17" t="s">
        <v>12</v>
      </c>
      <c r="E17">
        <v>4</v>
      </c>
      <c r="F17" s="2">
        <v>62646.2708985328</v>
      </c>
      <c r="G17" s="2">
        <f>127975424/1024/1024</f>
        <v>122.046875</v>
      </c>
      <c r="H17" s="4">
        <f t="shared" si="0"/>
        <v>0.0638505683200001</v>
      </c>
    </row>
    <row r="18" spans="1:8">
      <c r="A18" t="s">
        <v>26</v>
      </c>
      <c r="B18" t="s">
        <v>7</v>
      </c>
      <c r="C18" t="s">
        <v>14</v>
      </c>
      <c r="D18" t="s">
        <v>12</v>
      </c>
      <c r="E18">
        <v>2</v>
      </c>
      <c r="F18" s="2">
        <v>50771.5616892846</v>
      </c>
      <c r="G18" s="2">
        <f>131760128/1024/1024</f>
        <v>125.65625</v>
      </c>
      <c r="H18" s="4">
        <f t="shared" si="0"/>
        <v>0.03939213082</v>
      </c>
    </row>
    <row r="19" spans="1:8">
      <c r="A19" t="s">
        <v>26</v>
      </c>
      <c r="B19" t="s">
        <v>7</v>
      </c>
      <c r="C19" t="s">
        <v>14</v>
      </c>
      <c r="D19" t="s">
        <v>12</v>
      </c>
      <c r="E19">
        <v>1</v>
      </c>
      <c r="F19" s="2">
        <v>27057.7375591566</v>
      </c>
      <c r="G19" s="2">
        <f>146145280/1024/1024</f>
        <v>139.375</v>
      </c>
      <c r="H19" s="4">
        <f t="shared" si="0"/>
        <v>0.0369580050000001</v>
      </c>
    </row>
    <row r="20" spans="1:8">
      <c r="A20" t="s">
        <v>26</v>
      </c>
      <c r="B20" t="s">
        <v>7</v>
      </c>
      <c r="C20" t="s">
        <v>9</v>
      </c>
      <c r="D20" t="s">
        <v>8</v>
      </c>
      <c r="E20">
        <v>4</v>
      </c>
      <c r="F20" s="2">
        <v>231717.44493404</v>
      </c>
      <c r="G20" s="2">
        <f>59686912/1024/1024</f>
        <v>56.921875</v>
      </c>
      <c r="H20" s="4">
        <f t="shared" si="0"/>
        <v>0.0172624033600001</v>
      </c>
    </row>
    <row r="21" spans="1:8">
      <c r="A21" t="s">
        <v>26</v>
      </c>
      <c r="B21" t="s">
        <v>7</v>
      </c>
      <c r="C21" t="s">
        <v>9</v>
      </c>
      <c r="D21" t="s">
        <v>8</v>
      </c>
      <c r="E21">
        <v>2</v>
      </c>
      <c r="F21" s="2">
        <v>126978.604422601</v>
      </c>
      <c r="G21" s="2">
        <f>59850752/1024/1024</f>
        <v>57.078125</v>
      </c>
      <c r="H21" s="4">
        <f t="shared" si="0"/>
        <v>0.015750685</v>
      </c>
    </row>
    <row r="22" spans="1:8">
      <c r="A22" t="s">
        <v>26</v>
      </c>
      <c r="B22" t="s">
        <v>7</v>
      </c>
      <c r="C22" t="s">
        <v>9</v>
      </c>
      <c r="D22" t="s">
        <v>8</v>
      </c>
      <c r="E22">
        <v>1</v>
      </c>
      <c r="F22" s="2">
        <v>65031.1723933433</v>
      </c>
      <c r="G22" s="2">
        <f>59916288/1024/1024</f>
        <v>57.140625</v>
      </c>
      <c r="H22" s="4">
        <f t="shared" si="0"/>
        <v>0.01537724084</v>
      </c>
    </row>
    <row r="23" spans="1:8">
      <c r="A23" t="s">
        <v>26</v>
      </c>
      <c r="B23" t="s">
        <v>7</v>
      </c>
      <c r="C23" t="s">
        <v>9</v>
      </c>
      <c r="D23" t="s">
        <v>11</v>
      </c>
      <c r="E23">
        <v>4</v>
      </c>
      <c r="F23" s="2">
        <v>188578.551452714</v>
      </c>
      <c r="G23" s="2">
        <f>538476544/1024/1024</f>
        <v>513.53125</v>
      </c>
      <c r="H23" s="4">
        <f t="shared" si="0"/>
        <v>0.0212113200000001</v>
      </c>
    </row>
    <row r="24" spans="1:8">
      <c r="A24" t="s">
        <v>26</v>
      </c>
      <c r="B24" t="s">
        <v>7</v>
      </c>
      <c r="C24" t="s">
        <v>9</v>
      </c>
      <c r="D24" t="s">
        <v>11</v>
      </c>
      <c r="E24">
        <v>2</v>
      </c>
      <c r="F24" s="2">
        <v>108521.992332814</v>
      </c>
      <c r="G24" s="2">
        <f>536412160/1024/1024</f>
        <v>511.5625</v>
      </c>
      <c r="H24" s="4">
        <f t="shared" si="0"/>
        <v>0.0184294441800001</v>
      </c>
    </row>
    <row r="25" spans="1:8">
      <c r="A25" t="s">
        <v>26</v>
      </c>
      <c r="B25" t="s">
        <v>7</v>
      </c>
      <c r="C25" t="s">
        <v>9</v>
      </c>
      <c r="D25" t="s">
        <v>11</v>
      </c>
      <c r="E25">
        <v>1</v>
      </c>
      <c r="F25" s="2">
        <v>56355.0748965595</v>
      </c>
      <c r="G25" s="2">
        <f>536690688/1024/1024</f>
        <v>511.828125</v>
      </c>
      <c r="H25" s="4">
        <f t="shared" si="0"/>
        <v>0.01774463084</v>
      </c>
    </row>
    <row r="26" spans="1:8">
      <c r="A26" t="s">
        <v>26</v>
      </c>
      <c r="B26" t="s">
        <v>7</v>
      </c>
      <c r="C26" t="s">
        <v>9</v>
      </c>
      <c r="D26" t="s">
        <v>12</v>
      </c>
      <c r="E26">
        <v>4</v>
      </c>
      <c r="F26" s="2">
        <v>70517.0794460775</v>
      </c>
      <c r="G26" s="2">
        <f>2655715328/1024/1024</f>
        <v>2532.6875</v>
      </c>
      <c r="H26" s="4">
        <f t="shared" si="0"/>
        <v>0.05672384664</v>
      </c>
    </row>
    <row r="27" spans="1:8">
      <c r="A27" t="s">
        <v>26</v>
      </c>
      <c r="B27" t="s">
        <v>7</v>
      </c>
      <c r="C27" t="s">
        <v>9</v>
      </c>
      <c r="D27" t="s">
        <v>12</v>
      </c>
      <c r="E27">
        <v>2</v>
      </c>
      <c r="F27" s="2">
        <v>53290.2499425964</v>
      </c>
      <c r="G27" s="2">
        <f>2784952320/1024/1024</f>
        <v>2655.9375</v>
      </c>
      <c r="H27" s="4">
        <f t="shared" si="0"/>
        <v>0.0375303175</v>
      </c>
    </row>
    <row r="28" spans="1:8">
      <c r="A28" t="s">
        <v>26</v>
      </c>
      <c r="B28" t="s">
        <v>7</v>
      </c>
      <c r="C28" t="s">
        <v>9</v>
      </c>
      <c r="D28" t="s">
        <v>12</v>
      </c>
      <c r="E28">
        <v>1</v>
      </c>
      <c r="F28" s="2">
        <v>32495.237822897</v>
      </c>
      <c r="G28" s="2">
        <f>2531770368/1024/1024</f>
        <v>2414.484375</v>
      </c>
      <c r="H28" s="4">
        <f t="shared" si="0"/>
        <v>0.03077374</v>
      </c>
    </row>
    <row r="29" spans="1:8">
      <c r="A29" t="s">
        <v>26</v>
      </c>
      <c r="B29" t="s">
        <v>15</v>
      </c>
      <c r="C29" t="s">
        <v>13</v>
      </c>
      <c r="D29" t="s">
        <v>8</v>
      </c>
      <c r="E29">
        <v>24</v>
      </c>
      <c r="F29" s="2">
        <v>88759.1102883354</v>
      </c>
      <c r="G29" s="2">
        <f>71676/1024</f>
        <v>69.99609375</v>
      </c>
      <c r="H29" s="4">
        <f t="shared" si="0"/>
        <v>0.27039477888</v>
      </c>
    </row>
    <row r="30" spans="1:8">
      <c r="A30" t="s">
        <v>26</v>
      </c>
      <c r="B30" t="s">
        <v>15</v>
      </c>
      <c r="C30" t="s">
        <v>13</v>
      </c>
      <c r="D30" t="s">
        <v>8</v>
      </c>
      <c r="E30">
        <v>16</v>
      </c>
      <c r="F30" s="2">
        <v>104130.221956733</v>
      </c>
      <c r="G30" s="2">
        <f>63124/1024</f>
        <v>61.64453125</v>
      </c>
      <c r="H30" s="4">
        <f t="shared" si="0"/>
        <v>0.153653758720001</v>
      </c>
    </row>
    <row r="31" spans="1:8">
      <c r="A31" t="s">
        <v>26</v>
      </c>
      <c r="B31" t="s">
        <v>15</v>
      </c>
      <c r="C31" t="s">
        <v>13</v>
      </c>
      <c r="D31" t="s">
        <v>8</v>
      </c>
      <c r="E31">
        <v>8</v>
      </c>
      <c r="F31" s="2">
        <v>59964.7305803933</v>
      </c>
      <c r="G31" s="2">
        <f>62684/1024</f>
        <v>61.21484375</v>
      </c>
      <c r="H31" s="4">
        <f t="shared" si="0"/>
        <v>0.13341175592</v>
      </c>
    </row>
    <row r="32" spans="1:8">
      <c r="A32" t="s">
        <v>26</v>
      </c>
      <c r="B32" t="s">
        <v>15</v>
      </c>
      <c r="C32" t="s">
        <v>13</v>
      </c>
      <c r="D32" t="s">
        <v>8</v>
      </c>
      <c r="E32">
        <v>4</v>
      </c>
      <c r="F32" s="2">
        <v>31485.4446226145</v>
      </c>
      <c r="G32" s="2">
        <f>62868/1024</f>
        <v>61.39453125</v>
      </c>
      <c r="H32" s="4">
        <f t="shared" si="0"/>
        <v>0.12704283036</v>
      </c>
    </row>
    <row r="33" spans="1:8">
      <c r="A33" t="s">
        <v>26</v>
      </c>
      <c r="B33" t="s">
        <v>15</v>
      </c>
      <c r="C33" t="s">
        <v>13</v>
      </c>
      <c r="D33" t="s">
        <v>8</v>
      </c>
      <c r="E33">
        <v>2</v>
      </c>
      <c r="F33" s="2">
        <v>16596.1963706292</v>
      </c>
      <c r="G33" s="2">
        <f>62568/1024</f>
        <v>61.1015625</v>
      </c>
      <c r="H33" s="4">
        <f t="shared" si="0"/>
        <v>0.120509540580001</v>
      </c>
    </row>
    <row r="34" spans="1:8">
      <c r="A34" t="s">
        <v>26</v>
      </c>
      <c r="B34" t="s">
        <v>15</v>
      </c>
      <c r="C34" t="s">
        <v>13</v>
      </c>
      <c r="D34" t="s">
        <v>8</v>
      </c>
      <c r="E34">
        <v>1</v>
      </c>
      <c r="F34" s="2">
        <v>7915.15203652977</v>
      </c>
      <c r="G34" s="2">
        <f>63028/1024</f>
        <v>61.55078125</v>
      </c>
      <c r="H34" s="4">
        <f t="shared" si="0"/>
        <v>0.12633996105</v>
      </c>
    </row>
    <row r="35" spans="1:8">
      <c r="A35" t="s">
        <v>26</v>
      </c>
      <c r="B35" t="s">
        <v>15</v>
      </c>
      <c r="C35" t="s">
        <v>13</v>
      </c>
      <c r="D35" t="s">
        <v>11</v>
      </c>
      <c r="E35">
        <v>24</v>
      </c>
      <c r="F35" s="2">
        <v>93686.9263308256</v>
      </c>
      <c r="G35" s="2">
        <f>72368/1024</f>
        <v>70.671875</v>
      </c>
      <c r="H35" s="4">
        <f t="shared" si="0"/>
        <v>0.25617234912</v>
      </c>
    </row>
    <row r="36" spans="1:8">
      <c r="A36" t="s">
        <v>26</v>
      </c>
      <c r="B36" t="s">
        <v>15</v>
      </c>
      <c r="C36" t="s">
        <v>13</v>
      </c>
      <c r="D36" t="s">
        <v>11</v>
      </c>
      <c r="E36">
        <v>16</v>
      </c>
      <c r="F36" s="2">
        <v>96804.9000626869</v>
      </c>
      <c r="G36" s="2">
        <f>63048/1024</f>
        <v>61.5703125</v>
      </c>
      <c r="H36" s="4">
        <f t="shared" si="0"/>
        <v>0.1652808896</v>
      </c>
    </row>
    <row r="37" spans="1:8">
      <c r="A37" t="s">
        <v>26</v>
      </c>
      <c r="B37" t="s">
        <v>15</v>
      </c>
      <c r="C37" t="s">
        <v>13</v>
      </c>
      <c r="D37" t="s">
        <v>11</v>
      </c>
      <c r="E37">
        <v>8</v>
      </c>
      <c r="F37" s="2">
        <v>55580.6853434543</v>
      </c>
      <c r="G37" s="2">
        <f>63408/1024</f>
        <v>61.921875</v>
      </c>
      <c r="H37" s="4">
        <f t="shared" si="0"/>
        <v>0.14393489304</v>
      </c>
    </row>
    <row r="38" spans="1:8">
      <c r="A38" t="s">
        <v>26</v>
      </c>
      <c r="B38" t="s">
        <v>15</v>
      </c>
      <c r="C38" t="s">
        <v>13</v>
      </c>
      <c r="D38" t="s">
        <v>11</v>
      </c>
      <c r="E38">
        <v>4</v>
      </c>
      <c r="F38" s="2">
        <v>28794.4324504403</v>
      </c>
      <c r="G38" s="2">
        <f>63180/1024</f>
        <v>61.69921875</v>
      </c>
      <c r="H38" s="4">
        <f t="shared" si="0"/>
        <v>0.13891574376</v>
      </c>
    </row>
    <row r="39" spans="1:8">
      <c r="A39" t="s">
        <v>26</v>
      </c>
      <c r="B39" t="s">
        <v>15</v>
      </c>
      <c r="C39" t="s">
        <v>13</v>
      </c>
      <c r="D39" t="s">
        <v>11</v>
      </c>
      <c r="E39">
        <v>2</v>
      </c>
      <c r="F39" s="2">
        <v>14823.5154563491</v>
      </c>
      <c r="G39" s="2">
        <f>63084/1024</f>
        <v>61.60546875</v>
      </c>
      <c r="H39" s="4">
        <f t="shared" si="0"/>
        <v>0.134920761940001</v>
      </c>
    </row>
    <row r="40" spans="1:8">
      <c r="A40" t="s">
        <v>26</v>
      </c>
      <c r="B40" t="s">
        <v>15</v>
      </c>
      <c r="C40" t="s">
        <v>13</v>
      </c>
      <c r="D40" t="s">
        <v>11</v>
      </c>
      <c r="E40">
        <v>1</v>
      </c>
      <c r="F40" s="2">
        <v>7463.76456369308</v>
      </c>
      <c r="G40" s="2">
        <f>63352/1024</f>
        <v>61.8671875</v>
      </c>
      <c r="H40" s="4">
        <f t="shared" si="0"/>
        <v>0.13398064629</v>
      </c>
    </row>
    <row r="41" spans="1:8">
      <c r="A41" t="s">
        <v>26</v>
      </c>
      <c r="B41" t="s">
        <v>15</v>
      </c>
      <c r="C41" t="s">
        <v>13</v>
      </c>
      <c r="D41" t="s">
        <v>12</v>
      </c>
      <c r="E41">
        <v>24</v>
      </c>
      <c r="F41" s="2">
        <v>91170.769167874</v>
      </c>
      <c r="G41" s="2">
        <f>72340/1024</f>
        <v>70.64453125</v>
      </c>
      <c r="H41" s="4">
        <f t="shared" si="0"/>
        <v>0.26324226744</v>
      </c>
    </row>
    <row r="42" spans="1:8">
      <c r="A42" t="s">
        <v>26</v>
      </c>
      <c r="B42" t="s">
        <v>15</v>
      </c>
      <c r="C42" t="s">
        <v>13</v>
      </c>
      <c r="D42" t="s">
        <v>12</v>
      </c>
      <c r="E42">
        <v>16</v>
      </c>
      <c r="F42" s="2">
        <v>90253.1200738267</v>
      </c>
      <c r="G42" s="2">
        <f>62780/1024</f>
        <v>61.30859375</v>
      </c>
      <c r="H42" s="4">
        <f t="shared" si="0"/>
        <v>0.17727918976</v>
      </c>
    </row>
    <row r="43" spans="1:8">
      <c r="A43" t="s">
        <v>26</v>
      </c>
      <c r="B43" t="s">
        <v>15</v>
      </c>
      <c r="C43" t="s">
        <v>13</v>
      </c>
      <c r="D43" t="s">
        <v>12</v>
      </c>
      <c r="E43">
        <v>8</v>
      </c>
      <c r="F43" s="2">
        <v>55564.4613348108</v>
      </c>
      <c r="G43" s="2">
        <f>63404/1024</f>
        <v>61.91796875</v>
      </c>
      <c r="H43" s="4">
        <f t="shared" si="0"/>
        <v>0.14397691992</v>
      </c>
    </row>
    <row r="44" spans="1:8">
      <c r="A44" t="s">
        <v>26</v>
      </c>
      <c r="B44" t="s">
        <v>15</v>
      </c>
      <c r="C44" t="s">
        <v>13</v>
      </c>
      <c r="D44" t="s">
        <v>12</v>
      </c>
      <c r="E44">
        <v>4</v>
      </c>
      <c r="F44" s="2">
        <v>27860.4934934227</v>
      </c>
      <c r="G44" s="2">
        <f>63164/1024</f>
        <v>61.68359375</v>
      </c>
      <c r="H44" s="4">
        <f t="shared" si="0"/>
        <v>0.1435724748</v>
      </c>
    </row>
    <row r="45" spans="1:8">
      <c r="A45" t="s">
        <v>26</v>
      </c>
      <c r="B45" t="s">
        <v>15</v>
      </c>
      <c r="C45" t="s">
        <v>13</v>
      </c>
      <c r="D45" t="s">
        <v>12</v>
      </c>
      <c r="E45">
        <v>2</v>
      </c>
      <c r="F45" s="2">
        <v>14592.1003048927</v>
      </c>
      <c r="G45" s="2">
        <f>63384/1024</f>
        <v>61.8984375</v>
      </c>
      <c r="H45" s="4">
        <f t="shared" si="0"/>
        <v>0.137060461360001</v>
      </c>
    </row>
    <row r="46" spans="1:8">
      <c r="A46" t="s">
        <v>26</v>
      </c>
      <c r="B46" t="s">
        <v>15</v>
      </c>
      <c r="C46" t="s">
        <v>13</v>
      </c>
      <c r="D46" t="s">
        <v>12</v>
      </c>
      <c r="E46">
        <v>1</v>
      </c>
      <c r="F46" s="2">
        <v>7479.18770811786</v>
      </c>
      <c r="G46" s="2">
        <f>62932/1024</f>
        <v>61.45703125</v>
      </c>
      <c r="H46" s="4">
        <f t="shared" si="0"/>
        <v>0.13370435922</v>
      </c>
    </row>
    <row r="47" spans="1:8">
      <c r="A47" t="s">
        <v>26</v>
      </c>
      <c r="B47" t="s">
        <v>15</v>
      </c>
      <c r="C47" t="s">
        <v>14</v>
      </c>
      <c r="D47" t="s">
        <v>8</v>
      </c>
      <c r="E47">
        <v>24</v>
      </c>
      <c r="F47" s="2">
        <v>140501.774521254</v>
      </c>
      <c r="G47" s="2">
        <f>63144/1024</f>
        <v>61.6640625</v>
      </c>
      <c r="H47" s="4">
        <f t="shared" si="0"/>
        <v>0.170816347920001</v>
      </c>
    </row>
    <row r="48" spans="1:8">
      <c r="A48" t="s">
        <v>26</v>
      </c>
      <c r="B48" t="s">
        <v>15</v>
      </c>
      <c r="C48" t="s">
        <v>14</v>
      </c>
      <c r="D48" t="s">
        <v>8</v>
      </c>
      <c r="E48">
        <v>16</v>
      </c>
      <c r="F48" s="2">
        <v>125764.17092788</v>
      </c>
      <c r="G48" s="2">
        <f>63036/1024</f>
        <v>61.55859375</v>
      </c>
      <c r="H48" s="4">
        <f t="shared" si="0"/>
        <v>0.127222243680001</v>
      </c>
    </row>
    <row r="49" spans="1:8">
      <c r="A49" t="s">
        <v>26</v>
      </c>
      <c r="B49" t="s">
        <v>15</v>
      </c>
      <c r="C49" t="s">
        <v>14</v>
      </c>
      <c r="D49" t="s">
        <v>8</v>
      </c>
      <c r="E49">
        <v>8</v>
      </c>
      <c r="F49" s="2">
        <v>68689.78597122</v>
      </c>
      <c r="G49" s="2">
        <f>62804/1024</f>
        <v>61.33203125</v>
      </c>
      <c r="H49" s="4">
        <f t="shared" si="0"/>
        <v>0.11646564168</v>
      </c>
    </row>
    <row r="50" spans="1:8">
      <c r="A50" t="s">
        <v>26</v>
      </c>
      <c r="B50" t="s">
        <v>15</v>
      </c>
      <c r="C50" t="s">
        <v>14</v>
      </c>
      <c r="D50" t="s">
        <v>8</v>
      </c>
      <c r="E50">
        <v>4</v>
      </c>
      <c r="F50" s="2">
        <v>35410.3016546162</v>
      </c>
      <c r="G50" s="2">
        <f>63104/1024</f>
        <v>61.625</v>
      </c>
      <c r="H50" s="4">
        <f t="shared" si="0"/>
        <v>0.11296147768</v>
      </c>
    </row>
    <row r="51" spans="1:8">
      <c r="A51" t="s">
        <v>26</v>
      </c>
      <c r="B51" t="s">
        <v>15</v>
      </c>
      <c r="C51" t="s">
        <v>14</v>
      </c>
      <c r="D51" t="s">
        <v>8</v>
      </c>
      <c r="E51">
        <v>2</v>
      </c>
      <c r="F51" s="2">
        <v>19443.8336758212</v>
      </c>
      <c r="G51" s="2">
        <f>63244/1024</f>
        <v>61.76171875</v>
      </c>
      <c r="H51" s="4">
        <f t="shared" si="0"/>
        <v>0.1028603738</v>
      </c>
    </row>
    <row r="52" spans="1:8">
      <c r="A52" t="s">
        <v>26</v>
      </c>
      <c r="B52" t="s">
        <v>15</v>
      </c>
      <c r="C52" t="s">
        <v>14</v>
      </c>
      <c r="D52" t="s">
        <v>8</v>
      </c>
      <c r="E52">
        <v>1</v>
      </c>
      <c r="F52" s="2">
        <v>10073.2195808545</v>
      </c>
      <c r="G52" s="2">
        <f>63412/1024</f>
        <v>61.92578125</v>
      </c>
      <c r="H52" s="4">
        <f t="shared" si="0"/>
        <v>0.0992731263300002</v>
      </c>
    </row>
    <row r="53" spans="1:8">
      <c r="A53" t="s">
        <v>26</v>
      </c>
      <c r="B53" t="s">
        <v>15</v>
      </c>
      <c r="C53" t="s">
        <v>14</v>
      </c>
      <c r="D53" t="s">
        <v>11</v>
      </c>
      <c r="E53">
        <v>24</v>
      </c>
      <c r="F53" s="2">
        <v>114576.062861524</v>
      </c>
      <c r="G53" s="2">
        <f>72880/1024</f>
        <v>71.171875</v>
      </c>
      <c r="H53" s="4">
        <f t="shared" si="0"/>
        <v>0.209467836480001</v>
      </c>
    </row>
    <row r="54" spans="1:8">
      <c r="A54" t="s">
        <v>26</v>
      </c>
      <c r="B54" t="s">
        <v>15</v>
      </c>
      <c r="C54" t="s">
        <v>14</v>
      </c>
      <c r="D54" t="s">
        <v>11</v>
      </c>
      <c r="E54">
        <v>16</v>
      </c>
      <c r="F54" s="2">
        <v>99022.2506334223</v>
      </c>
      <c r="G54" s="2">
        <f>62836/1024</f>
        <v>61.36328125</v>
      </c>
      <c r="H54" s="4">
        <f t="shared" si="0"/>
        <v>0.16157984592</v>
      </c>
    </row>
    <row r="55" spans="1:8">
      <c r="A55" t="s">
        <v>26</v>
      </c>
      <c r="B55" t="s">
        <v>15</v>
      </c>
      <c r="C55" t="s">
        <v>14</v>
      </c>
      <c r="D55" t="s">
        <v>11</v>
      </c>
      <c r="E55">
        <v>8</v>
      </c>
      <c r="F55" s="2">
        <v>57706.5594480023</v>
      </c>
      <c r="G55" s="2">
        <f>63336/1024</f>
        <v>61.8515625</v>
      </c>
      <c r="H55" s="4">
        <f t="shared" si="0"/>
        <v>0.13863242024</v>
      </c>
    </row>
    <row r="56" spans="1:8">
      <c r="A56" t="s">
        <v>26</v>
      </c>
      <c r="B56" t="s">
        <v>15</v>
      </c>
      <c r="C56" t="s">
        <v>14</v>
      </c>
      <c r="D56" t="s">
        <v>11</v>
      </c>
      <c r="E56">
        <v>4</v>
      </c>
      <c r="F56" s="2">
        <v>29295.6474694574</v>
      </c>
      <c r="G56" s="2">
        <f>62756/1024</f>
        <v>61.28515625</v>
      </c>
      <c r="H56" s="4">
        <f t="shared" si="0"/>
        <v>0.13653905428</v>
      </c>
    </row>
    <row r="57" spans="1:8">
      <c r="A57" t="s">
        <v>26</v>
      </c>
      <c r="B57" t="s">
        <v>15</v>
      </c>
      <c r="C57" t="s">
        <v>14</v>
      </c>
      <c r="D57" t="s">
        <v>11</v>
      </c>
      <c r="E57">
        <v>2</v>
      </c>
      <c r="F57" s="2">
        <v>15921.7296102608</v>
      </c>
      <c r="G57" s="2">
        <f>63008/1024</f>
        <v>61.53125</v>
      </c>
      <c r="H57" s="4">
        <f t="shared" si="0"/>
        <v>0.12561449346</v>
      </c>
    </row>
    <row r="58" spans="1:8">
      <c r="A58" t="s">
        <v>26</v>
      </c>
      <c r="B58" t="s">
        <v>15</v>
      </c>
      <c r="C58" t="s">
        <v>14</v>
      </c>
      <c r="D58" t="s">
        <v>11</v>
      </c>
      <c r="E58">
        <v>1</v>
      </c>
      <c r="F58" s="2">
        <v>8050.02409133929</v>
      </c>
      <c r="G58" s="2">
        <f>63012/1024</f>
        <v>61.53515625</v>
      </c>
      <c r="H58" s="4">
        <f t="shared" si="0"/>
        <v>0.12422323072</v>
      </c>
    </row>
    <row r="59" spans="1:8">
      <c r="A59" t="s">
        <v>26</v>
      </c>
      <c r="B59" t="s">
        <v>15</v>
      </c>
      <c r="C59" t="s">
        <v>14</v>
      </c>
      <c r="D59" t="s">
        <v>12</v>
      </c>
      <c r="E59">
        <v>24</v>
      </c>
      <c r="F59" s="2">
        <v>107316.788451439</v>
      </c>
      <c r="G59" s="2">
        <f>272276/1024</f>
        <v>265.89453125</v>
      </c>
      <c r="H59" s="4">
        <f t="shared" si="0"/>
        <v>0.223636956960001</v>
      </c>
    </row>
    <row r="60" spans="1:8">
      <c r="A60" t="s">
        <v>26</v>
      </c>
      <c r="B60" t="s">
        <v>15</v>
      </c>
      <c r="C60" t="s">
        <v>14</v>
      </c>
      <c r="D60" t="s">
        <v>12</v>
      </c>
      <c r="E60">
        <v>16</v>
      </c>
      <c r="F60" s="2">
        <v>99601.2089108683</v>
      </c>
      <c r="G60" s="2">
        <f>124192/1024</f>
        <v>121.28125</v>
      </c>
      <c r="H60" s="4">
        <f t="shared" si="0"/>
        <v>0.16064062048</v>
      </c>
    </row>
    <row r="61" spans="1:8">
      <c r="A61" t="s">
        <v>26</v>
      </c>
      <c r="B61" t="s">
        <v>15</v>
      </c>
      <c r="C61" t="s">
        <v>14</v>
      </c>
      <c r="D61" t="s">
        <v>12</v>
      </c>
      <c r="E61">
        <v>8</v>
      </c>
      <c r="F61" s="2">
        <v>54092.7008034378</v>
      </c>
      <c r="G61" s="2">
        <f>122992/1024</f>
        <v>120.109375</v>
      </c>
      <c r="H61" s="4">
        <f t="shared" si="0"/>
        <v>0.1478942608</v>
      </c>
    </row>
    <row r="62" spans="1:8">
      <c r="A62" t="s">
        <v>26</v>
      </c>
      <c r="B62" t="s">
        <v>15</v>
      </c>
      <c r="C62" t="s">
        <v>14</v>
      </c>
      <c r="D62" t="s">
        <v>12</v>
      </c>
      <c r="E62">
        <v>4</v>
      </c>
      <c r="F62" s="2">
        <v>28640.0450705868</v>
      </c>
      <c r="G62" s="2">
        <f>123924/1024</f>
        <v>121.01953125</v>
      </c>
      <c r="H62" s="4">
        <f t="shared" si="0"/>
        <v>0.13966458468</v>
      </c>
    </row>
    <row r="63" spans="1:8">
      <c r="A63" t="s">
        <v>26</v>
      </c>
      <c r="B63" t="s">
        <v>15</v>
      </c>
      <c r="C63" t="s">
        <v>14</v>
      </c>
      <c r="D63" t="s">
        <v>12</v>
      </c>
      <c r="E63">
        <v>2</v>
      </c>
      <c r="F63" s="2">
        <v>15190.3686968086</v>
      </c>
      <c r="G63" s="2">
        <f>119852/1024</f>
        <v>117.04296875</v>
      </c>
      <c r="H63" s="4">
        <f t="shared" si="0"/>
        <v>0.1316623737</v>
      </c>
    </row>
    <row r="64" spans="1:8">
      <c r="A64" t="s">
        <v>26</v>
      </c>
      <c r="B64" t="s">
        <v>15</v>
      </c>
      <c r="C64" t="s">
        <v>14</v>
      </c>
      <c r="D64" t="s">
        <v>12</v>
      </c>
      <c r="E64">
        <v>1</v>
      </c>
      <c r="F64" s="2">
        <v>7829.06947566718</v>
      </c>
      <c r="G64" s="2">
        <f>120756/1024</f>
        <v>117.92578125</v>
      </c>
      <c r="H64" s="4">
        <f t="shared" si="0"/>
        <v>0.12772910026</v>
      </c>
    </row>
    <row r="65" spans="1:8">
      <c r="A65" t="s">
        <v>26</v>
      </c>
      <c r="B65" t="s">
        <v>15</v>
      </c>
      <c r="C65" t="s">
        <v>9</v>
      </c>
      <c r="D65" t="s">
        <v>8</v>
      </c>
      <c r="E65">
        <v>24</v>
      </c>
      <c r="F65" s="2">
        <v>304665.139863722</v>
      </c>
      <c r="G65" s="2">
        <f>65976/1024</f>
        <v>64.4296875</v>
      </c>
      <c r="H65" s="4">
        <f t="shared" si="0"/>
        <v>0.0787750118400001</v>
      </c>
    </row>
    <row r="66" spans="1:8">
      <c r="A66" t="s">
        <v>26</v>
      </c>
      <c r="B66" t="s">
        <v>15</v>
      </c>
      <c r="C66" t="s">
        <v>9</v>
      </c>
      <c r="D66" t="s">
        <v>8</v>
      </c>
      <c r="E66">
        <v>16</v>
      </c>
      <c r="F66" s="2">
        <v>270067.84566099</v>
      </c>
      <c r="G66" s="2">
        <f>64672/1024</f>
        <v>63.15625</v>
      </c>
      <c r="H66" s="4">
        <f t="shared" si="0"/>
        <v>0.05924437232</v>
      </c>
    </row>
    <row r="67" spans="1:8">
      <c r="A67" t="s">
        <v>26</v>
      </c>
      <c r="B67" t="s">
        <v>15</v>
      </c>
      <c r="C67" t="s">
        <v>9</v>
      </c>
      <c r="D67" t="s">
        <v>8</v>
      </c>
      <c r="E67">
        <v>8</v>
      </c>
      <c r="F67" s="2">
        <v>152809.278710208</v>
      </c>
      <c r="G67" s="2">
        <f>63012/1024</f>
        <v>61.53515625</v>
      </c>
      <c r="H67" s="4">
        <f t="shared" ref="H67:H130" si="1">E67*1000/F67</f>
        <v>0.05235284184</v>
      </c>
    </row>
    <row r="68" spans="1:8">
      <c r="A68" t="s">
        <v>26</v>
      </c>
      <c r="B68" t="s">
        <v>15</v>
      </c>
      <c r="C68" t="s">
        <v>9</v>
      </c>
      <c r="D68" t="s">
        <v>8</v>
      </c>
      <c r="E68">
        <v>4</v>
      </c>
      <c r="F68" s="2">
        <v>78149.2567966604</v>
      </c>
      <c r="G68" s="2">
        <f>63080/1024</f>
        <v>61.6015625</v>
      </c>
      <c r="H68" s="4">
        <f t="shared" si="1"/>
        <v>0.051184108</v>
      </c>
    </row>
    <row r="69" spans="1:8">
      <c r="A69" t="s">
        <v>26</v>
      </c>
      <c r="B69" t="s">
        <v>15</v>
      </c>
      <c r="C69" t="s">
        <v>9</v>
      </c>
      <c r="D69" t="s">
        <v>8</v>
      </c>
      <c r="E69">
        <v>2</v>
      </c>
      <c r="F69" s="2">
        <v>40719.3104632359</v>
      </c>
      <c r="G69" s="2">
        <f>63304/1024</f>
        <v>61.8203125</v>
      </c>
      <c r="H69" s="4">
        <f t="shared" si="1"/>
        <v>0.0491167452800001</v>
      </c>
    </row>
    <row r="70" spans="1:8">
      <c r="A70" t="s">
        <v>26</v>
      </c>
      <c r="B70" t="s">
        <v>15</v>
      </c>
      <c r="C70" t="s">
        <v>9</v>
      </c>
      <c r="D70" t="s">
        <v>8</v>
      </c>
      <c r="E70">
        <v>1</v>
      </c>
      <c r="F70" s="2">
        <v>20531.8109470211</v>
      </c>
      <c r="G70" s="2">
        <f>63328/1024</f>
        <v>61.84375</v>
      </c>
      <c r="H70" s="4">
        <f t="shared" si="1"/>
        <v>0.0487049097900001</v>
      </c>
    </row>
    <row r="71" spans="1:8">
      <c r="A71" t="s">
        <v>26</v>
      </c>
      <c r="B71" t="s">
        <v>15</v>
      </c>
      <c r="C71" t="s">
        <v>9</v>
      </c>
      <c r="D71" t="s">
        <v>11</v>
      </c>
      <c r="E71">
        <v>24</v>
      </c>
      <c r="F71" s="2">
        <v>292249.298155273</v>
      </c>
      <c r="G71" s="2">
        <f>648732/1024</f>
        <v>633.52734375</v>
      </c>
      <c r="H71" s="4">
        <f t="shared" si="1"/>
        <v>0.0821216685600002</v>
      </c>
    </row>
    <row r="72" spans="1:8">
      <c r="A72" t="s">
        <v>26</v>
      </c>
      <c r="B72" t="s">
        <v>15</v>
      </c>
      <c r="C72" t="s">
        <v>9</v>
      </c>
      <c r="D72" t="s">
        <v>11</v>
      </c>
      <c r="E72">
        <v>16</v>
      </c>
      <c r="F72" s="2">
        <v>244750.800217636</v>
      </c>
      <c r="G72" s="2">
        <f>646088/1024</f>
        <v>630.9453125</v>
      </c>
      <c r="H72" s="4">
        <f t="shared" si="1"/>
        <v>0.0653726156800001</v>
      </c>
    </row>
    <row r="73" spans="1:8">
      <c r="A73" t="s">
        <v>26</v>
      </c>
      <c r="B73" t="s">
        <v>15</v>
      </c>
      <c r="C73" t="s">
        <v>9</v>
      </c>
      <c r="D73" t="s">
        <v>11</v>
      </c>
      <c r="E73">
        <v>8</v>
      </c>
      <c r="F73" s="2">
        <v>132846.756404296</v>
      </c>
      <c r="G73" s="2">
        <f>645676/1024</f>
        <v>630.54296875</v>
      </c>
      <c r="H73" s="4">
        <f t="shared" si="1"/>
        <v>0.0602197616000002</v>
      </c>
    </row>
    <row r="74" spans="1:8">
      <c r="A74" t="s">
        <v>26</v>
      </c>
      <c r="B74" t="s">
        <v>15</v>
      </c>
      <c r="C74" t="s">
        <v>9</v>
      </c>
      <c r="D74" t="s">
        <v>11</v>
      </c>
      <c r="E74">
        <v>4</v>
      </c>
      <c r="F74" s="2">
        <v>68238.697136516</v>
      </c>
      <c r="G74" s="2">
        <f>644484/1024</f>
        <v>629.37890625</v>
      </c>
      <c r="H74" s="4">
        <f t="shared" si="1"/>
        <v>0.05861776628</v>
      </c>
    </row>
    <row r="75" spans="1:8">
      <c r="A75" t="s">
        <v>26</v>
      </c>
      <c r="B75" t="s">
        <v>15</v>
      </c>
      <c r="C75" t="s">
        <v>9</v>
      </c>
      <c r="D75" t="s">
        <v>11</v>
      </c>
      <c r="E75">
        <v>2</v>
      </c>
      <c r="F75" s="2">
        <v>36139.310882422</v>
      </c>
      <c r="G75" s="2">
        <f>642908/1024</f>
        <v>627.83984375</v>
      </c>
      <c r="H75" s="4">
        <f t="shared" si="1"/>
        <v>0.05534139836</v>
      </c>
    </row>
    <row r="76" spans="1:8">
      <c r="A76" t="s">
        <v>26</v>
      </c>
      <c r="B76" t="s">
        <v>15</v>
      </c>
      <c r="C76" t="s">
        <v>9</v>
      </c>
      <c r="D76" t="s">
        <v>11</v>
      </c>
      <c r="E76">
        <v>1</v>
      </c>
      <c r="F76" s="2">
        <v>18095.2234013996</v>
      </c>
      <c r="G76" s="2">
        <f>643384/1024</f>
        <v>628.3046875</v>
      </c>
      <c r="H76" s="4">
        <f t="shared" si="1"/>
        <v>0.0552632027700003</v>
      </c>
    </row>
    <row r="77" spans="1:8">
      <c r="A77" t="s">
        <v>26</v>
      </c>
      <c r="B77" t="s">
        <v>15</v>
      </c>
      <c r="C77" t="s">
        <v>9</v>
      </c>
      <c r="D77" t="s">
        <v>12</v>
      </c>
      <c r="E77">
        <v>24</v>
      </c>
      <c r="F77" s="2">
        <v>266757.107284968</v>
      </c>
      <c r="G77" s="2">
        <f>10819924/1024</f>
        <v>10566.33203125</v>
      </c>
      <c r="H77" s="4">
        <f t="shared" si="1"/>
        <v>0.0899694866400001</v>
      </c>
    </row>
    <row r="78" spans="1:8">
      <c r="A78" t="s">
        <v>26</v>
      </c>
      <c r="B78" t="s">
        <v>15</v>
      </c>
      <c r="C78" t="s">
        <v>9</v>
      </c>
      <c r="D78" t="s">
        <v>12</v>
      </c>
      <c r="E78">
        <v>16</v>
      </c>
      <c r="F78" s="2">
        <v>205918.748958926</v>
      </c>
      <c r="G78" s="2">
        <f>10817904/1024</f>
        <v>10564.359375</v>
      </c>
      <c r="H78" s="4">
        <f t="shared" si="1"/>
        <v>0.0777005497600001</v>
      </c>
    </row>
    <row r="79" spans="1:8">
      <c r="A79" t="s">
        <v>26</v>
      </c>
      <c r="B79" t="s">
        <v>15</v>
      </c>
      <c r="C79" t="s">
        <v>9</v>
      </c>
      <c r="D79" t="s">
        <v>12</v>
      </c>
      <c r="E79">
        <v>8</v>
      </c>
      <c r="F79" s="2">
        <v>120412.164384596</v>
      </c>
      <c r="G79" s="2">
        <f>10817680/1024</f>
        <v>10564.140625</v>
      </c>
      <c r="H79" s="4">
        <f t="shared" si="1"/>
        <v>0.0664384702400003</v>
      </c>
    </row>
    <row r="80" spans="1:8">
      <c r="A80" t="s">
        <v>26</v>
      </c>
      <c r="B80" t="s">
        <v>15</v>
      </c>
      <c r="C80" t="s">
        <v>9</v>
      </c>
      <c r="D80" t="s">
        <v>12</v>
      </c>
      <c r="E80">
        <v>4</v>
      </c>
      <c r="F80" s="2">
        <v>61619.0511046319</v>
      </c>
      <c r="G80" s="2">
        <f>10816380/1024</f>
        <v>10562.87109375</v>
      </c>
      <c r="H80" s="4">
        <f t="shared" si="1"/>
        <v>0.0649149886</v>
      </c>
    </row>
    <row r="81" spans="1:8">
      <c r="A81" t="s">
        <v>26</v>
      </c>
      <c r="B81" t="s">
        <v>15</v>
      </c>
      <c r="C81" t="s">
        <v>9</v>
      </c>
      <c r="D81" t="s">
        <v>12</v>
      </c>
      <c r="E81">
        <v>2</v>
      </c>
      <c r="F81" s="2">
        <v>32984.9794382704</v>
      </c>
      <c r="G81" s="2">
        <f>10816556/1024</f>
        <v>10563.04296875</v>
      </c>
      <c r="H81" s="4">
        <f t="shared" si="1"/>
        <v>0.0606336591400001</v>
      </c>
    </row>
    <row r="82" spans="1:8">
      <c r="A82" t="s">
        <v>26</v>
      </c>
      <c r="B82" t="s">
        <v>15</v>
      </c>
      <c r="C82" t="s">
        <v>9</v>
      </c>
      <c r="D82" t="s">
        <v>12</v>
      </c>
      <c r="E82">
        <v>1</v>
      </c>
      <c r="F82" s="2">
        <v>16771.5323554629</v>
      </c>
      <c r="G82" s="2">
        <f>10814648/1024</f>
        <v>10561.1796875</v>
      </c>
      <c r="H82" s="4">
        <f t="shared" si="1"/>
        <v>0.0596248439800002</v>
      </c>
    </row>
    <row r="83" spans="1:8">
      <c r="A83" t="s">
        <v>27</v>
      </c>
      <c r="B83" t="s">
        <v>7</v>
      </c>
      <c r="C83" t="s">
        <v>13</v>
      </c>
      <c r="D83" t="s">
        <v>8</v>
      </c>
      <c r="E83">
        <v>4</v>
      </c>
      <c r="F83" s="2">
        <v>46327.4404114143</v>
      </c>
      <c r="G83" s="2">
        <f>59572224/1024/1024</f>
        <v>56.8125</v>
      </c>
      <c r="H83" s="4">
        <f t="shared" si="1"/>
        <v>0.08634191668</v>
      </c>
    </row>
    <row r="84" spans="1:8">
      <c r="A84" t="s">
        <v>27</v>
      </c>
      <c r="B84" t="s">
        <v>7</v>
      </c>
      <c r="C84" t="s">
        <v>13</v>
      </c>
      <c r="D84" t="s">
        <v>8</v>
      </c>
      <c r="E84">
        <v>2</v>
      </c>
      <c r="F84" s="2">
        <v>25960.7112714012</v>
      </c>
      <c r="G84" s="2">
        <f>60407808/1024/1024</f>
        <v>57.609375</v>
      </c>
      <c r="H84" s="4">
        <f t="shared" si="1"/>
        <v>0.0770394916800002</v>
      </c>
    </row>
    <row r="85" spans="1:8">
      <c r="A85" t="s">
        <v>27</v>
      </c>
      <c r="B85" t="s">
        <v>7</v>
      </c>
      <c r="C85" t="s">
        <v>13</v>
      </c>
      <c r="D85" t="s">
        <v>8</v>
      </c>
      <c r="E85">
        <v>1</v>
      </c>
      <c r="F85" s="2">
        <v>12984.872730913</v>
      </c>
      <c r="G85" s="2">
        <f>61374464/1024/1024</f>
        <v>58.53125</v>
      </c>
      <c r="H85" s="4">
        <f t="shared" si="1"/>
        <v>0.0770126916700005</v>
      </c>
    </row>
    <row r="86" spans="1:8">
      <c r="A86" t="s">
        <v>27</v>
      </c>
      <c r="B86" t="s">
        <v>7</v>
      </c>
      <c r="C86" t="s">
        <v>13</v>
      </c>
      <c r="D86" t="s">
        <v>11</v>
      </c>
      <c r="E86">
        <v>4</v>
      </c>
      <c r="F86" s="2">
        <v>24884.3721767062</v>
      </c>
      <c r="G86" s="2">
        <f>59883520/1024/1024</f>
        <v>57.109375</v>
      </c>
      <c r="H86" s="4">
        <f t="shared" si="1"/>
        <v>0.16074345664</v>
      </c>
    </row>
    <row r="87" spans="1:8">
      <c r="A87" t="s">
        <v>27</v>
      </c>
      <c r="B87" t="s">
        <v>7</v>
      </c>
      <c r="C87" t="s">
        <v>13</v>
      </c>
      <c r="D87" t="s">
        <v>11</v>
      </c>
      <c r="E87">
        <v>2</v>
      </c>
      <c r="F87" s="2">
        <v>16790.2664642572</v>
      </c>
      <c r="G87" s="2">
        <f>60882944/1024/1024</f>
        <v>58.0625</v>
      </c>
      <c r="H87" s="4">
        <f t="shared" si="1"/>
        <v>0.1191166325</v>
      </c>
    </row>
    <row r="88" spans="1:8">
      <c r="A88" t="s">
        <v>27</v>
      </c>
      <c r="B88" t="s">
        <v>7</v>
      </c>
      <c r="C88" t="s">
        <v>13</v>
      </c>
      <c r="D88" t="s">
        <v>11</v>
      </c>
      <c r="E88">
        <v>1</v>
      </c>
      <c r="F88" s="2">
        <v>9035.14356877012</v>
      </c>
      <c r="G88" s="2">
        <f>61423616/1024/1024</f>
        <v>58.578125</v>
      </c>
      <c r="H88" s="4">
        <f t="shared" si="1"/>
        <v>0.1106789275</v>
      </c>
    </row>
    <row r="89" spans="1:8">
      <c r="A89" t="s">
        <v>27</v>
      </c>
      <c r="B89" t="s">
        <v>7</v>
      </c>
      <c r="C89" t="s">
        <v>13</v>
      </c>
      <c r="D89" t="s">
        <v>12</v>
      </c>
      <c r="E89">
        <v>4</v>
      </c>
      <c r="F89" s="2">
        <v>14020.2954870032</v>
      </c>
      <c r="G89" s="2">
        <f>61030400/1024/1024</f>
        <v>58.203125</v>
      </c>
      <c r="H89" s="4">
        <f t="shared" si="1"/>
        <v>0.28530069168</v>
      </c>
    </row>
    <row r="90" spans="1:8">
      <c r="A90" t="s">
        <v>27</v>
      </c>
      <c r="B90" t="s">
        <v>7</v>
      </c>
      <c r="C90" t="s">
        <v>13</v>
      </c>
      <c r="D90" t="s">
        <v>12</v>
      </c>
      <c r="E90">
        <v>2</v>
      </c>
      <c r="F90" s="2">
        <v>8467.34745269166</v>
      </c>
      <c r="G90" s="2">
        <f>59572224/1024/1024</f>
        <v>56.8125</v>
      </c>
      <c r="H90" s="4">
        <f t="shared" si="1"/>
        <v>0.23620148</v>
      </c>
    </row>
    <row r="91" spans="1:8">
      <c r="A91" t="s">
        <v>27</v>
      </c>
      <c r="B91" t="s">
        <v>7</v>
      </c>
      <c r="C91" t="s">
        <v>13</v>
      </c>
      <c r="D91" t="s">
        <v>12</v>
      </c>
      <c r="E91">
        <v>1</v>
      </c>
      <c r="F91" s="2">
        <v>4358.70112509928</v>
      </c>
      <c r="G91" s="2">
        <f>57966592/1024/1024</f>
        <v>55.28125</v>
      </c>
      <c r="H91" s="4">
        <f t="shared" si="1"/>
        <v>0.22942614584</v>
      </c>
    </row>
    <row r="92" spans="1:8">
      <c r="A92" t="s">
        <v>27</v>
      </c>
      <c r="B92" t="s">
        <v>7</v>
      </c>
      <c r="C92" t="s">
        <v>14</v>
      </c>
      <c r="D92" t="s">
        <v>8</v>
      </c>
      <c r="E92">
        <v>4</v>
      </c>
      <c r="F92" s="2">
        <v>55480.0102748979</v>
      </c>
      <c r="G92" s="2">
        <f>59179008/1024/1024</f>
        <v>56.4375</v>
      </c>
      <c r="H92" s="4">
        <f t="shared" si="1"/>
        <v>0.07209804</v>
      </c>
    </row>
    <row r="93" spans="1:8">
      <c r="A93" t="s">
        <v>27</v>
      </c>
      <c r="B93" t="s">
        <v>7</v>
      </c>
      <c r="C93" t="s">
        <v>14</v>
      </c>
      <c r="D93" t="s">
        <v>8</v>
      </c>
      <c r="E93">
        <v>2</v>
      </c>
      <c r="F93" s="2">
        <v>32361.6465783768</v>
      </c>
      <c r="G93" s="2">
        <f>57835520/1024/1024</f>
        <v>55.15625</v>
      </c>
      <c r="H93" s="4">
        <f t="shared" si="1"/>
        <v>0.0618015525</v>
      </c>
    </row>
    <row r="94" spans="1:8">
      <c r="A94" t="s">
        <v>27</v>
      </c>
      <c r="B94" t="s">
        <v>7</v>
      </c>
      <c r="C94" t="s">
        <v>14</v>
      </c>
      <c r="D94" t="s">
        <v>8</v>
      </c>
      <c r="E94">
        <v>1</v>
      </c>
      <c r="F94" s="2">
        <v>16563.6850604939</v>
      </c>
      <c r="G94" s="2">
        <f>57049088/1024/1024</f>
        <v>54.40625</v>
      </c>
      <c r="H94" s="4">
        <f t="shared" si="1"/>
        <v>0.0603730387500003</v>
      </c>
    </row>
    <row r="95" spans="1:8">
      <c r="A95" t="s">
        <v>27</v>
      </c>
      <c r="B95" t="s">
        <v>7</v>
      </c>
      <c r="C95" t="s">
        <v>14</v>
      </c>
      <c r="D95" t="s">
        <v>11</v>
      </c>
      <c r="E95">
        <v>4</v>
      </c>
      <c r="F95" s="2">
        <v>43699.5738845373</v>
      </c>
      <c r="G95" s="2">
        <f>58654720/1024/1024</f>
        <v>55.9375</v>
      </c>
      <c r="H95" s="4">
        <f t="shared" si="1"/>
        <v>0.0915340733200001</v>
      </c>
    </row>
    <row r="96" spans="1:8">
      <c r="A96" t="s">
        <v>27</v>
      </c>
      <c r="B96" t="s">
        <v>7</v>
      </c>
      <c r="C96" t="s">
        <v>14</v>
      </c>
      <c r="D96" t="s">
        <v>11</v>
      </c>
      <c r="E96">
        <v>2</v>
      </c>
      <c r="F96" s="2">
        <v>23731.3663906718</v>
      </c>
      <c r="G96" s="2">
        <f>60243968/1024/1024</f>
        <v>57.453125</v>
      </c>
      <c r="H96" s="4">
        <f t="shared" si="1"/>
        <v>0.0842766475000002</v>
      </c>
    </row>
    <row r="97" spans="1:8">
      <c r="A97" t="s">
        <v>27</v>
      </c>
      <c r="B97" t="s">
        <v>7</v>
      </c>
      <c r="C97" t="s">
        <v>14</v>
      </c>
      <c r="D97" t="s">
        <v>11</v>
      </c>
      <c r="E97">
        <v>1</v>
      </c>
      <c r="F97" s="2">
        <v>12434.4263392746</v>
      </c>
      <c r="G97" s="2">
        <f>60932096/1024/1024</f>
        <v>58.109375</v>
      </c>
      <c r="H97" s="4">
        <f t="shared" si="1"/>
        <v>0.0804218845900002</v>
      </c>
    </row>
    <row r="98" spans="1:8">
      <c r="A98" t="s">
        <v>27</v>
      </c>
      <c r="B98" t="s">
        <v>7</v>
      </c>
      <c r="C98" t="s">
        <v>14</v>
      </c>
      <c r="D98" t="s">
        <v>12</v>
      </c>
      <c r="E98">
        <v>4</v>
      </c>
      <c r="F98" s="2">
        <v>19794.5306263711</v>
      </c>
      <c r="G98" s="2">
        <f>142409728/1024/1024</f>
        <v>135.8125</v>
      </c>
      <c r="H98" s="4">
        <f t="shared" si="1"/>
        <v>0.20207602168</v>
      </c>
    </row>
    <row r="99" spans="1:8">
      <c r="A99" t="s">
        <v>27</v>
      </c>
      <c r="B99" t="s">
        <v>7</v>
      </c>
      <c r="C99" t="s">
        <v>14</v>
      </c>
      <c r="D99" t="s">
        <v>12</v>
      </c>
      <c r="E99">
        <v>2</v>
      </c>
      <c r="F99" s="2">
        <v>10521.3983736128</v>
      </c>
      <c r="G99" s="2">
        <f>144392192/1024/1024</f>
        <v>137.703125</v>
      </c>
      <c r="H99" s="4">
        <f t="shared" si="1"/>
        <v>0.190088800840002</v>
      </c>
    </row>
    <row r="100" spans="1:8">
      <c r="A100" t="s">
        <v>27</v>
      </c>
      <c r="B100" t="s">
        <v>7</v>
      </c>
      <c r="C100" t="s">
        <v>14</v>
      </c>
      <c r="D100" t="s">
        <v>12</v>
      </c>
      <c r="E100">
        <v>1</v>
      </c>
      <c r="F100" s="2">
        <v>5609.20643341838</v>
      </c>
      <c r="G100" s="2">
        <f>147095552/1024/1024</f>
        <v>140.28125</v>
      </c>
      <c r="H100" s="4">
        <f t="shared" si="1"/>
        <v>0.17827833792</v>
      </c>
    </row>
    <row r="101" spans="1:8">
      <c r="A101" t="s">
        <v>27</v>
      </c>
      <c r="B101" t="s">
        <v>7</v>
      </c>
      <c r="C101" t="s">
        <v>9</v>
      </c>
      <c r="D101" t="s">
        <v>8</v>
      </c>
      <c r="E101">
        <v>4</v>
      </c>
      <c r="F101" s="2">
        <v>105839.220271287</v>
      </c>
      <c r="G101" s="2">
        <f>61079552/1024/1024</f>
        <v>58.25</v>
      </c>
      <c r="H101" s="4">
        <f t="shared" si="1"/>
        <v>0.0377931733600002</v>
      </c>
    </row>
    <row r="102" spans="1:8">
      <c r="A102" t="s">
        <v>27</v>
      </c>
      <c r="B102" t="s">
        <v>7</v>
      </c>
      <c r="C102" t="s">
        <v>9</v>
      </c>
      <c r="D102" t="s">
        <v>8</v>
      </c>
      <c r="E102">
        <v>2</v>
      </c>
      <c r="F102" s="2">
        <v>57667.5522541953</v>
      </c>
      <c r="G102" s="2">
        <f>56492032/1024/1024</f>
        <v>53.875</v>
      </c>
      <c r="H102" s="4">
        <f t="shared" si="1"/>
        <v>0.03468154832</v>
      </c>
    </row>
    <row r="103" spans="1:8">
      <c r="A103" t="s">
        <v>27</v>
      </c>
      <c r="B103" t="s">
        <v>7</v>
      </c>
      <c r="C103" t="s">
        <v>9</v>
      </c>
      <c r="D103" t="s">
        <v>8</v>
      </c>
      <c r="E103">
        <v>1</v>
      </c>
      <c r="F103" s="2">
        <v>30426.8510734172</v>
      </c>
      <c r="G103" s="2">
        <f>61636608/1024/1024</f>
        <v>58.78125</v>
      </c>
      <c r="H103" s="4">
        <f t="shared" si="1"/>
        <v>0.03286570791</v>
      </c>
    </row>
    <row r="104" spans="1:8">
      <c r="A104" t="s">
        <v>27</v>
      </c>
      <c r="B104" t="s">
        <v>7</v>
      </c>
      <c r="C104" t="s">
        <v>9</v>
      </c>
      <c r="D104" t="s">
        <v>11</v>
      </c>
      <c r="E104">
        <v>4</v>
      </c>
      <c r="F104" s="2">
        <v>86156.2766197586</v>
      </c>
      <c r="G104" s="2">
        <f>537935872/1024/1024</f>
        <v>513.015625</v>
      </c>
      <c r="H104" s="4">
        <f t="shared" si="1"/>
        <v>0.04642726168</v>
      </c>
    </row>
    <row r="105" spans="1:8">
      <c r="A105" t="s">
        <v>27</v>
      </c>
      <c r="B105" t="s">
        <v>7</v>
      </c>
      <c r="C105" t="s">
        <v>9</v>
      </c>
      <c r="D105" t="s">
        <v>11</v>
      </c>
      <c r="E105">
        <v>2</v>
      </c>
      <c r="F105" s="2">
        <v>46876.892456771</v>
      </c>
      <c r="G105" s="2">
        <f>537886720/1024/1024</f>
        <v>512.96875</v>
      </c>
      <c r="H105" s="4">
        <f t="shared" si="1"/>
        <v>0.04266494418</v>
      </c>
    </row>
    <row r="106" spans="1:8">
      <c r="A106" t="s">
        <v>27</v>
      </c>
      <c r="B106" t="s">
        <v>7</v>
      </c>
      <c r="C106" t="s">
        <v>9</v>
      </c>
      <c r="D106" t="s">
        <v>11</v>
      </c>
      <c r="E106">
        <v>1</v>
      </c>
      <c r="F106" s="2">
        <v>24143.7229937428</v>
      </c>
      <c r="G106" s="2">
        <f>538116096/1024/1024</f>
        <v>513.1875</v>
      </c>
      <c r="H106" s="4">
        <f t="shared" si="1"/>
        <v>0.0414186329200001</v>
      </c>
    </row>
    <row r="107" spans="1:8">
      <c r="A107" t="s">
        <v>27</v>
      </c>
      <c r="B107" t="s">
        <v>7</v>
      </c>
      <c r="C107" t="s">
        <v>9</v>
      </c>
      <c r="D107" t="s">
        <v>12</v>
      </c>
      <c r="E107">
        <v>4</v>
      </c>
      <c r="F107" s="2">
        <v>50964.8105993775</v>
      </c>
      <c r="G107" s="2">
        <f>3121119232/1024/1024</f>
        <v>2976.53125</v>
      </c>
      <c r="H107" s="4">
        <f t="shared" si="1"/>
        <v>0.0784855266400001</v>
      </c>
    </row>
    <row r="108" spans="1:8">
      <c r="A108" t="s">
        <v>27</v>
      </c>
      <c r="B108" t="s">
        <v>7</v>
      </c>
      <c r="C108" t="s">
        <v>9</v>
      </c>
      <c r="D108" t="s">
        <v>12</v>
      </c>
      <c r="E108">
        <v>2</v>
      </c>
      <c r="F108" s="2">
        <v>27809.4332169844</v>
      </c>
      <c r="G108" s="2">
        <f>2863235072/1024/1024</f>
        <v>2730.59375</v>
      </c>
      <c r="H108" s="4">
        <f t="shared" si="1"/>
        <v>0.0719180425000002</v>
      </c>
    </row>
    <row r="109" spans="1:8">
      <c r="A109" t="s">
        <v>27</v>
      </c>
      <c r="B109" t="s">
        <v>7</v>
      </c>
      <c r="C109" t="s">
        <v>9</v>
      </c>
      <c r="D109" t="s">
        <v>12</v>
      </c>
      <c r="E109">
        <v>1</v>
      </c>
      <c r="F109" s="2">
        <v>15796.6290367068</v>
      </c>
      <c r="G109" s="2">
        <f>3049340928/1024/1024</f>
        <v>2908.078125</v>
      </c>
      <c r="H109" s="4">
        <f t="shared" si="1"/>
        <v>0.06330464542</v>
      </c>
    </row>
    <row r="110" spans="1:8">
      <c r="A110" t="s">
        <v>27</v>
      </c>
      <c r="B110" t="s">
        <v>15</v>
      </c>
      <c r="C110" t="s">
        <v>13</v>
      </c>
      <c r="D110" t="s">
        <v>8</v>
      </c>
      <c r="E110">
        <v>24</v>
      </c>
      <c r="F110" s="2">
        <v>70470.7644098837</v>
      </c>
      <c r="G110" s="2">
        <f>72732/1024</f>
        <v>71.02734375</v>
      </c>
      <c r="H110" s="4">
        <f t="shared" si="1"/>
        <v>0.34056676128</v>
      </c>
    </row>
    <row r="111" spans="1:8">
      <c r="A111" t="s">
        <v>27</v>
      </c>
      <c r="B111" t="s">
        <v>15</v>
      </c>
      <c r="C111" t="s">
        <v>13</v>
      </c>
      <c r="D111" t="s">
        <v>8</v>
      </c>
      <c r="E111">
        <v>16</v>
      </c>
      <c r="F111" s="2">
        <v>60866.312749225</v>
      </c>
      <c r="G111" s="2">
        <f>62684/1024</f>
        <v>61.21484375</v>
      </c>
      <c r="H111" s="4">
        <f t="shared" si="1"/>
        <v>0.26287118896</v>
      </c>
    </row>
    <row r="112" spans="1:8">
      <c r="A112" t="s">
        <v>27</v>
      </c>
      <c r="B112" t="s">
        <v>15</v>
      </c>
      <c r="C112" t="s">
        <v>13</v>
      </c>
      <c r="D112" t="s">
        <v>8</v>
      </c>
      <c r="E112">
        <v>8</v>
      </c>
      <c r="F112" s="2">
        <v>34729.52060686</v>
      </c>
      <c r="G112" s="2">
        <f>62848/1024</f>
        <v>61.375</v>
      </c>
      <c r="H112" s="4">
        <f t="shared" si="1"/>
        <v>0.2303515816</v>
      </c>
    </row>
    <row r="113" spans="1:8">
      <c r="A113" t="s">
        <v>27</v>
      </c>
      <c r="B113" t="s">
        <v>15</v>
      </c>
      <c r="C113" t="s">
        <v>13</v>
      </c>
      <c r="D113" t="s">
        <v>8</v>
      </c>
      <c r="E113">
        <v>4</v>
      </c>
      <c r="F113" s="2">
        <v>17848.7524900741</v>
      </c>
      <c r="G113" s="2">
        <f>63320/1024</f>
        <v>61.8359375</v>
      </c>
      <c r="H113" s="4">
        <f t="shared" si="1"/>
        <v>0.22410529824</v>
      </c>
    </row>
    <row r="114" spans="1:8">
      <c r="A114" t="s">
        <v>27</v>
      </c>
      <c r="B114" t="s">
        <v>15</v>
      </c>
      <c r="C114" t="s">
        <v>13</v>
      </c>
      <c r="D114" t="s">
        <v>8</v>
      </c>
      <c r="E114">
        <v>2</v>
      </c>
      <c r="F114" s="2">
        <v>9403.9982893198</v>
      </c>
      <c r="G114" s="2">
        <f>62828/1024</f>
        <v>61.35546875</v>
      </c>
      <c r="H114" s="4">
        <f t="shared" si="1"/>
        <v>0.21267549594</v>
      </c>
    </row>
    <row r="115" spans="1:8">
      <c r="A115" t="s">
        <v>27</v>
      </c>
      <c r="B115" t="s">
        <v>15</v>
      </c>
      <c r="C115" t="s">
        <v>13</v>
      </c>
      <c r="D115" t="s">
        <v>8</v>
      </c>
      <c r="E115">
        <v>1</v>
      </c>
      <c r="F115" s="2">
        <v>4589.43129470809</v>
      </c>
      <c r="G115" s="2">
        <f>63360/1024</f>
        <v>61.875</v>
      </c>
      <c r="H115" s="4">
        <f t="shared" si="1"/>
        <v>0.21789192076</v>
      </c>
    </row>
    <row r="116" spans="1:8">
      <c r="A116" t="s">
        <v>27</v>
      </c>
      <c r="B116" t="s">
        <v>15</v>
      </c>
      <c r="C116" t="s">
        <v>13</v>
      </c>
      <c r="D116" t="s">
        <v>11</v>
      </c>
      <c r="E116">
        <v>24</v>
      </c>
      <c r="F116" s="2">
        <v>48587.4235207109</v>
      </c>
      <c r="G116" s="2">
        <f>74404/1024</f>
        <v>72.66015625</v>
      </c>
      <c r="H116" s="4">
        <f t="shared" si="1"/>
        <v>0.49395498384</v>
      </c>
    </row>
    <row r="117" spans="1:8">
      <c r="A117" t="s">
        <v>27</v>
      </c>
      <c r="B117" t="s">
        <v>15</v>
      </c>
      <c r="C117" t="s">
        <v>13</v>
      </c>
      <c r="D117" t="s">
        <v>11</v>
      </c>
      <c r="E117">
        <v>16</v>
      </c>
      <c r="F117" s="2">
        <v>42915.6105515785</v>
      </c>
      <c r="G117" s="2">
        <f>63176/1024</f>
        <v>61.6953125</v>
      </c>
      <c r="H117" s="4">
        <f t="shared" si="1"/>
        <v>0.372824708640001</v>
      </c>
    </row>
    <row r="118" spans="1:8">
      <c r="A118" t="s">
        <v>27</v>
      </c>
      <c r="B118" t="s">
        <v>15</v>
      </c>
      <c r="C118" t="s">
        <v>13</v>
      </c>
      <c r="D118" t="s">
        <v>11</v>
      </c>
      <c r="E118">
        <v>8</v>
      </c>
      <c r="F118" s="2">
        <v>24984.391863145</v>
      </c>
      <c r="G118" s="2">
        <f>62704/1024</f>
        <v>61.234375</v>
      </c>
      <c r="H118" s="4">
        <f t="shared" si="1"/>
        <v>0.32019990896</v>
      </c>
    </row>
    <row r="119" spans="1:8">
      <c r="A119" t="s">
        <v>27</v>
      </c>
      <c r="B119" t="s">
        <v>15</v>
      </c>
      <c r="C119" t="s">
        <v>13</v>
      </c>
      <c r="D119" t="s">
        <v>11</v>
      </c>
      <c r="E119">
        <v>4</v>
      </c>
      <c r="F119" s="2">
        <v>13258.3164530105</v>
      </c>
      <c r="G119" s="2">
        <f>63240/1024</f>
        <v>61.7578125</v>
      </c>
      <c r="H119" s="4">
        <f t="shared" si="1"/>
        <v>0.301697430000001</v>
      </c>
    </row>
    <row r="120" spans="1:8">
      <c r="A120" t="s">
        <v>27</v>
      </c>
      <c r="B120" t="s">
        <v>15</v>
      </c>
      <c r="C120" t="s">
        <v>13</v>
      </c>
      <c r="D120" t="s">
        <v>11</v>
      </c>
      <c r="E120">
        <v>2</v>
      </c>
      <c r="F120" s="2">
        <v>7000.89469396928</v>
      </c>
      <c r="G120" s="2">
        <f>63324/1024</f>
        <v>61.83984375</v>
      </c>
      <c r="H120" s="4">
        <f t="shared" si="1"/>
        <v>0.28567777226</v>
      </c>
    </row>
    <row r="121" spans="1:8">
      <c r="A121" t="s">
        <v>27</v>
      </c>
      <c r="B121" t="s">
        <v>15</v>
      </c>
      <c r="C121" t="s">
        <v>13</v>
      </c>
      <c r="D121" t="s">
        <v>11</v>
      </c>
      <c r="E121">
        <v>1</v>
      </c>
      <c r="F121" s="2">
        <v>3432.59071066426</v>
      </c>
      <c r="G121" s="2">
        <f>63008/1024</f>
        <v>61.53125</v>
      </c>
      <c r="H121" s="4">
        <f t="shared" si="1"/>
        <v>0.29132514893</v>
      </c>
    </row>
    <row r="122" spans="1:8">
      <c r="A122" t="s">
        <v>27</v>
      </c>
      <c r="B122" t="s">
        <v>15</v>
      </c>
      <c r="C122" t="s">
        <v>13</v>
      </c>
      <c r="D122" t="s">
        <v>12</v>
      </c>
      <c r="E122">
        <v>24</v>
      </c>
      <c r="F122" s="2">
        <v>37276.962418903</v>
      </c>
      <c r="G122" s="2">
        <f>74540/1024</f>
        <v>72.79296875</v>
      </c>
      <c r="H122" s="4">
        <f t="shared" si="1"/>
        <v>0.643829283360001</v>
      </c>
    </row>
    <row r="123" spans="1:8">
      <c r="A123" t="s">
        <v>27</v>
      </c>
      <c r="B123" t="s">
        <v>15</v>
      </c>
      <c r="C123" t="s">
        <v>13</v>
      </c>
      <c r="D123" t="s">
        <v>12</v>
      </c>
      <c r="E123">
        <v>16</v>
      </c>
      <c r="F123" s="2">
        <v>35076.7898136149</v>
      </c>
      <c r="G123" s="2">
        <f>63296/1024</f>
        <v>61.8125</v>
      </c>
      <c r="H123" s="4">
        <f t="shared" si="1"/>
        <v>0.45614208384</v>
      </c>
    </row>
    <row r="124" spans="1:8">
      <c r="A124" t="s">
        <v>27</v>
      </c>
      <c r="B124" t="s">
        <v>15</v>
      </c>
      <c r="C124" t="s">
        <v>13</v>
      </c>
      <c r="D124" t="s">
        <v>12</v>
      </c>
      <c r="E124">
        <v>8</v>
      </c>
      <c r="F124" s="2">
        <v>21522.698255982</v>
      </c>
      <c r="G124" s="2">
        <f>63304/1024</f>
        <v>61.8203125</v>
      </c>
      <c r="H124" s="4">
        <f t="shared" si="1"/>
        <v>0.37170060672</v>
      </c>
    </row>
    <row r="125" spans="1:8">
      <c r="A125" t="s">
        <v>27</v>
      </c>
      <c r="B125" t="s">
        <v>15</v>
      </c>
      <c r="C125" t="s">
        <v>13</v>
      </c>
      <c r="D125" t="s">
        <v>12</v>
      </c>
      <c r="E125">
        <v>4</v>
      </c>
      <c r="F125" s="2">
        <v>11133.1251590339</v>
      </c>
      <c r="G125" s="2">
        <f>63144/1024</f>
        <v>61.6640625</v>
      </c>
      <c r="H125" s="4">
        <f t="shared" si="1"/>
        <v>0.3592881552</v>
      </c>
    </row>
    <row r="126" spans="1:8">
      <c r="A126" t="s">
        <v>27</v>
      </c>
      <c r="B126" t="s">
        <v>15</v>
      </c>
      <c r="C126" t="s">
        <v>13</v>
      </c>
      <c r="D126" t="s">
        <v>12</v>
      </c>
      <c r="E126">
        <v>2</v>
      </c>
      <c r="F126" s="2">
        <v>5960.84952740159</v>
      </c>
      <c r="G126" s="2">
        <f>63108/1024</f>
        <v>61.62890625</v>
      </c>
      <c r="H126" s="4">
        <f t="shared" si="1"/>
        <v>0.33552264502</v>
      </c>
    </row>
    <row r="127" spans="1:8">
      <c r="A127" t="s">
        <v>27</v>
      </c>
      <c r="B127" t="s">
        <v>15</v>
      </c>
      <c r="C127" t="s">
        <v>13</v>
      </c>
      <c r="D127" t="s">
        <v>12</v>
      </c>
      <c r="E127">
        <v>1</v>
      </c>
      <c r="F127" s="2">
        <v>2972.86078389994</v>
      </c>
      <c r="G127" s="2">
        <f>63572/1024</f>
        <v>62.08203125</v>
      </c>
      <c r="H127" s="4">
        <f t="shared" si="1"/>
        <v>0.33637632997</v>
      </c>
    </row>
    <row r="128" spans="1:8">
      <c r="A128" t="s">
        <v>27</v>
      </c>
      <c r="B128" t="s">
        <v>15</v>
      </c>
      <c r="C128" t="s">
        <v>14</v>
      </c>
      <c r="D128" t="s">
        <v>8</v>
      </c>
      <c r="E128">
        <v>24</v>
      </c>
      <c r="F128" s="2">
        <v>81620.2768953528</v>
      </c>
      <c r="G128" s="2">
        <f>63352/1024</f>
        <v>61.8671875</v>
      </c>
      <c r="H128" s="4">
        <f t="shared" si="1"/>
        <v>0.29404457952</v>
      </c>
    </row>
    <row r="129" spans="1:8">
      <c r="A129" t="s">
        <v>27</v>
      </c>
      <c r="B129" t="s">
        <v>15</v>
      </c>
      <c r="C129" t="s">
        <v>14</v>
      </c>
      <c r="D129" t="s">
        <v>8</v>
      </c>
      <c r="E129">
        <v>16</v>
      </c>
      <c r="F129" s="2">
        <v>68733.3403785923</v>
      </c>
      <c r="G129" s="2">
        <f>63340/1024</f>
        <v>61.85546875</v>
      </c>
      <c r="H129" s="4">
        <f t="shared" si="1"/>
        <v>0.23278368128</v>
      </c>
    </row>
    <row r="130" spans="1:8">
      <c r="A130" t="s">
        <v>27</v>
      </c>
      <c r="B130" t="s">
        <v>15</v>
      </c>
      <c r="C130" t="s">
        <v>14</v>
      </c>
      <c r="D130" t="s">
        <v>8</v>
      </c>
      <c r="E130">
        <v>8</v>
      </c>
      <c r="F130" s="2">
        <v>37477.7959471756</v>
      </c>
      <c r="G130" s="2">
        <f>63088/1024</f>
        <v>61.609375</v>
      </c>
      <c r="H130" s="4">
        <f t="shared" si="1"/>
        <v>0.21345972456</v>
      </c>
    </row>
    <row r="131" spans="1:8">
      <c r="A131" t="s">
        <v>27</v>
      </c>
      <c r="B131" t="s">
        <v>15</v>
      </c>
      <c r="C131" t="s">
        <v>14</v>
      </c>
      <c r="D131" t="s">
        <v>8</v>
      </c>
      <c r="E131">
        <v>4</v>
      </c>
      <c r="F131" s="2">
        <v>18901.5895467325</v>
      </c>
      <c r="G131" s="2">
        <f>63348/1024</f>
        <v>61.86328125</v>
      </c>
      <c r="H131" s="4">
        <f t="shared" ref="H131:H194" si="2">E131*1000/F131</f>
        <v>0.21162241356</v>
      </c>
    </row>
    <row r="132" spans="1:8">
      <c r="A132" t="s">
        <v>27</v>
      </c>
      <c r="B132" t="s">
        <v>15</v>
      </c>
      <c r="C132" t="s">
        <v>14</v>
      </c>
      <c r="D132" t="s">
        <v>8</v>
      </c>
      <c r="E132">
        <v>2</v>
      </c>
      <c r="F132" s="2">
        <v>10131.1603102681</v>
      </c>
      <c r="G132" s="2">
        <f>63372/1024</f>
        <v>61.88671875</v>
      </c>
      <c r="H132" s="4">
        <f t="shared" si="2"/>
        <v>0.197410754420001</v>
      </c>
    </row>
    <row r="133" spans="1:8">
      <c r="A133" t="s">
        <v>27</v>
      </c>
      <c r="B133" t="s">
        <v>15</v>
      </c>
      <c r="C133" t="s">
        <v>14</v>
      </c>
      <c r="D133" t="s">
        <v>8</v>
      </c>
      <c r="E133">
        <v>1</v>
      </c>
      <c r="F133" s="2">
        <v>5182.66066982679</v>
      </c>
      <c r="G133" s="2">
        <f>63348/1024</f>
        <v>61.86328125</v>
      </c>
      <c r="H133" s="4">
        <f t="shared" si="2"/>
        <v>0.19295108511</v>
      </c>
    </row>
    <row r="134" spans="1:8">
      <c r="A134" t="s">
        <v>27</v>
      </c>
      <c r="B134" t="s">
        <v>15</v>
      </c>
      <c r="C134" t="s">
        <v>14</v>
      </c>
      <c r="D134" t="s">
        <v>11</v>
      </c>
      <c r="E134">
        <v>24</v>
      </c>
      <c r="F134" s="2">
        <v>65948.8340086551</v>
      </c>
      <c r="G134" s="2">
        <f>62656/1024</f>
        <v>61.1875</v>
      </c>
      <c r="H134" s="4">
        <f t="shared" si="2"/>
        <v>0.36391848864</v>
      </c>
    </row>
    <row r="135" spans="1:8">
      <c r="A135" t="s">
        <v>27</v>
      </c>
      <c r="B135" t="s">
        <v>15</v>
      </c>
      <c r="C135" t="s">
        <v>14</v>
      </c>
      <c r="D135" t="s">
        <v>11</v>
      </c>
      <c r="E135">
        <v>16</v>
      </c>
      <c r="F135" s="2">
        <v>52708.092011091</v>
      </c>
      <c r="G135" s="2">
        <f>63228/1024</f>
        <v>61.74609375</v>
      </c>
      <c r="H135" s="4">
        <f t="shared" si="2"/>
        <v>0.30355870208</v>
      </c>
    </row>
    <row r="136" spans="1:8">
      <c r="A136" t="s">
        <v>27</v>
      </c>
      <c r="B136" t="s">
        <v>15</v>
      </c>
      <c r="C136" t="s">
        <v>14</v>
      </c>
      <c r="D136" t="s">
        <v>11</v>
      </c>
      <c r="E136">
        <v>8</v>
      </c>
      <c r="F136" s="2">
        <v>28913.0990661451</v>
      </c>
      <c r="G136" s="2">
        <f>63024/1024</f>
        <v>61.546875</v>
      </c>
      <c r="H136" s="4">
        <f t="shared" si="2"/>
        <v>0.276691197360001</v>
      </c>
    </row>
    <row r="137" spans="1:8">
      <c r="A137" t="s">
        <v>27</v>
      </c>
      <c r="B137" t="s">
        <v>15</v>
      </c>
      <c r="C137" t="s">
        <v>14</v>
      </c>
      <c r="D137" t="s">
        <v>11</v>
      </c>
      <c r="E137">
        <v>4</v>
      </c>
      <c r="F137" s="2">
        <v>15047.527172176</v>
      </c>
      <c r="G137" s="2">
        <f>62860/1024</f>
        <v>61.38671875</v>
      </c>
      <c r="H137" s="4">
        <f t="shared" si="2"/>
        <v>0.26582440784</v>
      </c>
    </row>
    <row r="138" spans="1:8">
      <c r="A138" t="s">
        <v>27</v>
      </c>
      <c r="B138" t="s">
        <v>15</v>
      </c>
      <c r="C138" t="s">
        <v>14</v>
      </c>
      <c r="D138" t="s">
        <v>11</v>
      </c>
      <c r="E138">
        <v>2</v>
      </c>
      <c r="F138" s="2">
        <v>8069.27988242296</v>
      </c>
      <c r="G138" s="2">
        <f>63052/1024</f>
        <v>61.57421875</v>
      </c>
      <c r="H138" s="4">
        <f t="shared" si="2"/>
        <v>0.24785359154</v>
      </c>
    </row>
    <row r="139" spans="1:8">
      <c r="A139" t="s">
        <v>27</v>
      </c>
      <c r="B139" t="s">
        <v>15</v>
      </c>
      <c r="C139" t="s">
        <v>14</v>
      </c>
      <c r="D139" t="s">
        <v>11</v>
      </c>
      <c r="E139">
        <v>1</v>
      </c>
      <c r="F139" s="2">
        <v>4144.27448783426</v>
      </c>
      <c r="G139" s="2">
        <f>62768/1024</f>
        <v>61.296875</v>
      </c>
      <c r="H139" s="4">
        <f t="shared" si="2"/>
        <v>0.24129675844</v>
      </c>
    </row>
    <row r="140" spans="1:8">
      <c r="A140" t="s">
        <v>27</v>
      </c>
      <c r="B140" t="s">
        <v>15</v>
      </c>
      <c r="C140" t="s">
        <v>14</v>
      </c>
      <c r="D140" t="s">
        <v>12</v>
      </c>
      <c r="E140">
        <v>24</v>
      </c>
      <c r="F140" s="2">
        <v>40454.256526016</v>
      </c>
      <c r="G140" s="2">
        <f>141336/1024</f>
        <v>138.0234375</v>
      </c>
      <c r="H140" s="4">
        <f t="shared" si="2"/>
        <v>0.593262664080001</v>
      </c>
    </row>
    <row r="141" spans="1:8">
      <c r="A141" t="s">
        <v>27</v>
      </c>
      <c r="B141" t="s">
        <v>15</v>
      </c>
      <c r="C141" t="s">
        <v>14</v>
      </c>
      <c r="D141" t="s">
        <v>12</v>
      </c>
      <c r="E141">
        <v>16</v>
      </c>
      <c r="F141" s="2">
        <v>29973.762032785</v>
      </c>
      <c r="G141" s="2">
        <f>137924/1024</f>
        <v>134.69140625</v>
      </c>
      <c r="H141" s="4">
        <f t="shared" si="2"/>
        <v>0.533800194400001</v>
      </c>
    </row>
    <row r="142" spans="1:8">
      <c r="A142" t="s">
        <v>27</v>
      </c>
      <c r="B142" t="s">
        <v>15</v>
      </c>
      <c r="C142" t="s">
        <v>14</v>
      </c>
      <c r="D142" t="s">
        <v>12</v>
      </c>
      <c r="E142">
        <v>8</v>
      </c>
      <c r="F142" s="2">
        <v>15758.6634617869</v>
      </c>
      <c r="G142" s="2">
        <f>133444/1024</f>
        <v>130.31640625</v>
      </c>
      <c r="H142" s="4">
        <f t="shared" si="2"/>
        <v>0.507657265440001</v>
      </c>
    </row>
    <row r="143" spans="1:8">
      <c r="A143" t="s">
        <v>27</v>
      </c>
      <c r="B143" t="s">
        <v>15</v>
      </c>
      <c r="C143" t="s">
        <v>14</v>
      </c>
      <c r="D143" t="s">
        <v>12</v>
      </c>
      <c r="E143">
        <v>4</v>
      </c>
      <c r="F143" s="2">
        <v>8032.78336333129</v>
      </c>
      <c r="G143" s="2">
        <f>131076/1024</f>
        <v>128.00390625</v>
      </c>
      <c r="H143" s="4">
        <f t="shared" si="2"/>
        <v>0.497959402</v>
      </c>
    </row>
    <row r="144" spans="1:8">
      <c r="A144" t="s">
        <v>27</v>
      </c>
      <c r="B144" t="s">
        <v>15</v>
      </c>
      <c r="C144" t="s">
        <v>14</v>
      </c>
      <c r="D144" t="s">
        <v>12</v>
      </c>
      <c r="E144">
        <v>2</v>
      </c>
      <c r="F144" s="2">
        <v>4412.66613388594</v>
      </c>
      <c r="G144" s="2">
        <f>132324/1024</f>
        <v>129.22265625</v>
      </c>
      <c r="H144" s="4">
        <f t="shared" si="2"/>
        <v>0.453240725520001</v>
      </c>
    </row>
    <row r="145" spans="1:8">
      <c r="A145" t="s">
        <v>27</v>
      </c>
      <c r="B145" t="s">
        <v>15</v>
      </c>
      <c r="C145" t="s">
        <v>14</v>
      </c>
      <c r="D145" t="s">
        <v>12</v>
      </c>
      <c r="E145">
        <v>1</v>
      </c>
      <c r="F145" s="2">
        <v>2262.51877623352</v>
      </c>
      <c r="G145" s="2">
        <f>127332/1024</f>
        <v>124.34765625</v>
      </c>
      <c r="H145" s="4">
        <f t="shared" si="2"/>
        <v>0.441985282290001</v>
      </c>
    </row>
    <row r="146" spans="1:8">
      <c r="A146" t="s">
        <v>27</v>
      </c>
      <c r="B146" t="s">
        <v>15</v>
      </c>
      <c r="C146" t="s">
        <v>9</v>
      </c>
      <c r="D146" t="s">
        <v>8</v>
      </c>
      <c r="E146">
        <v>24</v>
      </c>
      <c r="F146" s="2">
        <v>173830.910942514</v>
      </c>
      <c r="G146" s="2">
        <f>66884/1024</f>
        <v>65.31640625</v>
      </c>
      <c r="H146" s="4">
        <f t="shared" si="2"/>
        <v>0.138065202960001</v>
      </c>
    </row>
    <row r="147" spans="1:8">
      <c r="A147" t="s">
        <v>27</v>
      </c>
      <c r="B147" t="s">
        <v>15</v>
      </c>
      <c r="C147" t="s">
        <v>9</v>
      </c>
      <c r="D147" t="s">
        <v>8</v>
      </c>
      <c r="E147">
        <v>16</v>
      </c>
      <c r="F147" s="2">
        <v>143813.598202162</v>
      </c>
      <c r="G147" s="2">
        <f>65704/1024</f>
        <v>64.1640625</v>
      </c>
      <c r="H147" s="4">
        <f t="shared" si="2"/>
        <v>0.11125512608</v>
      </c>
    </row>
    <row r="148" spans="1:8">
      <c r="A148" t="s">
        <v>27</v>
      </c>
      <c r="B148" t="s">
        <v>15</v>
      </c>
      <c r="C148" t="s">
        <v>9</v>
      </c>
      <c r="D148" t="s">
        <v>8</v>
      </c>
      <c r="E148">
        <v>8</v>
      </c>
      <c r="F148" s="2">
        <v>76382.966737129</v>
      </c>
      <c r="G148" s="2">
        <f>63632/1024</f>
        <v>62.140625</v>
      </c>
      <c r="H148" s="4">
        <f t="shared" si="2"/>
        <v>0.10473539248</v>
      </c>
    </row>
    <row r="149" spans="1:8">
      <c r="A149" t="s">
        <v>27</v>
      </c>
      <c r="B149" t="s">
        <v>15</v>
      </c>
      <c r="C149" t="s">
        <v>9</v>
      </c>
      <c r="D149" t="s">
        <v>8</v>
      </c>
      <c r="E149">
        <v>4</v>
      </c>
      <c r="F149" s="2">
        <v>38580.5109638366</v>
      </c>
      <c r="G149" s="2">
        <f>63412/1024</f>
        <v>61.92578125</v>
      </c>
      <c r="H149" s="4">
        <f t="shared" si="2"/>
        <v>0.1036792904</v>
      </c>
    </row>
    <row r="150" spans="1:8">
      <c r="A150" t="s">
        <v>27</v>
      </c>
      <c r="B150" t="s">
        <v>15</v>
      </c>
      <c r="C150" t="s">
        <v>9</v>
      </c>
      <c r="D150" t="s">
        <v>8</v>
      </c>
      <c r="E150">
        <v>2</v>
      </c>
      <c r="F150" s="2">
        <v>20915.3259776786</v>
      </c>
      <c r="G150" s="2">
        <f>62936/1024</f>
        <v>61.4609375</v>
      </c>
      <c r="H150" s="4">
        <f t="shared" si="2"/>
        <v>0.0956236590400003</v>
      </c>
    </row>
    <row r="151" spans="1:8">
      <c r="A151" t="s">
        <v>27</v>
      </c>
      <c r="B151" t="s">
        <v>15</v>
      </c>
      <c r="C151" t="s">
        <v>9</v>
      </c>
      <c r="D151" t="s">
        <v>8</v>
      </c>
      <c r="E151">
        <v>1</v>
      </c>
      <c r="F151" s="2">
        <v>10480.001801026</v>
      </c>
      <c r="G151" s="2">
        <f>62760/1024</f>
        <v>61.2890625</v>
      </c>
      <c r="H151" s="4">
        <f t="shared" si="2"/>
        <v>0.0954198309300004</v>
      </c>
    </row>
    <row r="152" spans="1:8">
      <c r="A152" t="s">
        <v>27</v>
      </c>
      <c r="B152" t="s">
        <v>15</v>
      </c>
      <c r="C152" t="s">
        <v>9</v>
      </c>
      <c r="D152" t="s">
        <v>11</v>
      </c>
      <c r="E152">
        <v>24</v>
      </c>
      <c r="F152" s="2">
        <v>147450.241688419</v>
      </c>
      <c r="G152" s="2">
        <f>650504/1024</f>
        <v>635.2578125</v>
      </c>
      <c r="H152" s="4">
        <f t="shared" si="2"/>
        <v>0.16276677288</v>
      </c>
    </row>
    <row r="153" spans="1:8">
      <c r="A153" t="s">
        <v>27</v>
      </c>
      <c r="B153" t="s">
        <v>15</v>
      </c>
      <c r="C153" t="s">
        <v>9</v>
      </c>
      <c r="D153" t="s">
        <v>11</v>
      </c>
      <c r="E153">
        <v>16</v>
      </c>
      <c r="F153" s="2">
        <v>125112.627481994</v>
      </c>
      <c r="G153" s="2">
        <f>647296/1024</f>
        <v>632.125</v>
      </c>
      <c r="H153" s="4">
        <f t="shared" si="2"/>
        <v>0.127884773280001</v>
      </c>
    </row>
    <row r="154" spans="1:8">
      <c r="A154" t="s">
        <v>27</v>
      </c>
      <c r="B154" t="s">
        <v>15</v>
      </c>
      <c r="C154" t="s">
        <v>9</v>
      </c>
      <c r="D154" t="s">
        <v>11</v>
      </c>
      <c r="E154">
        <v>8</v>
      </c>
      <c r="F154" s="2">
        <v>64685.573685447</v>
      </c>
      <c r="G154" s="2">
        <f>645724/1024</f>
        <v>630.58984375</v>
      </c>
      <c r="H154" s="4">
        <f t="shared" si="2"/>
        <v>0.12367518048</v>
      </c>
    </row>
    <row r="155" spans="1:8">
      <c r="A155" t="s">
        <v>27</v>
      </c>
      <c r="B155" t="s">
        <v>15</v>
      </c>
      <c r="C155" t="s">
        <v>9</v>
      </c>
      <c r="D155" t="s">
        <v>11</v>
      </c>
      <c r="E155">
        <v>4</v>
      </c>
      <c r="F155" s="2">
        <v>33357.6379974778</v>
      </c>
      <c r="G155" s="2">
        <f>644040/1024</f>
        <v>628.9453125</v>
      </c>
      <c r="H155" s="4">
        <f t="shared" si="2"/>
        <v>0.11991256696</v>
      </c>
    </row>
    <row r="156" spans="1:8">
      <c r="A156" t="s">
        <v>27</v>
      </c>
      <c r="B156" t="s">
        <v>15</v>
      </c>
      <c r="C156" t="s">
        <v>9</v>
      </c>
      <c r="D156" t="s">
        <v>11</v>
      </c>
      <c r="E156">
        <v>2</v>
      </c>
      <c r="F156" s="2">
        <v>17772.3537280891</v>
      </c>
      <c r="G156" s="2">
        <f>644012/1024</f>
        <v>628.91796875</v>
      </c>
      <c r="H156" s="4">
        <f t="shared" si="2"/>
        <v>0.11253433454</v>
      </c>
    </row>
    <row r="157" spans="1:8">
      <c r="A157" t="s">
        <v>27</v>
      </c>
      <c r="B157" t="s">
        <v>15</v>
      </c>
      <c r="C157" t="s">
        <v>9</v>
      </c>
      <c r="D157" t="s">
        <v>11</v>
      </c>
      <c r="E157">
        <v>1</v>
      </c>
      <c r="F157" s="2">
        <v>9027.69341216476</v>
      </c>
      <c r="G157" s="2">
        <f>643100/1024</f>
        <v>628.02734375</v>
      </c>
      <c r="H157" s="4">
        <f t="shared" si="2"/>
        <v>0.11077026593</v>
      </c>
    </row>
    <row r="158" spans="1:8">
      <c r="A158" t="s">
        <v>27</v>
      </c>
      <c r="B158" t="s">
        <v>15</v>
      </c>
      <c r="C158" t="s">
        <v>9</v>
      </c>
      <c r="D158" t="s">
        <v>12</v>
      </c>
      <c r="E158">
        <v>24</v>
      </c>
      <c r="F158" s="2">
        <v>143800.623472624</v>
      </c>
      <c r="G158" s="2">
        <f>10821784/1024</f>
        <v>10568.1484375</v>
      </c>
      <c r="H158" s="4">
        <f t="shared" si="2"/>
        <v>0.16689774648</v>
      </c>
    </row>
    <row r="159" spans="1:8">
      <c r="A159" t="s">
        <v>27</v>
      </c>
      <c r="B159" t="s">
        <v>15</v>
      </c>
      <c r="C159" t="s">
        <v>9</v>
      </c>
      <c r="D159" t="s">
        <v>12</v>
      </c>
      <c r="E159">
        <v>16</v>
      </c>
      <c r="F159" s="2">
        <v>100302.957359376</v>
      </c>
      <c r="G159" s="2">
        <f>10819640/1024</f>
        <v>10566.0546875</v>
      </c>
      <c r="H159" s="4">
        <f t="shared" si="2"/>
        <v>0.15951673232</v>
      </c>
    </row>
    <row r="160" spans="1:8">
      <c r="A160" t="s">
        <v>27</v>
      </c>
      <c r="B160" t="s">
        <v>15</v>
      </c>
      <c r="C160" t="s">
        <v>9</v>
      </c>
      <c r="D160" t="s">
        <v>12</v>
      </c>
      <c r="E160">
        <v>8</v>
      </c>
      <c r="F160" s="2">
        <v>58055.956145362</v>
      </c>
      <c r="G160" s="2">
        <f>10817540/1024</f>
        <v>10564.00390625</v>
      </c>
      <c r="H160" s="4">
        <f t="shared" si="2"/>
        <v>0.13779809224</v>
      </c>
    </row>
    <row r="161" spans="1:8">
      <c r="A161" t="s">
        <v>27</v>
      </c>
      <c r="B161" t="s">
        <v>15</v>
      </c>
      <c r="C161" t="s">
        <v>9</v>
      </c>
      <c r="D161" t="s">
        <v>12</v>
      </c>
      <c r="E161">
        <v>4</v>
      </c>
      <c r="F161" s="2">
        <v>29055.7981911638</v>
      </c>
      <c r="G161" s="2">
        <f>10815772/1024</f>
        <v>10562.27734375</v>
      </c>
      <c r="H161" s="4">
        <f t="shared" si="2"/>
        <v>0.1376661544</v>
      </c>
    </row>
    <row r="162" spans="1:8">
      <c r="A162" t="s">
        <v>27</v>
      </c>
      <c r="B162" t="s">
        <v>15</v>
      </c>
      <c r="C162" t="s">
        <v>9</v>
      </c>
      <c r="D162" t="s">
        <v>12</v>
      </c>
      <c r="E162">
        <v>2</v>
      </c>
      <c r="F162" s="2">
        <v>15854.5016528813</v>
      </c>
      <c r="G162" s="2">
        <f>10815288/1024</f>
        <v>10561.8046875</v>
      </c>
      <c r="H162" s="4">
        <f t="shared" si="2"/>
        <v>0.1261471375</v>
      </c>
    </row>
    <row r="163" spans="1:8">
      <c r="A163" t="s">
        <v>27</v>
      </c>
      <c r="B163" t="s">
        <v>15</v>
      </c>
      <c r="C163" t="s">
        <v>9</v>
      </c>
      <c r="D163" t="s">
        <v>12</v>
      </c>
      <c r="E163">
        <v>1</v>
      </c>
      <c r="F163" s="2">
        <v>7741.84216740158</v>
      </c>
      <c r="G163" s="2">
        <f>10814900/1024</f>
        <v>10561.42578125</v>
      </c>
      <c r="H163" s="4">
        <f t="shared" si="2"/>
        <v>0.12916822358</v>
      </c>
    </row>
    <row r="164" spans="1:8">
      <c r="A164" t="s">
        <v>28</v>
      </c>
      <c r="B164" t="s">
        <v>7</v>
      </c>
      <c r="C164" t="s">
        <v>13</v>
      </c>
      <c r="D164" t="s">
        <v>8</v>
      </c>
      <c r="E164">
        <v>4</v>
      </c>
      <c r="F164" s="2">
        <v>10593.9741047295</v>
      </c>
      <c r="G164" s="2">
        <f>59654144/1024/1024</f>
        <v>56.890625</v>
      </c>
      <c r="H164" s="4">
        <f t="shared" si="2"/>
        <v>0.377573133600003</v>
      </c>
    </row>
    <row r="165" spans="1:8">
      <c r="A165" t="s">
        <v>28</v>
      </c>
      <c r="B165" t="s">
        <v>7</v>
      </c>
      <c r="C165" t="s">
        <v>13</v>
      </c>
      <c r="D165" t="s">
        <v>8</v>
      </c>
      <c r="E165">
        <v>2</v>
      </c>
      <c r="F165" s="2">
        <v>6590.11588059764</v>
      </c>
      <c r="G165" s="2">
        <f>56901632/1024/1024</f>
        <v>54.265625</v>
      </c>
      <c r="H165" s="4">
        <f t="shared" si="2"/>
        <v>0.3034848</v>
      </c>
    </row>
    <row r="166" spans="1:8">
      <c r="A166" t="s">
        <v>28</v>
      </c>
      <c r="B166" t="s">
        <v>7</v>
      </c>
      <c r="C166" t="s">
        <v>13</v>
      </c>
      <c r="D166" t="s">
        <v>8</v>
      </c>
      <c r="E166">
        <v>1</v>
      </c>
      <c r="F166" s="2">
        <v>3724.4176733302</v>
      </c>
      <c r="G166" s="2">
        <f>57376768/1024/1024</f>
        <v>54.71875</v>
      </c>
      <c r="H166" s="4">
        <f t="shared" si="2"/>
        <v>0.268498350000001</v>
      </c>
    </row>
    <row r="167" spans="1:8">
      <c r="A167" t="s">
        <v>28</v>
      </c>
      <c r="B167" t="s">
        <v>7</v>
      </c>
      <c r="C167" t="s">
        <v>13</v>
      </c>
      <c r="D167" t="s">
        <v>11</v>
      </c>
      <c r="E167">
        <v>4</v>
      </c>
      <c r="F167" s="2">
        <v>3958.55733753691</v>
      </c>
      <c r="G167" s="2">
        <f>60325888/1024/1024</f>
        <v>57.53125</v>
      </c>
      <c r="H167" s="4">
        <f t="shared" si="2"/>
        <v>1.0104691328</v>
      </c>
    </row>
    <row r="168" spans="1:8">
      <c r="A168" t="s">
        <v>28</v>
      </c>
      <c r="B168" t="s">
        <v>7</v>
      </c>
      <c r="C168" t="s">
        <v>13</v>
      </c>
      <c r="D168" t="s">
        <v>11</v>
      </c>
      <c r="E168">
        <v>2</v>
      </c>
      <c r="F168" s="2">
        <v>2937.68005588205</v>
      </c>
      <c r="G168" s="2">
        <f>61620224/1024/1024</f>
        <v>58.765625</v>
      </c>
      <c r="H168" s="4">
        <f t="shared" si="2"/>
        <v>0.680809333200001</v>
      </c>
    </row>
    <row r="169" spans="1:8">
      <c r="A169" t="s">
        <v>28</v>
      </c>
      <c r="B169" t="s">
        <v>7</v>
      </c>
      <c r="C169" t="s">
        <v>13</v>
      </c>
      <c r="D169" t="s">
        <v>11</v>
      </c>
      <c r="E169">
        <v>1</v>
      </c>
      <c r="F169" s="2">
        <v>1484.66682513683</v>
      </c>
      <c r="G169" s="2">
        <f>60030976/1024/1024</f>
        <v>57.25</v>
      </c>
      <c r="H169" s="4">
        <f t="shared" si="2"/>
        <v>0.673551791600003</v>
      </c>
    </row>
    <row r="170" spans="1:8">
      <c r="A170" t="s">
        <v>28</v>
      </c>
      <c r="B170" t="s">
        <v>7</v>
      </c>
      <c r="C170" t="s">
        <v>13</v>
      </c>
      <c r="D170" t="s">
        <v>12</v>
      </c>
      <c r="E170">
        <v>4</v>
      </c>
      <c r="F170" s="2">
        <v>1255.65104434071</v>
      </c>
      <c r="G170" s="2">
        <f>57950208/1024/1024</f>
        <v>55.265625</v>
      </c>
      <c r="H170" s="4">
        <f t="shared" si="2"/>
        <v>3.18559843360002</v>
      </c>
    </row>
    <row r="171" spans="1:8">
      <c r="A171" t="s">
        <v>28</v>
      </c>
      <c r="B171" t="s">
        <v>7</v>
      </c>
      <c r="C171" t="s">
        <v>13</v>
      </c>
      <c r="D171" t="s">
        <v>12</v>
      </c>
      <c r="E171">
        <v>2</v>
      </c>
      <c r="F171" s="2">
        <v>764.279667481861</v>
      </c>
      <c r="G171" s="2">
        <f>58966016/1024/1024</f>
        <v>56.234375</v>
      </c>
      <c r="H171" s="4">
        <f t="shared" si="2"/>
        <v>2.6168431336</v>
      </c>
    </row>
    <row r="172" spans="1:8">
      <c r="A172" t="s">
        <v>28</v>
      </c>
      <c r="B172" t="s">
        <v>7</v>
      </c>
      <c r="C172" t="s">
        <v>13</v>
      </c>
      <c r="D172" t="s">
        <v>12</v>
      </c>
      <c r="E172">
        <v>1</v>
      </c>
      <c r="F172" s="2">
        <v>435.279320765925</v>
      </c>
      <c r="G172" s="2">
        <f>60243968/1024/1024</f>
        <v>57.453125</v>
      </c>
      <c r="H172" s="4">
        <f t="shared" si="2"/>
        <v>2.2973753916</v>
      </c>
    </row>
    <row r="173" spans="1:8">
      <c r="A173" t="s">
        <v>28</v>
      </c>
      <c r="B173" t="s">
        <v>7</v>
      </c>
      <c r="C173" t="s">
        <v>14</v>
      </c>
      <c r="D173" t="s">
        <v>8</v>
      </c>
      <c r="E173">
        <v>4</v>
      </c>
      <c r="F173" s="2">
        <v>16053.4580151905</v>
      </c>
      <c r="G173" s="2">
        <f>57589760/1024/1024</f>
        <v>54.921875</v>
      </c>
      <c r="H173" s="4">
        <f t="shared" si="2"/>
        <v>0.249167500000001</v>
      </c>
    </row>
    <row r="174" spans="1:8">
      <c r="A174" t="s">
        <v>28</v>
      </c>
      <c r="B174" t="s">
        <v>7</v>
      </c>
      <c r="C174" t="s">
        <v>14</v>
      </c>
      <c r="D174" t="s">
        <v>8</v>
      </c>
      <c r="E174">
        <v>2</v>
      </c>
      <c r="F174" s="2">
        <v>8974.41371137922</v>
      </c>
      <c r="G174" s="2">
        <f>57671680/1024/1024</f>
        <v>55</v>
      </c>
      <c r="H174" s="4">
        <f t="shared" si="2"/>
        <v>0.2228557836</v>
      </c>
    </row>
    <row r="175" spans="1:8">
      <c r="A175" t="s">
        <v>28</v>
      </c>
      <c r="B175" t="s">
        <v>7</v>
      </c>
      <c r="C175" t="s">
        <v>14</v>
      </c>
      <c r="D175" t="s">
        <v>8</v>
      </c>
      <c r="E175">
        <v>1</v>
      </c>
      <c r="F175" s="2">
        <v>4570.35675747813</v>
      </c>
      <c r="G175" s="2">
        <f>60620800/1024/1024</f>
        <v>57.8125</v>
      </c>
      <c r="H175" s="4">
        <f t="shared" si="2"/>
        <v>0.2188013</v>
      </c>
    </row>
    <row r="176" spans="1:8">
      <c r="A176" t="s">
        <v>28</v>
      </c>
      <c r="B176" t="s">
        <v>7</v>
      </c>
      <c r="C176" t="s">
        <v>14</v>
      </c>
      <c r="D176" t="s">
        <v>11</v>
      </c>
      <c r="E176">
        <v>4</v>
      </c>
      <c r="F176" s="2">
        <v>5517.94133130986</v>
      </c>
      <c r="G176" s="2">
        <f>56754176/1024/1024</f>
        <v>54.125</v>
      </c>
      <c r="H176" s="4">
        <f t="shared" si="2"/>
        <v>0.724908033600001</v>
      </c>
    </row>
    <row r="177" spans="1:8">
      <c r="A177" t="s">
        <v>28</v>
      </c>
      <c r="B177" t="s">
        <v>7</v>
      </c>
      <c r="C177" t="s">
        <v>14</v>
      </c>
      <c r="D177" t="s">
        <v>11</v>
      </c>
      <c r="E177">
        <v>2</v>
      </c>
      <c r="F177" s="2">
        <v>3027.56927286641</v>
      </c>
      <c r="G177" s="2">
        <f>56983552/1024/1024</f>
        <v>54.34375</v>
      </c>
      <c r="H177" s="4">
        <f t="shared" si="2"/>
        <v>0.660595950000002</v>
      </c>
    </row>
    <row r="178" spans="1:8">
      <c r="A178" t="s">
        <v>28</v>
      </c>
      <c r="B178" t="s">
        <v>7</v>
      </c>
      <c r="C178" t="s">
        <v>14</v>
      </c>
      <c r="D178" t="s">
        <v>11</v>
      </c>
      <c r="E178">
        <v>1</v>
      </c>
      <c r="F178" s="2">
        <v>1649.11445439749</v>
      </c>
      <c r="G178" s="2">
        <f>60080128/1024/1024</f>
        <v>57.296875</v>
      </c>
      <c r="H178" s="4">
        <f t="shared" si="2"/>
        <v>0.606386050000001</v>
      </c>
    </row>
    <row r="179" spans="1:8">
      <c r="A179" t="s">
        <v>28</v>
      </c>
      <c r="B179" t="s">
        <v>7</v>
      </c>
      <c r="C179" t="s">
        <v>14</v>
      </c>
      <c r="D179" t="s">
        <v>12</v>
      </c>
      <c r="E179">
        <v>4</v>
      </c>
      <c r="F179" s="2">
        <v>4073.1599284553</v>
      </c>
      <c r="G179" s="2">
        <f>140361728/1024/1024</f>
        <v>133.859375</v>
      </c>
      <c r="H179" s="4">
        <f t="shared" si="2"/>
        <v>0.982038532800001</v>
      </c>
    </row>
    <row r="180" spans="1:8">
      <c r="A180" t="s">
        <v>28</v>
      </c>
      <c r="B180" t="s">
        <v>7</v>
      </c>
      <c r="C180" t="s">
        <v>14</v>
      </c>
      <c r="D180" t="s">
        <v>12</v>
      </c>
      <c r="E180">
        <v>2</v>
      </c>
      <c r="F180" s="2">
        <v>2824.88628773359</v>
      </c>
      <c r="G180" s="2">
        <f>148586496/1024/1024</f>
        <v>141.703125</v>
      </c>
      <c r="H180" s="4">
        <f t="shared" si="2"/>
        <v>0.707993100000001</v>
      </c>
    </row>
    <row r="181" spans="1:8">
      <c r="A181" t="s">
        <v>28</v>
      </c>
      <c r="B181" t="s">
        <v>7</v>
      </c>
      <c r="C181" t="s">
        <v>14</v>
      </c>
      <c r="D181" t="s">
        <v>12</v>
      </c>
      <c r="E181">
        <v>1</v>
      </c>
      <c r="F181" s="2">
        <v>1493.14924477065</v>
      </c>
      <c r="G181" s="2">
        <f>172277760/1024/1024</f>
        <v>164.296875</v>
      </c>
      <c r="H181" s="4">
        <f t="shared" si="2"/>
        <v>0.669725416600001</v>
      </c>
    </row>
    <row r="182" spans="1:8">
      <c r="A182" t="s">
        <v>28</v>
      </c>
      <c r="B182" t="s">
        <v>7</v>
      </c>
      <c r="C182" t="s">
        <v>9</v>
      </c>
      <c r="D182" t="s">
        <v>8</v>
      </c>
      <c r="E182">
        <v>4</v>
      </c>
      <c r="F182" s="2">
        <v>30089.4031994351</v>
      </c>
      <c r="G182" s="2">
        <f>60473344/1024/1024</f>
        <v>57.671875</v>
      </c>
      <c r="H182" s="4">
        <f t="shared" si="2"/>
        <v>0.1329371664</v>
      </c>
    </row>
    <row r="183" spans="1:8">
      <c r="A183" t="s">
        <v>28</v>
      </c>
      <c r="B183" t="s">
        <v>7</v>
      </c>
      <c r="C183" t="s">
        <v>9</v>
      </c>
      <c r="D183" t="s">
        <v>8</v>
      </c>
      <c r="E183">
        <v>2</v>
      </c>
      <c r="F183" s="2">
        <v>15986.7863711188</v>
      </c>
      <c r="G183" s="2">
        <f>59572224/1024/1024</f>
        <v>56.8125</v>
      </c>
      <c r="H183" s="4">
        <f t="shared" si="2"/>
        <v>0.1251033168</v>
      </c>
    </row>
    <row r="184" spans="1:8">
      <c r="A184" t="s">
        <v>28</v>
      </c>
      <c r="B184" t="s">
        <v>7</v>
      </c>
      <c r="C184" t="s">
        <v>9</v>
      </c>
      <c r="D184" t="s">
        <v>8</v>
      </c>
      <c r="E184">
        <v>1</v>
      </c>
      <c r="F184" s="2">
        <v>8743.32419874537</v>
      </c>
      <c r="G184" s="2">
        <f>59719680/1024/1024</f>
        <v>56.953125</v>
      </c>
      <c r="H184" s="4">
        <f t="shared" si="2"/>
        <v>0.114372975</v>
      </c>
    </row>
    <row r="185" spans="1:8">
      <c r="A185" t="s">
        <v>28</v>
      </c>
      <c r="B185" t="s">
        <v>7</v>
      </c>
      <c r="C185" t="s">
        <v>9</v>
      </c>
      <c r="D185" t="s">
        <v>11</v>
      </c>
      <c r="E185">
        <v>4</v>
      </c>
      <c r="F185" s="2">
        <v>10202.230323446</v>
      </c>
      <c r="G185" s="2">
        <f>557465600/1024/1024</f>
        <v>531.640625</v>
      </c>
      <c r="H185" s="4">
        <f t="shared" si="2"/>
        <v>0.392071132800002</v>
      </c>
    </row>
    <row r="186" spans="1:8">
      <c r="A186" t="s">
        <v>28</v>
      </c>
      <c r="B186" t="s">
        <v>7</v>
      </c>
      <c r="C186" t="s">
        <v>9</v>
      </c>
      <c r="D186" t="s">
        <v>11</v>
      </c>
      <c r="E186">
        <v>2</v>
      </c>
      <c r="F186" s="2">
        <v>5767.07643790147</v>
      </c>
      <c r="G186" s="2">
        <f>547471360/1024/1024</f>
        <v>522.109375</v>
      </c>
      <c r="H186" s="4">
        <f t="shared" si="2"/>
        <v>0.3467961664</v>
      </c>
    </row>
    <row r="187" spans="1:8">
      <c r="A187" t="s">
        <v>28</v>
      </c>
      <c r="B187" t="s">
        <v>7</v>
      </c>
      <c r="C187" t="s">
        <v>9</v>
      </c>
      <c r="D187" t="s">
        <v>11</v>
      </c>
      <c r="E187">
        <v>1</v>
      </c>
      <c r="F187" s="2">
        <v>3126.90130256545</v>
      </c>
      <c r="G187" s="2">
        <f>541835264/1024/1024</f>
        <v>516.734375</v>
      </c>
      <c r="H187" s="4">
        <f t="shared" si="2"/>
        <v>0.319805425000001</v>
      </c>
    </row>
    <row r="188" spans="1:8">
      <c r="A188" t="s">
        <v>28</v>
      </c>
      <c r="B188" t="s">
        <v>7</v>
      </c>
      <c r="C188" t="s">
        <v>9</v>
      </c>
      <c r="D188" t="s">
        <v>12</v>
      </c>
      <c r="E188">
        <v>4</v>
      </c>
      <c r="F188" s="2">
        <v>3436.52265832553</v>
      </c>
      <c r="G188" s="2">
        <f>2919530496/1024/1024</f>
        <v>2784.28125</v>
      </c>
      <c r="H188" s="4">
        <f t="shared" si="2"/>
        <v>1.1639673</v>
      </c>
    </row>
    <row r="189" spans="1:8">
      <c r="A189" t="s">
        <v>28</v>
      </c>
      <c r="B189" t="s">
        <v>7</v>
      </c>
      <c r="C189" t="s">
        <v>9</v>
      </c>
      <c r="D189" t="s">
        <v>12</v>
      </c>
      <c r="E189">
        <v>2</v>
      </c>
      <c r="F189" s="2">
        <v>2423.69510981944</v>
      </c>
      <c r="G189" s="2">
        <f>3466477568/1024/1024</f>
        <v>3305.890625</v>
      </c>
      <c r="H189" s="4">
        <f t="shared" si="2"/>
        <v>0.825186300000001</v>
      </c>
    </row>
    <row r="190" spans="1:8">
      <c r="A190" t="s">
        <v>28</v>
      </c>
      <c r="B190" t="s">
        <v>7</v>
      </c>
      <c r="C190" t="s">
        <v>9</v>
      </c>
      <c r="D190" t="s">
        <v>12</v>
      </c>
      <c r="E190">
        <v>1</v>
      </c>
      <c r="F190" s="2">
        <v>1611.55670935251</v>
      </c>
      <c r="G190" s="2">
        <f>3482419200/1024/1024</f>
        <v>3321.09375</v>
      </c>
      <c r="H190" s="4">
        <f t="shared" si="2"/>
        <v>0.620518033400003</v>
      </c>
    </row>
    <row r="191" spans="1:8">
      <c r="A191" t="s">
        <v>28</v>
      </c>
      <c r="B191" t="s">
        <v>15</v>
      </c>
      <c r="C191" t="s">
        <v>13</v>
      </c>
      <c r="D191" t="s">
        <v>8</v>
      </c>
      <c r="E191">
        <v>24</v>
      </c>
      <c r="F191" s="2">
        <v>11199.3882482001</v>
      </c>
      <c r="G191" s="2">
        <f>76440/1024</f>
        <v>74.6484375</v>
      </c>
      <c r="H191" s="4">
        <f t="shared" si="2"/>
        <v>2.14297419360001</v>
      </c>
    </row>
    <row r="192" spans="1:8">
      <c r="A192" t="s">
        <v>28</v>
      </c>
      <c r="B192" t="s">
        <v>15</v>
      </c>
      <c r="C192" t="s">
        <v>13</v>
      </c>
      <c r="D192" t="s">
        <v>8</v>
      </c>
      <c r="E192">
        <v>16</v>
      </c>
      <c r="F192" s="2">
        <v>12585.1446070619</v>
      </c>
      <c r="G192" s="2">
        <f>62736/1024</f>
        <v>61.265625</v>
      </c>
      <c r="H192" s="4">
        <f t="shared" si="2"/>
        <v>1.2713401792</v>
      </c>
    </row>
    <row r="193" spans="1:8">
      <c r="A193" t="s">
        <v>28</v>
      </c>
      <c r="B193" t="s">
        <v>15</v>
      </c>
      <c r="C193" t="s">
        <v>13</v>
      </c>
      <c r="D193" t="s">
        <v>8</v>
      </c>
      <c r="E193">
        <v>8</v>
      </c>
      <c r="F193" s="2">
        <v>9572.00454847872</v>
      </c>
      <c r="G193" s="2">
        <f>63096/1024</f>
        <v>61.6171875</v>
      </c>
      <c r="H193" s="4">
        <f t="shared" si="2"/>
        <v>0.8357706016</v>
      </c>
    </row>
    <row r="194" spans="1:8">
      <c r="A194" t="s">
        <v>28</v>
      </c>
      <c r="B194" t="s">
        <v>15</v>
      </c>
      <c r="C194" t="s">
        <v>13</v>
      </c>
      <c r="D194" t="s">
        <v>8</v>
      </c>
      <c r="E194">
        <v>4</v>
      </c>
      <c r="F194" s="2">
        <v>5784.26787235118</v>
      </c>
      <c r="G194" s="2">
        <f>63732/1024</f>
        <v>62.23828125</v>
      </c>
      <c r="H194" s="4">
        <f t="shared" si="2"/>
        <v>0.691530905600001</v>
      </c>
    </row>
    <row r="195" spans="1:8">
      <c r="A195" t="s">
        <v>28</v>
      </c>
      <c r="B195" t="s">
        <v>15</v>
      </c>
      <c r="C195" t="s">
        <v>13</v>
      </c>
      <c r="D195" t="s">
        <v>8</v>
      </c>
      <c r="E195">
        <v>2</v>
      </c>
      <c r="F195" s="2">
        <v>3021.51483537497</v>
      </c>
      <c r="G195" s="2">
        <f>63324/1024</f>
        <v>61.83984375</v>
      </c>
      <c r="H195" s="4">
        <f t="shared" ref="H195:H258" si="3">E195*1000/F195</f>
        <v>0.661919636</v>
      </c>
    </row>
    <row r="196" spans="1:8">
      <c r="A196" t="s">
        <v>28</v>
      </c>
      <c r="B196" t="s">
        <v>15</v>
      </c>
      <c r="C196" t="s">
        <v>13</v>
      </c>
      <c r="D196" t="s">
        <v>8</v>
      </c>
      <c r="E196">
        <v>1</v>
      </c>
      <c r="F196" s="2">
        <v>1556.07909297197</v>
      </c>
      <c r="G196" s="2">
        <f>62932/1024</f>
        <v>61.45703125</v>
      </c>
      <c r="H196" s="4">
        <f t="shared" si="3"/>
        <v>0.642640855800003</v>
      </c>
    </row>
    <row r="197" spans="1:8">
      <c r="A197" t="s">
        <v>28</v>
      </c>
      <c r="B197" t="s">
        <v>15</v>
      </c>
      <c r="C197" t="s">
        <v>13</v>
      </c>
      <c r="D197" t="s">
        <v>11</v>
      </c>
      <c r="E197">
        <v>24</v>
      </c>
      <c r="F197" s="2">
        <v>6566.59184201616</v>
      </c>
      <c r="G197" s="2">
        <f>105880/1024</f>
        <v>103.3984375</v>
      </c>
      <c r="H197" s="4">
        <f t="shared" si="3"/>
        <v>3.6548639808</v>
      </c>
    </row>
    <row r="198" spans="1:8">
      <c r="A198" t="s">
        <v>28</v>
      </c>
      <c r="B198" t="s">
        <v>15</v>
      </c>
      <c r="C198" t="s">
        <v>13</v>
      </c>
      <c r="D198" t="s">
        <v>11</v>
      </c>
      <c r="E198">
        <v>16</v>
      </c>
      <c r="F198" s="2">
        <v>7147.67409317105</v>
      </c>
      <c r="G198" s="2">
        <f>77124/1024</f>
        <v>75.31640625</v>
      </c>
      <c r="H198" s="4">
        <f t="shared" si="3"/>
        <v>2.2384904224</v>
      </c>
    </row>
    <row r="199" spans="1:8">
      <c r="A199" t="s">
        <v>28</v>
      </c>
      <c r="B199" t="s">
        <v>15</v>
      </c>
      <c r="C199" t="s">
        <v>13</v>
      </c>
      <c r="D199" t="s">
        <v>11</v>
      </c>
      <c r="E199">
        <v>8</v>
      </c>
      <c r="F199" s="2">
        <v>4994.67978197387</v>
      </c>
      <c r="G199" s="2">
        <f>62708/1024</f>
        <v>61.23828125</v>
      </c>
      <c r="H199" s="4">
        <f t="shared" si="3"/>
        <v>1.6017042832</v>
      </c>
    </row>
    <row r="200" spans="1:8">
      <c r="A200" t="s">
        <v>28</v>
      </c>
      <c r="B200" t="s">
        <v>15</v>
      </c>
      <c r="C200" t="s">
        <v>13</v>
      </c>
      <c r="D200" t="s">
        <v>11</v>
      </c>
      <c r="E200">
        <v>4</v>
      </c>
      <c r="F200" s="2">
        <v>2578.87228808336</v>
      </c>
      <c r="G200" s="2">
        <f>63064/1024</f>
        <v>61.5859375</v>
      </c>
      <c r="H200" s="4">
        <f t="shared" si="3"/>
        <v>1.551065564</v>
      </c>
    </row>
    <row r="201" spans="1:8">
      <c r="A201" t="s">
        <v>28</v>
      </c>
      <c r="B201" t="s">
        <v>15</v>
      </c>
      <c r="C201" t="s">
        <v>13</v>
      </c>
      <c r="D201" t="s">
        <v>11</v>
      </c>
      <c r="E201">
        <v>2</v>
      </c>
      <c r="F201" s="2">
        <v>1414.14448292064</v>
      </c>
      <c r="G201" s="2">
        <f>63180/1024</f>
        <v>61.69921875</v>
      </c>
      <c r="H201" s="4">
        <f t="shared" si="3"/>
        <v>1.41428264520001</v>
      </c>
    </row>
    <row r="202" spans="1:8">
      <c r="A202" t="s">
        <v>28</v>
      </c>
      <c r="B202" t="s">
        <v>15</v>
      </c>
      <c r="C202" t="s">
        <v>13</v>
      </c>
      <c r="D202" t="s">
        <v>11</v>
      </c>
      <c r="E202">
        <v>1</v>
      </c>
      <c r="F202" s="2">
        <v>700.643562944618</v>
      </c>
      <c r="G202" s="2">
        <f>63588/1024</f>
        <v>62.09765625</v>
      </c>
      <c r="H202" s="4">
        <f t="shared" si="3"/>
        <v>1.4272592412</v>
      </c>
    </row>
    <row r="203" spans="1:8">
      <c r="A203" t="s">
        <v>28</v>
      </c>
      <c r="B203" t="s">
        <v>15</v>
      </c>
      <c r="C203" t="s">
        <v>13</v>
      </c>
      <c r="D203" t="s">
        <v>12</v>
      </c>
      <c r="E203">
        <v>24</v>
      </c>
      <c r="F203" s="2">
        <v>6514.02386675549</v>
      </c>
      <c r="G203" s="2">
        <f>114268/1024</f>
        <v>111.58984375</v>
      </c>
      <c r="H203" s="4">
        <f t="shared" si="3"/>
        <v>3.6843586224</v>
      </c>
    </row>
    <row r="204" spans="1:8">
      <c r="A204" t="s">
        <v>28</v>
      </c>
      <c r="B204" t="s">
        <v>15</v>
      </c>
      <c r="C204" t="s">
        <v>13</v>
      </c>
      <c r="D204" t="s">
        <v>12</v>
      </c>
      <c r="E204">
        <v>16</v>
      </c>
      <c r="F204" s="2">
        <v>6539.27878684</v>
      </c>
      <c r="G204" s="2">
        <f>82540/1024</f>
        <v>80.60546875</v>
      </c>
      <c r="H204" s="4">
        <f t="shared" si="3"/>
        <v>2.4467530016</v>
      </c>
    </row>
    <row r="205" spans="1:8">
      <c r="A205" t="s">
        <v>28</v>
      </c>
      <c r="B205" t="s">
        <v>15</v>
      </c>
      <c r="C205" t="s">
        <v>13</v>
      </c>
      <c r="D205" t="s">
        <v>12</v>
      </c>
      <c r="E205">
        <v>8</v>
      </c>
      <c r="F205" s="2">
        <v>4287.50744137647</v>
      </c>
      <c r="G205" s="2">
        <f>62908/1024</f>
        <v>61.43359375</v>
      </c>
      <c r="H205" s="4">
        <f t="shared" si="3"/>
        <v>1.8658859744</v>
      </c>
    </row>
    <row r="206" spans="1:8">
      <c r="A206" t="s">
        <v>28</v>
      </c>
      <c r="B206" t="s">
        <v>15</v>
      </c>
      <c r="C206" t="s">
        <v>13</v>
      </c>
      <c r="D206" t="s">
        <v>12</v>
      </c>
      <c r="E206">
        <v>4</v>
      </c>
      <c r="F206" s="2">
        <v>2270.829208391</v>
      </c>
      <c r="G206" s="2">
        <f>62768/1024</f>
        <v>61.296875</v>
      </c>
      <c r="H206" s="4">
        <f t="shared" si="3"/>
        <v>1.7614710896</v>
      </c>
    </row>
    <row r="207" spans="1:8">
      <c r="A207" t="s">
        <v>28</v>
      </c>
      <c r="B207" t="s">
        <v>15</v>
      </c>
      <c r="C207" t="s">
        <v>13</v>
      </c>
      <c r="D207" t="s">
        <v>12</v>
      </c>
      <c r="E207">
        <v>2</v>
      </c>
      <c r="F207" s="2">
        <v>1310.06137443126</v>
      </c>
      <c r="G207" s="2">
        <f>63096/1024</f>
        <v>61.6171875</v>
      </c>
      <c r="H207" s="4">
        <f t="shared" si="3"/>
        <v>1.5266460328</v>
      </c>
    </row>
    <row r="208" spans="1:8">
      <c r="A208" t="s">
        <v>28</v>
      </c>
      <c r="B208" t="s">
        <v>15</v>
      </c>
      <c r="C208" t="s">
        <v>13</v>
      </c>
      <c r="D208" t="s">
        <v>12</v>
      </c>
      <c r="E208">
        <v>1</v>
      </c>
      <c r="F208" s="2">
        <v>640.684296342706</v>
      </c>
      <c r="G208" s="2">
        <f>63092/1024</f>
        <v>61.61328125</v>
      </c>
      <c r="H208" s="4">
        <f t="shared" si="3"/>
        <v>1.560831139</v>
      </c>
    </row>
    <row r="209" spans="1:8">
      <c r="A209" t="s">
        <v>28</v>
      </c>
      <c r="B209" t="s">
        <v>15</v>
      </c>
      <c r="C209" t="s">
        <v>14</v>
      </c>
      <c r="D209" t="s">
        <v>8</v>
      </c>
      <c r="E209">
        <v>24</v>
      </c>
      <c r="F209" s="2">
        <v>25586.0342991638</v>
      </c>
      <c r="G209" s="2">
        <f>63432/1024</f>
        <v>61.9453125</v>
      </c>
      <c r="H209" s="4">
        <f t="shared" si="3"/>
        <v>0.938011718400001</v>
      </c>
    </row>
    <row r="210" spans="1:8">
      <c r="A210" t="s">
        <v>28</v>
      </c>
      <c r="B210" t="s">
        <v>15</v>
      </c>
      <c r="C210" t="s">
        <v>14</v>
      </c>
      <c r="D210" t="s">
        <v>8</v>
      </c>
      <c r="E210">
        <v>16</v>
      </c>
      <c r="F210" s="2">
        <v>23625.8680120281</v>
      </c>
      <c r="G210" s="2">
        <f>62640/1024</f>
        <v>61.171875</v>
      </c>
      <c r="H210" s="4">
        <f t="shared" si="3"/>
        <v>0.677223795200002</v>
      </c>
    </row>
    <row r="211" spans="1:8">
      <c r="A211" t="s">
        <v>28</v>
      </c>
      <c r="B211" t="s">
        <v>15</v>
      </c>
      <c r="C211" t="s">
        <v>14</v>
      </c>
      <c r="D211" t="s">
        <v>8</v>
      </c>
      <c r="E211">
        <v>8</v>
      </c>
      <c r="F211" s="2">
        <v>13003.9988440797</v>
      </c>
      <c r="G211" s="2">
        <f>63316/1024</f>
        <v>61.83203125</v>
      </c>
      <c r="H211" s="4">
        <f t="shared" si="3"/>
        <v>0.615195379200002</v>
      </c>
    </row>
    <row r="212" spans="1:8">
      <c r="A212" t="s">
        <v>28</v>
      </c>
      <c r="B212" t="s">
        <v>15</v>
      </c>
      <c r="C212" t="s">
        <v>14</v>
      </c>
      <c r="D212" t="s">
        <v>8</v>
      </c>
      <c r="E212">
        <v>4</v>
      </c>
      <c r="F212" s="2">
        <v>6714.99336369292</v>
      </c>
      <c r="G212" s="2">
        <f>63352/1024</f>
        <v>61.8671875</v>
      </c>
      <c r="H212" s="4">
        <f t="shared" si="3"/>
        <v>0.595681899200001</v>
      </c>
    </row>
    <row r="213" spans="1:8">
      <c r="A213" t="s">
        <v>28</v>
      </c>
      <c r="B213" t="s">
        <v>15</v>
      </c>
      <c r="C213" t="s">
        <v>14</v>
      </c>
      <c r="D213" t="s">
        <v>8</v>
      </c>
      <c r="E213">
        <v>2</v>
      </c>
      <c r="F213" s="2">
        <v>3735.95953555328</v>
      </c>
      <c r="G213" s="2">
        <f>63308/1024</f>
        <v>61.82421875</v>
      </c>
      <c r="H213" s="4">
        <f t="shared" si="3"/>
        <v>0.535337704</v>
      </c>
    </row>
    <row r="214" spans="1:8">
      <c r="A214" t="s">
        <v>28</v>
      </c>
      <c r="B214" t="s">
        <v>15</v>
      </c>
      <c r="C214" t="s">
        <v>14</v>
      </c>
      <c r="D214" t="s">
        <v>8</v>
      </c>
      <c r="E214">
        <v>1</v>
      </c>
      <c r="F214" s="2">
        <v>1873.65251501568</v>
      </c>
      <c r="G214" s="2">
        <f>62860/1024</f>
        <v>61.38671875</v>
      </c>
      <c r="H214" s="4">
        <f t="shared" si="3"/>
        <v>0.533716893600002</v>
      </c>
    </row>
    <row r="215" spans="1:8">
      <c r="A215" t="s">
        <v>28</v>
      </c>
      <c r="B215" t="s">
        <v>15</v>
      </c>
      <c r="C215" t="s">
        <v>14</v>
      </c>
      <c r="D215" t="s">
        <v>11</v>
      </c>
      <c r="E215">
        <v>24</v>
      </c>
      <c r="F215" s="2">
        <v>10143.3166658218</v>
      </c>
      <c r="G215" s="2">
        <f>77188/1024</f>
        <v>75.37890625</v>
      </c>
      <c r="H215" s="4">
        <f t="shared" si="3"/>
        <v>2.36608998720001</v>
      </c>
    </row>
    <row r="216" spans="1:8">
      <c r="A216" t="s">
        <v>28</v>
      </c>
      <c r="B216" t="s">
        <v>15</v>
      </c>
      <c r="C216" t="s">
        <v>14</v>
      </c>
      <c r="D216" t="s">
        <v>11</v>
      </c>
      <c r="E216">
        <v>16</v>
      </c>
      <c r="F216" s="2">
        <v>8441.11068667893</v>
      </c>
      <c r="G216" s="2">
        <f>63420/1024</f>
        <v>61.93359375</v>
      </c>
      <c r="H216" s="4">
        <f t="shared" si="3"/>
        <v>1.8954851552</v>
      </c>
    </row>
    <row r="217" spans="1:8">
      <c r="A217" t="s">
        <v>28</v>
      </c>
      <c r="B217" t="s">
        <v>15</v>
      </c>
      <c r="C217" t="s">
        <v>14</v>
      </c>
      <c r="D217" t="s">
        <v>11</v>
      </c>
      <c r="E217">
        <v>8</v>
      </c>
      <c r="F217" s="2">
        <v>5098.65484646737</v>
      </c>
      <c r="G217" s="2">
        <f>63244/1024</f>
        <v>61.76171875</v>
      </c>
      <c r="H217" s="4">
        <f t="shared" si="3"/>
        <v>1.5690412944</v>
      </c>
    </row>
    <row r="218" spans="1:8">
      <c r="A218" t="s">
        <v>28</v>
      </c>
      <c r="B218" t="s">
        <v>15</v>
      </c>
      <c r="C218" t="s">
        <v>14</v>
      </c>
      <c r="D218" t="s">
        <v>11</v>
      </c>
      <c r="E218">
        <v>4</v>
      </c>
      <c r="F218" s="2">
        <v>2669.02468378297</v>
      </c>
      <c r="G218" s="2">
        <f>63500/1024</f>
        <v>62.01171875</v>
      </c>
      <c r="H218" s="4">
        <f t="shared" si="3"/>
        <v>1.4986747872</v>
      </c>
    </row>
    <row r="219" spans="1:8">
      <c r="A219" t="s">
        <v>28</v>
      </c>
      <c r="B219" t="s">
        <v>15</v>
      </c>
      <c r="C219" t="s">
        <v>14</v>
      </c>
      <c r="D219" t="s">
        <v>11</v>
      </c>
      <c r="E219">
        <v>2</v>
      </c>
      <c r="F219" s="2">
        <v>1349.94216350992</v>
      </c>
      <c r="G219" s="2">
        <f>62800/1024</f>
        <v>61.328125</v>
      </c>
      <c r="H219" s="4">
        <f t="shared" si="3"/>
        <v>1.48154495360001</v>
      </c>
    </row>
    <row r="220" spans="1:8">
      <c r="A220" t="s">
        <v>28</v>
      </c>
      <c r="B220" t="s">
        <v>15</v>
      </c>
      <c r="C220" t="s">
        <v>14</v>
      </c>
      <c r="D220" t="s">
        <v>11</v>
      </c>
      <c r="E220">
        <v>1</v>
      </c>
      <c r="F220" s="2">
        <v>744.932515625539</v>
      </c>
      <c r="G220" s="2">
        <f>63396/1024</f>
        <v>61.91015625</v>
      </c>
      <c r="H220" s="4">
        <f t="shared" si="3"/>
        <v>1.3424034782</v>
      </c>
    </row>
    <row r="221" spans="1:8">
      <c r="A221" t="s">
        <v>28</v>
      </c>
      <c r="B221" t="s">
        <v>15</v>
      </c>
      <c r="C221" t="s">
        <v>14</v>
      </c>
      <c r="D221" t="s">
        <v>12</v>
      </c>
      <c r="E221">
        <v>24</v>
      </c>
      <c r="F221" s="2">
        <v>11047.2450236745</v>
      </c>
      <c r="G221" s="2">
        <f>201520/1024</f>
        <v>196.796875</v>
      </c>
      <c r="H221" s="4">
        <f t="shared" si="3"/>
        <v>2.17248734400001</v>
      </c>
    </row>
    <row r="222" spans="1:8">
      <c r="A222" t="s">
        <v>28</v>
      </c>
      <c r="B222" t="s">
        <v>15</v>
      </c>
      <c r="C222" t="s">
        <v>14</v>
      </c>
      <c r="D222" t="s">
        <v>12</v>
      </c>
      <c r="E222">
        <v>16</v>
      </c>
      <c r="F222" s="2">
        <v>7576.23374204826</v>
      </c>
      <c r="G222" s="2">
        <f>179300/1024</f>
        <v>175.09765625</v>
      </c>
      <c r="H222" s="4">
        <f t="shared" si="3"/>
        <v>2.1118672608</v>
      </c>
    </row>
    <row r="223" spans="1:8">
      <c r="A223" t="s">
        <v>28</v>
      </c>
      <c r="B223" t="s">
        <v>15</v>
      </c>
      <c r="C223" t="s">
        <v>14</v>
      </c>
      <c r="D223" t="s">
        <v>12</v>
      </c>
      <c r="E223">
        <v>8</v>
      </c>
      <c r="F223" s="2">
        <v>4266.2638330661</v>
      </c>
      <c r="G223" s="2">
        <f>157688/1024</f>
        <v>153.9921875</v>
      </c>
      <c r="H223" s="4">
        <f t="shared" si="3"/>
        <v>1.8751770432</v>
      </c>
    </row>
    <row r="224" spans="1:8">
      <c r="A224" t="s">
        <v>28</v>
      </c>
      <c r="B224" t="s">
        <v>15</v>
      </c>
      <c r="C224" t="s">
        <v>14</v>
      </c>
      <c r="D224" t="s">
        <v>12</v>
      </c>
      <c r="E224">
        <v>4</v>
      </c>
      <c r="F224" s="2">
        <v>2443.92327617651</v>
      </c>
      <c r="G224" s="2">
        <f>138520/1024</f>
        <v>135.2734375</v>
      </c>
      <c r="H224" s="4">
        <f t="shared" si="3"/>
        <v>1.636712592</v>
      </c>
    </row>
    <row r="225" spans="1:8">
      <c r="A225" t="s">
        <v>28</v>
      </c>
      <c r="B225" t="s">
        <v>15</v>
      </c>
      <c r="C225" t="s">
        <v>14</v>
      </c>
      <c r="D225" t="s">
        <v>12</v>
      </c>
      <c r="E225">
        <v>2</v>
      </c>
      <c r="F225" s="2">
        <v>1245.59040599734</v>
      </c>
      <c r="G225" s="2">
        <f>136772/1024</f>
        <v>133.56640625</v>
      </c>
      <c r="H225" s="4">
        <f t="shared" si="3"/>
        <v>1.605664262</v>
      </c>
    </row>
    <row r="226" spans="1:8">
      <c r="A226" t="s">
        <v>28</v>
      </c>
      <c r="B226" t="s">
        <v>15</v>
      </c>
      <c r="C226" t="s">
        <v>14</v>
      </c>
      <c r="D226" t="s">
        <v>12</v>
      </c>
      <c r="E226">
        <v>1</v>
      </c>
      <c r="F226" s="2">
        <v>632.670556026962</v>
      </c>
      <c r="G226" s="2">
        <f>125564/1024</f>
        <v>122.62109375</v>
      </c>
      <c r="H226" s="4">
        <f t="shared" si="3"/>
        <v>1.5806014528</v>
      </c>
    </row>
    <row r="227" spans="1:8">
      <c r="A227" t="s">
        <v>28</v>
      </c>
      <c r="B227" t="s">
        <v>15</v>
      </c>
      <c r="C227" t="s">
        <v>9</v>
      </c>
      <c r="D227" t="s">
        <v>8</v>
      </c>
      <c r="E227">
        <v>24</v>
      </c>
      <c r="F227" s="2">
        <v>48625.0768409933</v>
      </c>
      <c r="G227" s="2">
        <f>69872/1024</f>
        <v>68.234375</v>
      </c>
      <c r="H227" s="4">
        <f t="shared" si="3"/>
        <v>0.4935724848</v>
      </c>
    </row>
    <row r="228" spans="1:8">
      <c r="A228" t="s">
        <v>28</v>
      </c>
      <c r="B228" t="s">
        <v>15</v>
      </c>
      <c r="C228" t="s">
        <v>9</v>
      </c>
      <c r="D228" t="s">
        <v>8</v>
      </c>
      <c r="E228">
        <v>16</v>
      </c>
      <c r="F228" s="2">
        <v>40477.143924953</v>
      </c>
      <c r="G228" s="2">
        <f>67908/1024</f>
        <v>66.31640625</v>
      </c>
      <c r="H228" s="4">
        <f t="shared" si="3"/>
        <v>0.3952848064</v>
      </c>
    </row>
    <row r="229" spans="1:8">
      <c r="A229" t="s">
        <v>28</v>
      </c>
      <c r="B229" t="s">
        <v>15</v>
      </c>
      <c r="C229" t="s">
        <v>9</v>
      </c>
      <c r="D229" t="s">
        <v>8</v>
      </c>
      <c r="E229">
        <v>8</v>
      </c>
      <c r="F229" s="2">
        <v>23627.6021863905</v>
      </c>
      <c r="G229" s="2">
        <f>64320/1024</f>
        <v>62.8125</v>
      </c>
      <c r="H229" s="4">
        <f t="shared" si="3"/>
        <v>0.338587044800001</v>
      </c>
    </row>
    <row r="230" spans="1:8">
      <c r="A230" t="s">
        <v>28</v>
      </c>
      <c r="B230" t="s">
        <v>15</v>
      </c>
      <c r="C230" t="s">
        <v>9</v>
      </c>
      <c r="D230" t="s">
        <v>8</v>
      </c>
      <c r="E230">
        <v>4</v>
      </c>
      <c r="F230" s="2">
        <v>13023.9194595819</v>
      </c>
      <c r="G230" s="2">
        <f>63260/1024</f>
        <v>61.77734375</v>
      </c>
      <c r="H230" s="4">
        <f t="shared" si="3"/>
        <v>0.307127206400001</v>
      </c>
    </row>
    <row r="231" spans="1:8">
      <c r="A231" t="s">
        <v>28</v>
      </c>
      <c r="B231" t="s">
        <v>15</v>
      </c>
      <c r="C231" t="s">
        <v>9</v>
      </c>
      <c r="D231" t="s">
        <v>8</v>
      </c>
      <c r="E231">
        <v>2</v>
      </c>
      <c r="F231" s="2">
        <v>7272.7868196611</v>
      </c>
      <c r="G231" s="2">
        <f>62864/1024</f>
        <v>61.390625</v>
      </c>
      <c r="H231" s="4">
        <f t="shared" si="3"/>
        <v>0.2749977484</v>
      </c>
    </row>
    <row r="232" spans="1:8">
      <c r="A232" t="s">
        <v>28</v>
      </c>
      <c r="B232" t="s">
        <v>15</v>
      </c>
      <c r="C232" t="s">
        <v>9</v>
      </c>
      <c r="D232" t="s">
        <v>8</v>
      </c>
      <c r="E232">
        <v>1</v>
      </c>
      <c r="F232" s="2">
        <v>3706.16578101003</v>
      </c>
      <c r="G232" s="2">
        <f>62844/1024</f>
        <v>61.37109375</v>
      </c>
      <c r="H232" s="4">
        <f t="shared" si="3"/>
        <v>0.2698206338</v>
      </c>
    </row>
    <row r="233" spans="1:8">
      <c r="A233" t="s">
        <v>28</v>
      </c>
      <c r="B233" t="s">
        <v>15</v>
      </c>
      <c r="C233" t="s">
        <v>9</v>
      </c>
      <c r="D233" t="s">
        <v>11</v>
      </c>
      <c r="E233">
        <v>24</v>
      </c>
      <c r="F233" s="2">
        <v>18100.7709596212</v>
      </c>
      <c r="G233" s="2">
        <f>671716/1024</f>
        <v>655.97265625</v>
      </c>
      <c r="H233" s="4">
        <f t="shared" si="3"/>
        <v>1.3259103744</v>
      </c>
    </row>
    <row r="234" spans="1:8">
      <c r="A234" t="s">
        <v>28</v>
      </c>
      <c r="B234" t="s">
        <v>15</v>
      </c>
      <c r="C234" t="s">
        <v>9</v>
      </c>
      <c r="D234" t="s">
        <v>11</v>
      </c>
      <c r="E234">
        <v>16</v>
      </c>
      <c r="F234" s="2">
        <v>17217.7836440373</v>
      </c>
      <c r="G234" s="2">
        <f>662948/1024</f>
        <v>647.41015625</v>
      </c>
      <c r="H234" s="4">
        <f t="shared" si="3"/>
        <v>0.929271753600003</v>
      </c>
    </row>
    <row r="235" spans="1:8">
      <c r="A235" t="s">
        <v>28</v>
      </c>
      <c r="B235" t="s">
        <v>15</v>
      </c>
      <c r="C235" t="s">
        <v>9</v>
      </c>
      <c r="D235" t="s">
        <v>11</v>
      </c>
      <c r="E235">
        <v>8</v>
      </c>
      <c r="F235" s="2">
        <v>9636.81568887471</v>
      </c>
      <c r="G235" s="2">
        <f>654360/1024</f>
        <v>639.0234375</v>
      </c>
      <c r="H235" s="4">
        <f t="shared" si="3"/>
        <v>0.830149736</v>
      </c>
    </row>
    <row r="236" spans="1:8">
      <c r="A236" t="s">
        <v>28</v>
      </c>
      <c r="B236" t="s">
        <v>15</v>
      </c>
      <c r="C236" t="s">
        <v>9</v>
      </c>
      <c r="D236" t="s">
        <v>11</v>
      </c>
      <c r="E236">
        <v>4</v>
      </c>
      <c r="F236" s="2">
        <v>4930.98258508509</v>
      </c>
      <c r="G236" s="2">
        <f>649084/1024</f>
        <v>633.87109375</v>
      </c>
      <c r="H236" s="4">
        <f t="shared" si="3"/>
        <v>0.811197348800001</v>
      </c>
    </row>
    <row r="237" spans="1:8">
      <c r="A237" t="s">
        <v>28</v>
      </c>
      <c r="B237" t="s">
        <v>15</v>
      </c>
      <c r="C237" t="s">
        <v>9</v>
      </c>
      <c r="D237" t="s">
        <v>11</v>
      </c>
      <c r="E237">
        <v>2</v>
      </c>
      <c r="F237" s="2">
        <v>2724.94209222834</v>
      </c>
      <c r="G237" s="2">
        <f>650612/1024</f>
        <v>635.36328125</v>
      </c>
      <c r="H237" s="4">
        <f t="shared" si="3"/>
        <v>0.733960551200002</v>
      </c>
    </row>
    <row r="238" spans="1:8">
      <c r="A238" t="s">
        <v>28</v>
      </c>
      <c r="B238" t="s">
        <v>15</v>
      </c>
      <c r="C238" t="s">
        <v>9</v>
      </c>
      <c r="D238" t="s">
        <v>11</v>
      </c>
      <c r="E238">
        <v>1</v>
      </c>
      <c r="F238" s="2">
        <v>1411.71173885651</v>
      </c>
      <c r="G238" s="2">
        <f>646036/1024</f>
        <v>630.89453125</v>
      </c>
      <c r="H238" s="4">
        <f t="shared" si="3"/>
        <v>0.708359909800001</v>
      </c>
    </row>
    <row r="239" spans="1:8">
      <c r="A239" t="s">
        <v>28</v>
      </c>
      <c r="B239" t="s">
        <v>15</v>
      </c>
      <c r="C239" t="s">
        <v>9</v>
      </c>
      <c r="D239" t="s">
        <v>12</v>
      </c>
      <c r="E239">
        <v>24</v>
      </c>
      <c r="F239" s="2">
        <v>11912.6276426139</v>
      </c>
      <c r="G239" s="2">
        <f>10870148/1024</f>
        <v>10615.37890625</v>
      </c>
      <c r="H239" s="4">
        <f t="shared" si="3"/>
        <v>2.014668864</v>
      </c>
    </row>
    <row r="240" spans="1:8">
      <c r="A240" t="s">
        <v>28</v>
      </c>
      <c r="B240" t="s">
        <v>15</v>
      </c>
      <c r="C240" t="s">
        <v>9</v>
      </c>
      <c r="D240" t="s">
        <v>12</v>
      </c>
      <c r="E240">
        <v>16</v>
      </c>
      <c r="F240" s="2">
        <v>12906.4882336064</v>
      </c>
      <c r="G240" s="2">
        <f>10854652/1024</f>
        <v>10600.24609375</v>
      </c>
      <c r="H240" s="4">
        <f t="shared" si="3"/>
        <v>1.23968656</v>
      </c>
    </row>
    <row r="241" spans="1:8">
      <c r="A241" t="s">
        <v>28</v>
      </c>
      <c r="B241" t="s">
        <v>15</v>
      </c>
      <c r="C241" t="s">
        <v>9</v>
      </c>
      <c r="D241" t="s">
        <v>12</v>
      </c>
      <c r="E241">
        <v>8</v>
      </c>
      <c r="F241" s="2">
        <v>7939.71897310704</v>
      </c>
      <c r="G241" s="2">
        <f>10837720/1024</f>
        <v>10583.7109375</v>
      </c>
      <c r="H241" s="4">
        <f t="shared" si="3"/>
        <v>1.0075923376</v>
      </c>
    </row>
    <row r="242" spans="1:8">
      <c r="A242" t="s">
        <v>28</v>
      </c>
      <c r="B242" t="s">
        <v>15</v>
      </c>
      <c r="C242" t="s">
        <v>9</v>
      </c>
      <c r="D242" t="s">
        <v>12</v>
      </c>
      <c r="E242">
        <v>4</v>
      </c>
      <c r="F242" s="2">
        <v>4325.47448716283</v>
      </c>
      <c r="G242" s="2">
        <f>10826408/1024</f>
        <v>10572.6640625</v>
      </c>
      <c r="H242" s="4">
        <f t="shared" si="3"/>
        <v>0.924754038400001</v>
      </c>
    </row>
    <row r="243" spans="1:8">
      <c r="A243" t="s">
        <v>28</v>
      </c>
      <c r="B243" t="s">
        <v>15</v>
      </c>
      <c r="C243" t="s">
        <v>9</v>
      </c>
      <c r="D243" t="s">
        <v>12</v>
      </c>
      <c r="E243">
        <v>2</v>
      </c>
      <c r="F243" s="2">
        <v>2244.29890176041</v>
      </c>
      <c r="G243" s="2">
        <f>10823348/1024</f>
        <v>10569.67578125</v>
      </c>
      <c r="H243" s="4">
        <f t="shared" si="3"/>
        <v>0.891146896000001</v>
      </c>
    </row>
    <row r="244" spans="1:8">
      <c r="A244" t="s">
        <v>28</v>
      </c>
      <c r="B244" t="s">
        <v>15</v>
      </c>
      <c r="C244" t="s">
        <v>9</v>
      </c>
      <c r="D244" t="s">
        <v>12</v>
      </c>
      <c r="E244">
        <v>1</v>
      </c>
      <c r="F244" s="2">
        <v>1228.05240401217</v>
      </c>
      <c r="G244" s="2">
        <f>10820376/1024</f>
        <v>10566.7734375</v>
      </c>
      <c r="H244" s="4">
        <f t="shared" si="3"/>
        <v>0.814297498000004</v>
      </c>
    </row>
    <row r="245" spans="1:8">
      <c r="A245" t="s">
        <v>29</v>
      </c>
      <c r="B245" t="s">
        <v>7</v>
      </c>
      <c r="C245" t="s">
        <v>13</v>
      </c>
      <c r="D245" t="s">
        <v>8</v>
      </c>
      <c r="E245">
        <v>4</v>
      </c>
      <c r="F245" s="2">
        <v>4816.67687823037</v>
      </c>
      <c r="G245" s="2">
        <f>58605568/1024/1024</f>
        <v>55.890625</v>
      </c>
      <c r="H245" s="4">
        <f t="shared" si="3"/>
        <v>0.8304480664</v>
      </c>
    </row>
    <row r="246" spans="1:8">
      <c r="A246" t="s">
        <v>29</v>
      </c>
      <c r="B246" t="s">
        <v>7</v>
      </c>
      <c r="C246" t="s">
        <v>13</v>
      </c>
      <c r="D246" t="s">
        <v>8</v>
      </c>
      <c r="E246">
        <v>2</v>
      </c>
      <c r="F246" s="2">
        <v>2581.50921740773</v>
      </c>
      <c r="G246" s="2">
        <f>56983552/1024/1024</f>
        <v>54.34375</v>
      </c>
      <c r="H246" s="4">
        <f t="shared" si="3"/>
        <v>0.774740600000002</v>
      </c>
    </row>
    <row r="247" spans="1:8">
      <c r="A247" t="s">
        <v>29</v>
      </c>
      <c r="B247" t="s">
        <v>7</v>
      </c>
      <c r="C247" t="s">
        <v>13</v>
      </c>
      <c r="D247" t="s">
        <v>8</v>
      </c>
      <c r="E247">
        <v>1</v>
      </c>
      <c r="F247" s="2">
        <v>1402.51131572426</v>
      </c>
      <c r="G247" s="2">
        <f>57278464/1024/1024</f>
        <v>54.625</v>
      </c>
      <c r="H247" s="4">
        <f t="shared" si="3"/>
        <v>0.713006725000003</v>
      </c>
    </row>
    <row r="248" spans="1:8">
      <c r="A248" t="s">
        <v>29</v>
      </c>
      <c r="B248" t="s">
        <v>7</v>
      </c>
      <c r="C248" t="s">
        <v>13</v>
      </c>
      <c r="D248" t="s">
        <v>11</v>
      </c>
      <c r="E248">
        <v>4</v>
      </c>
      <c r="F248" s="2">
        <v>1095.46366033462</v>
      </c>
      <c r="G248" s="2">
        <f>57262080/1024/1024</f>
        <v>54.609375</v>
      </c>
      <c r="H248" s="4">
        <f t="shared" si="3"/>
        <v>3.65142190000001</v>
      </c>
    </row>
    <row r="249" spans="1:8">
      <c r="A249" t="s">
        <v>29</v>
      </c>
      <c r="B249" t="s">
        <v>7</v>
      </c>
      <c r="C249" t="s">
        <v>13</v>
      </c>
      <c r="D249" t="s">
        <v>11</v>
      </c>
      <c r="E249">
        <v>2</v>
      </c>
      <c r="F249" s="2">
        <v>668.075872508342</v>
      </c>
      <c r="G249" s="2">
        <f>58884096/1024/1024</f>
        <v>56.15625</v>
      </c>
      <c r="H249" s="4">
        <f t="shared" si="3"/>
        <v>2.99367195</v>
      </c>
    </row>
    <row r="250" spans="1:8">
      <c r="A250" t="s">
        <v>29</v>
      </c>
      <c r="B250" t="s">
        <v>7</v>
      </c>
      <c r="C250" t="s">
        <v>13</v>
      </c>
      <c r="D250" t="s">
        <v>11</v>
      </c>
      <c r="E250">
        <v>1</v>
      </c>
      <c r="F250" s="2">
        <v>384.9948958216</v>
      </c>
      <c r="G250" s="2">
        <f>59654144/1024/1024</f>
        <v>56.890625</v>
      </c>
      <c r="H250" s="4">
        <f t="shared" si="3"/>
        <v>2.5974370332</v>
      </c>
    </row>
    <row r="251" spans="1:8">
      <c r="A251" t="s">
        <v>29</v>
      </c>
      <c r="B251" t="s">
        <v>7</v>
      </c>
      <c r="C251" t="s">
        <v>13</v>
      </c>
      <c r="D251" t="s">
        <v>12</v>
      </c>
      <c r="E251">
        <v>4</v>
      </c>
      <c r="F251" s="2">
        <v>518.052128658712</v>
      </c>
      <c r="G251" s="2">
        <f>59097088/1024/1024</f>
        <v>56.359375</v>
      </c>
      <c r="H251" s="4">
        <f t="shared" si="3"/>
        <v>7.72123070000001</v>
      </c>
    </row>
    <row r="252" spans="1:8">
      <c r="A252" t="s">
        <v>29</v>
      </c>
      <c r="B252" t="s">
        <v>7</v>
      </c>
      <c r="C252" t="s">
        <v>13</v>
      </c>
      <c r="D252" t="s">
        <v>12</v>
      </c>
      <c r="E252">
        <v>2</v>
      </c>
      <c r="F252" s="2">
        <v>356.186825193561</v>
      </c>
      <c r="G252" s="2">
        <f>61456384/1024/1024</f>
        <v>58.609375</v>
      </c>
      <c r="H252" s="4">
        <f t="shared" si="3"/>
        <v>5.6150308168</v>
      </c>
    </row>
    <row r="253" spans="1:8">
      <c r="A253" t="s">
        <v>29</v>
      </c>
      <c r="B253" t="s">
        <v>7</v>
      </c>
      <c r="C253" t="s">
        <v>13</v>
      </c>
      <c r="D253" t="s">
        <v>12</v>
      </c>
      <c r="E253">
        <v>1</v>
      </c>
      <c r="F253" s="2">
        <v>186.10884741347</v>
      </c>
      <c r="G253" s="2">
        <f>59441152/1024/1024</f>
        <v>56.6875</v>
      </c>
      <c r="H253" s="4">
        <f t="shared" si="3"/>
        <v>5.37319968340002</v>
      </c>
    </row>
    <row r="254" spans="1:8">
      <c r="A254" t="s">
        <v>29</v>
      </c>
      <c r="B254" t="s">
        <v>7</v>
      </c>
      <c r="C254" t="s">
        <v>14</v>
      </c>
      <c r="D254" t="s">
        <v>8</v>
      </c>
      <c r="E254">
        <v>4</v>
      </c>
      <c r="F254" s="2">
        <v>3889.66826517666</v>
      </c>
      <c r="G254" s="2">
        <f>58900480/1024/1024</f>
        <v>56.171875</v>
      </c>
      <c r="H254" s="4">
        <f t="shared" si="3"/>
        <v>1.0283653328</v>
      </c>
    </row>
    <row r="255" spans="1:8">
      <c r="A255" t="s">
        <v>29</v>
      </c>
      <c r="B255" t="s">
        <v>7</v>
      </c>
      <c r="C255" t="s">
        <v>14</v>
      </c>
      <c r="D255" t="s">
        <v>8</v>
      </c>
      <c r="E255">
        <v>2</v>
      </c>
      <c r="F255" s="2">
        <v>2341.86383871382</v>
      </c>
      <c r="G255" s="2">
        <f>59408384/1024/1024</f>
        <v>56.65625</v>
      </c>
      <c r="H255" s="4">
        <f t="shared" si="3"/>
        <v>0.854020616800003</v>
      </c>
    </row>
    <row r="256" spans="1:8">
      <c r="A256" t="s">
        <v>29</v>
      </c>
      <c r="B256" t="s">
        <v>7</v>
      </c>
      <c r="C256" t="s">
        <v>14</v>
      </c>
      <c r="D256" t="s">
        <v>8</v>
      </c>
      <c r="E256">
        <v>1</v>
      </c>
      <c r="F256" s="2">
        <v>1226.46524346208</v>
      </c>
      <c r="G256" s="2">
        <f>59981824/1024/1024</f>
        <v>57.203125</v>
      </c>
      <c r="H256" s="4">
        <f t="shared" si="3"/>
        <v>0.815351275000006</v>
      </c>
    </row>
    <row r="257" spans="1:8">
      <c r="A257" t="s">
        <v>29</v>
      </c>
      <c r="B257" t="s">
        <v>7</v>
      </c>
      <c r="C257" t="s">
        <v>14</v>
      </c>
      <c r="D257" t="s">
        <v>11</v>
      </c>
      <c r="E257">
        <v>4</v>
      </c>
      <c r="F257" s="2">
        <v>1523.19044118792</v>
      </c>
      <c r="G257" s="2">
        <f>59654144/1024/1024</f>
        <v>56.890625</v>
      </c>
      <c r="H257" s="4">
        <f t="shared" si="3"/>
        <v>2.6260669</v>
      </c>
    </row>
    <row r="258" spans="1:8">
      <c r="A258" t="s">
        <v>29</v>
      </c>
      <c r="B258" t="s">
        <v>7</v>
      </c>
      <c r="C258" t="s">
        <v>14</v>
      </c>
      <c r="D258" t="s">
        <v>11</v>
      </c>
      <c r="E258">
        <v>2</v>
      </c>
      <c r="F258" s="2">
        <v>817.273834381582</v>
      </c>
      <c r="G258" s="2">
        <f>59097088/1024/1024</f>
        <v>56.359375</v>
      </c>
      <c r="H258" s="4">
        <f t="shared" si="3"/>
        <v>2.4471602</v>
      </c>
    </row>
    <row r="259" spans="1:8">
      <c r="A259" t="s">
        <v>29</v>
      </c>
      <c r="B259" t="s">
        <v>7</v>
      </c>
      <c r="C259" t="s">
        <v>14</v>
      </c>
      <c r="D259" t="s">
        <v>11</v>
      </c>
      <c r="E259">
        <v>1</v>
      </c>
      <c r="F259" s="2">
        <v>437.207113790407</v>
      </c>
      <c r="G259" s="2">
        <f>58687488/1024/1024</f>
        <v>55.96875</v>
      </c>
      <c r="H259" s="4">
        <f t="shared" ref="H259:H322" si="4">E259*1000/F259</f>
        <v>2.2872454918</v>
      </c>
    </row>
    <row r="260" spans="1:8">
      <c r="A260" t="s">
        <v>29</v>
      </c>
      <c r="B260" t="s">
        <v>7</v>
      </c>
      <c r="C260" t="s">
        <v>14</v>
      </c>
      <c r="D260" t="s">
        <v>12</v>
      </c>
      <c r="E260">
        <v>4</v>
      </c>
      <c r="F260" s="2">
        <v>539.443873016045</v>
      </c>
      <c r="G260" s="2">
        <f>152469504/1024/1024</f>
        <v>145.40625</v>
      </c>
      <c r="H260" s="4">
        <f t="shared" si="4"/>
        <v>7.4150439</v>
      </c>
    </row>
    <row r="261" spans="1:8">
      <c r="A261" t="s">
        <v>29</v>
      </c>
      <c r="B261" t="s">
        <v>7</v>
      </c>
      <c r="C261" t="s">
        <v>14</v>
      </c>
      <c r="D261" t="s">
        <v>12</v>
      </c>
      <c r="E261">
        <v>2</v>
      </c>
      <c r="F261" s="2">
        <v>335.293448573715</v>
      </c>
      <c r="G261" s="2">
        <f>160628736/1024/1024</f>
        <v>153.1875</v>
      </c>
      <c r="H261" s="4">
        <f t="shared" si="4"/>
        <v>5.96492418360001</v>
      </c>
    </row>
    <row r="262" spans="1:8">
      <c r="A262" t="s">
        <v>29</v>
      </c>
      <c r="B262" t="s">
        <v>7</v>
      </c>
      <c r="C262" t="s">
        <v>14</v>
      </c>
      <c r="D262" t="s">
        <v>12</v>
      </c>
      <c r="E262">
        <v>1</v>
      </c>
      <c r="F262" s="2">
        <v>165.526080243683</v>
      </c>
      <c r="G262" s="2">
        <f>186302464/1024/1024</f>
        <v>177.671875</v>
      </c>
      <c r="H262" s="4">
        <f t="shared" si="4"/>
        <v>6.04134405000002</v>
      </c>
    </row>
    <row r="263" spans="1:8">
      <c r="A263" t="s">
        <v>29</v>
      </c>
      <c r="B263" t="s">
        <v>7</v>
      </c>
      <c r="C263" t="s">
        <v>9</v>
      </c>
      <c r="D263" t="s">
        <v>8</v>
      </c>
      <c r="E263">
        <v>4</v>
      </c>
      <c r="F263" s="2">
        <v>11128.6314844538</v>
      </c>
      <c r="G263" s="2">
        <f>60555264/1024/1024</f>
        <v>57.75</v>
      </c>
      <c r="H263" s="4">
        <f t="shared" si="4"/>
        <v>0.3594332336</v>
      </c>
    </row>
    <row r="264" spans="1:8">
      <c r="A264" t="s">
        <v>29</v>
      </c>
      <c r="B264" t="s">
        <v>7</v>
      </c>
      <c r="C264" t="s">
        <v>9</v>
      </c>
      <c r="D264" t="s">
        <v>8</v>
      </c>
      <c r="E264">
        <v>2</v>
      </c>
      <c r="F264" s="2">
        <v>5664.46993802078</v>
      </c>
      <c r="G264" s="2">
        <f>62685184/1024/1024</f>
        <v>59.78125</v>
      </c>
      <c r="H264" s="4">
        <f t="shared" si="4"/>
        <v>0.35307805</v>
      </c>
    </row>
    <row r="265" spans="1:8">
      <c r="A265" t="s">
        <v>29</v>
      </c>
      <c r="B265" t="s">
        <v>7</v>
      </c>
      <c r="C265" t="s">
        <v>9</v>
      </c>
      <c r="D265" t="s">
        <v>8</v>
      </c>
      <c r="E265">
        <v>1</v>
      </c>
      <c r="F265" s="2">
        <v>2962.66442821647</v>
      </c>
      <c r="G265" s="2">
        <f>58982400/1024/1024</f>
        <v>56.25</v>
      </c>
      <c r="H265" s="4">
        <f t="shared" si="4"/>
        <v>0.3375340084</v>
      </c>
    </row>
    <row r="266" spans="1:8">
      <c r="A266" t="s">
        <v>29</v>
      </c>
      <c r="B266" t="s">
        <v>7</v>
      </c>
      <c r="C266" t="s">
        <v>9</v>
      </c>
      <c r="D266" t="s">
        <v>11</v>
      </c>
      <c r="E266">
        <v>4</v>
      </c>
      <c r="F266" s="2">
        <v>3426.58518321115</v>
      </c>
      <c r="G266" s="2">
        <f>548913152/1024/1024</f>
        <v>523.484375</v>
      </c>
      <c r="H266" s="4">
        <f t="shared" si="4"/>
        <v>1.1673429336</v>
      </c>
    </row>
    <row r="267" spans="1:8">
      <c r="A267" t="s">
        <v>29</v>
      </c>
      <c r="B267" t="s">
        <v>7</v>
      </c>
      <c r="C267" t="s">
        <v>9</v>
      </c>
      <c r="D267" t="s">
        <v>11</v>
      </c>
      <c r="E267">
        <v>2</v>
      </c>
      <c r="F267" s="2">
        <v>1897.20251615254</v>
      </c>
      <c r="G267" s="2">
        <f>542998528/1024/1024</f>
        <v>517.84375</v>
      </c>
      <c r="H267" s="4">
        <f t="shared" si="4"/>
        <v>1.0541837168</v>
      </c>
    </row>
    <row r="268" spans="1:8">
      <c r="A268" t="s">
        <v>29</v>
      </c>
      <c r="B268" t="s">
        <v>7</v>
      </c>
      <c r="C268" t="s">
        <v>9</v>
      </c>
      <c r="D268" t="s">
        <v>11</v>
      </c>
      <c r="E268">
        <v>1</v>
      </c>
      <c r="F268" s="2">
        <v>1007.18764353997</v>
      </c>
      <c r="G268" s="2">
        <f>543424512/1024/1024</f>
        <v>518.25</v>
      </c>
      <c r="H268" s="4">
        <f t="shared" si="4"/>
        <v>0.992863650000006</v>
      </c>
    </row>
    <row r="269" spans="1:8">
      <c r="A269" t="s">
        <v>29</v>
      </c>
      <c r="B269" t="s">
        <v>7</v>
      </c>
      <c r="C269" t="s">
        <v>9</v>
      </c>
      <c r="D269" t="s">
        <v>12</v>
      </c>
      <c r="E269">
        <v>4</v>
      </c>
      <c r="F269" s="2">
        <v>2085.30289409692</v>
      </c>
      <c r="G269" s="2">
        <f>3836657664/1024/1024</f>
        <v>3658.921875</v>
      </c>
      <c r="H269" s="4">
        <f t="shared" si="4"/>
        <v>1.9181865672</v>
      </c>
    </row>
    <row r="270" spans="1:8">
      <c r="A270" t="s">
        <v>29</v>
      </c>
      <c r="B270" t="s">
        <v>7</v>
      </c>
      <c r="C270" t="s">
        <v>9</v>
      </c>
      <c r="D270" t="s">
        <v>12</v>
      </c>
      <c r="E270">
        <v>2</v>
      </c>
      <c r="F270" s="2">
        <v>1163.45525384543</v>
      </c>
      <c r="G270" s="2">
        <f>3644129280/1024/1024</f>
        <v>3475.3125</v>
      </c>
      <c r="H270" s="4">
        <f t="shared" si="4"/>
        <v>1.71901755</v>
      </c>
    </row>
    <row r="271" spans="1:8">
      <c r="A271" t="s">
        <v>29</v>
      </c>
      <c r="B271" t="s">
        <v>7</v>
      </c>
      <c r="C271" t="s">
        <v>9</v>
      </c>
      <c r="D271" t="s">
        <v>12</v>
      </c>
      <c r="E271">
        <v>1</v>
      </c>
      <c r="F271" s="2">
        <v>651.013396748982</v>
      </c>
      <c r="G271" s="2">
        <f>3900882944/1024/1024</f>
        <v>3720.171875</v>
      </c>
      <c r="H271" s="4">
        <f t="shared" si="4"/>
        <v>1.5360667</v>
      </c>
    </row>
    <row r="272" spans="1:8">
      <c r="A272" t="s">
        <v>29</v>
      </c>
      <c r="B272" t="s">
        <v>15</v>
      </c>
      <c r="C272" t="s">
        <v>13</v>
      </c>
      <c r="D272" t="s">
        <v>8</v>
      </c>
      <c r="E272">
        <v>24</v>
      </c>
      <c r="F272" s="2">
        <v>6043.69902868135</v>
      </c>
      <c r="G272" s="2">
        <f>81068/1024</f>
        <v>79.16796875</v>
      </c>
      <c r="H272" s="4">
        <f t="shared" si="4"/>
        <v>3.9710779584</v>
      </c>
    </row>
    <row r="273" spans="1:8">
      <c r="A273" t="s">
        <v>29</v>
      </c>
      <c r="B273" t="s">
        <v>15</v>
      </c>
      <c r="C273" t="s">
        <v>13</v>
      </c>
      <c r="D273" t="s">
        <v>8</v>
      </c>
      <c r="E273">
        <v>16</v>
      </c>
      <c r="F273" s="2">
        <v>6175.45261463865</v>
      </c>
      <c r="G273" s="2">
        <f>63076/1024</f>
        <v>61.59765625</v>
      </c>
      <c r="H273" s="4">
        <f t="shared" si="4"/>
        <v>2.5909032096</v>
      </c>
    </row>
    <row r="274" spans="1:8">
      <c r="A274" t="s">
        <v>29</v>
      </c>
      <c r="B274" t="s">
        <v>15</v>
      </c>
      <c r="C274" t="s">
        <v>13</v>
      </c>
      <c r="D274" t="s">
        <v>8</v>
      </c>
      <c r="E274">
        <v>8</v>
      </c>
      <c r="F274" s="2">
        <v>4382.91837647453</v>
      </c>
      <c r="G274" s="2">
        <f>62904/1024</f>
        <v>61.4296875</v>
      </c>
      <c r="H274" s="4">
        <f t="shared" si="4"/>
        <v>1.8252678496</v>
      </c>
    </row>
    <row r="275" spans="1:8">
      <c r="A275" t="s">
        <v>29</v>
      </c>
      <c r="B275" t="s">
        <v>15</v>
      </c>
      <c r="C275" t="s">
        <v>13</v>
      </c>
      <c r="D275" t="s">
        <v>8</v>
      </c>
      <c r="E275">
        <v>4</v>
      </c>
      <c r="F275" s="2">
        <v>2219.45393678383</v>
      </c>
      <c r="G275" s="2">
        <f>62788/1024</f>
        <v>61.31640625</v>
      </c>
      <c r="H275" s="4">
        <f t="shared" si="4"/>
        <v>1.802245108</v>
      </c>
    </row>
    <row r="276" spans="1:8">
      <c r="A276" t="s">
        <v>29</v>
      </c>
      <c r="B276" t="s">
        <v>15</v>
      </c>
      <c r="C276" t="s">
        <v>13</v>
      </c>
      <c r="D276" t="s">
        <v>8</v>
      </c>
      <c r="E276">
        <v>2</v>
      </c>
      <c r="F276" s="2">
        <v>1271.17360085505</v>
      </c>
      <c r="G276" s="2">
        <f>63504/1024</f>
        <v>62.015625</v>
      </c>
      <c r="H276" s="4">
        <f t="shared" si="4"/>
        <v>1.57334922520001</v>
      </c>
    </row>
    <row r="277" spans="1:8">
      <c r="A277" t="s">
        <v>29</v>
      </c>
      <c r="B277" t="s">
        <v>15</v>
      </c>
      <c r="C277" t="s">
        <v>13</v>
      </c>
      <c r="D277" t="s">
        <v>8</v>
      </c>
      <c r="E277">
        <v>1</v>
      </c>
      <c r="F277" s="2">
        <v>612.150316962368</v>
      </c>
      <c r="G277" s="2">
        <f>63340/1024</f>
        <v>61.85546875</v>
      </c>
      <c r="H277" s="4">
        <f t="shared" si="4"/>
        <v>1.6335856934</v>
      </c>
    </row>
    <row r="278" spans="1:8">
      <c r="A278" t="s">
        <v>29</v>
      </c>
      <c r="B278" t="s">
        <v>15</v>
      </c>
      <c r="C278" t="s">
        <v>13</v>
      </c>
      <c r="D278" t="s">
        <v>11</v>
      </c>
      <c r="E278">
        <v>24</v>
      </c>
      <c r="F278" s="2">
        <v>2242.4442516048</v>
      </c>
      <c r="G278" s="2">
        <f>93808/1024</f>
        <v>91.609375</v>
      </c>
      <c r="H278" s="4">
        <f t="shared" si="4"/>
        <v>10.7026072032</v>
      </c>
    </row>
    <row r="279" spans="1:8">
      <c r="A279" t="s">
        <v>29</v>
      </c>
      <c r="B279" t="s">
        <v>15</v>
      </c>
      <c r="C279" t="s">
        <v>13</v>
      </c>
      <c r="D279" t="s">
        <v>11</v>
      </c>
      <c r="E279">
        <v>16</v>
      </c>
      <c r="F279" s="2">
        <v>2132.18736325069</v>
      </c>
      <c r="G279" s="2">
        <f>70040/1024</f>
        <v>68.3984375</v>
      </c>
      <c r="H279" s="4">
        <f t="shared" si="4"/>
        <v>7.50403096640003</v>
      </c>
    </row>
    <row r="280" spans="1:8">
      <c r="A280" t="s">
        <v>29</v>
      </c>
      <c r="B280" t="s">
        <v>15</v>
      </c>
      <c r="C280" t="s">
        <v>13</v>
      </c>
      <c r="D280" t="s">
        <v>11</v>
      </c>
      <c r="E280">
        <v>8</v>
      </c>
      <c r="F280" s="2">
        <v>1184.25729731116</v>
      </c>
      <c r="G280" s="2">
        <f>63228/1024</f>
        <v>61.74609375</v>
      </c>
      <c r="H280" s="4">
        <f t="shared" si="4"/>
        <v>6.755288752</v>
      </c>
    </row>
    <row r="281" spans="1:8">
      <c r="A281" t="s">
        <v>29</v>
      </c>
      <c r="B281" t="s">
        <v>15</v>
      </c>
      <c r="C281" t="s">
        <v>13</v>
      </c>
      <c r="D281" t="s">
        <v>11</v>
      </c>
      <c r="E281">
        <v>4</v>
      </c>
      <c r="F281" s="2">
        <v>623.124328007925</v>
      </c>
      <c r="G281" s="2">
        <f>63004/1024</f>
        <v>61.52734375</v>
      </c>
      <c r="H281" s="4">
        <f t="shared" si="4"/>
        <v>6.41926469600001</v>
      </c>
    </row>
    <row r="282" spans="1:8">
      <c r="A282" t="s">
        <v>29</v>
      </c>
      <c r="B282" t="s">
        <v>15</v>
      </c>
      <c r="C282" t="s">
        <v>13</v>
      </c>
      <c r="D282" t="s">
        <v>11</v>
      </c>
      <c r="E282">
        <v>2</v>
      </c>
      <c r="F282" s="2">
        <v>347.339738930376</v>
      </c>
      <c r="G282" s="2">
        <f>63072/1024</f>
        <v>61.59375</v>
      </c>
      <c r="H282" s="4">
        <f t="shared" si="4"/>
        <v>5.75805119840002</v>
      </c>
    </row>
    <row r="283" spans="1:8">
      <c r="A283" t="s">
        <v>29</v>
      </c>
      <c r="B283" t="s">
        <v>15</v>
      </c>
      <c r="C283" t="s">
        <v>13</v>
      </c>
      <c r="D283" t="s">
        <v>11</v>
      </c>
      <c r="E283">
        <v>1</v>
      </c>
      <c r="F283" s="2">
        <v>180.839308930342</v>
      </c>
      <c r="G283" s="2">
        <f>63272/1024</f>
        <v>61.7890625</v>
      </c>
      <c r="H283" s="4">
        <f t="shared" si="4"/>
        <v>5.52977118700002</v>
      </c>
    </row>
    <row r="284" spans="1:8">
      <c r="A284" t="s">
        <v>29</v>
      </c>
      <c r="B284" t="s">
        <v>15</v>
      </c>
      <c r="C284" t="s">
        <v>13</v>
      </c>
      <c r="D284" t="s">
        <v>12</v>
      </c>
      <c r="E284">
        <v>24</v>
      </c>
      <c r="F284" s="2">
        <v>1103.00197466936</v>
      </c>
      <c r="G284" s="2">
        <f>101192/1024</f>
        <v>98.8203125</v>
      </c>
      <c r="H284" s="4">
        <f t="shared" si="4"/>
        <v>21.7588005744</v>
      </c>
    </row>
    <row r="285" spans="1:8">
      <c r="A285" t="s">
        <v>29</v>
      </c>
      <c r="B285" t="s">
        <v>15</v>
      </c>
      <c r="C285" t="s">
        <v>13</v>
      </c>
      <c r="D285" t="s">
        <v>12</v>
      </c>
      <c r="E285">
        <v>16</v>
      </c>
      <c r="F285" s="2">
        <v>1208.1914728469</v>
      </c>
      <c r="G285" s="2">
        <f>72172/1024</f>
        <v>70.48046875</v>
      </c>
      <c r="H285" s="4">
        <f t="shared" si="4"/>
        <v>13.2429340544001</v>
      </c>
    </row>
    <row r="286" spans="1:8">
      <c r="A286" t="s">
        <v>29</v>
      </c>
      <c r="B286" t="s">
        <v>15</v>
      </c>
      <c r="C286" t="s">
        <v>13</v>
      </c>
      <c r="D286" t="s">
        <v>12</v>
      </c>
      <c r="E286">
        <v>8</v>
      </c>
      <c r="F286" s="2">
        <v>926.429768186575</v>
      </c>
      <c r="G286" s="2">
        <f>63348/1024</f>
        <v>61.86328125</v>
      </c>
      <c r="H286" s="4">
        <f t="shared" si="4"/>
        <v>8.63530110400001</v>
      </c>
    </row>
    <row r="287" spans="1:8">
      <c r="A287" t="s">
        <v>29</v>
      </c>
      <c r="B287" t="s">
        <v>15</v>
      </c>
      <c r="C287" t="s">
        <v>13</v>
      </c>
      <c r="D287" t="s">
        <v>12</v>
      </c>
      <c r="E287">
        <v>4</v>
      </c>
      <c r="F287" s="2">
        <v>480.370578524051</v>
      </c>
      <c r="G287" s="2">
        <f>63352/1024</f>
        <v>61.8671875</v>
      </c>
      <c r="H287" s="4">
        <f t="shared" si="4"/>
        <v>8.32690464160001</v>
      </c>
    </row>
    <row r="288" spans="1:8">
      <c r="A288" t="s">
        <v>29</v>
      </c>
      <c r="B288" t="s">
        <v>15</v>
      </c>
      <c r="C288" t="s">
        <v>13</v>
      </c>
      <c r="D288" t="s">
        <v>12</v>
      </c>
      <c r="E288">
        <v>2</v>
      </c>
      <c r="F288" s="2">
        <v>244.638292247891</v>
      </c>
      <c r="G288" s="2">
        <f>63092/1024</f>
        <v>61.61328125</v>
      </c>
      <c r="H288" s="4">
        <f t="shared" si="4"/>
        <v>8.17533502880002</v>
      </c>
    </row>
    <row r="289" spans="1:8">
      <c r="A289" t="s">
        <v>29</v>
      </c>
      <c r="B289" t="s">
        <v>15</v>
      </c>
      <c r="C289" t="s">
        <v>13</v>
      </c>
      <c r="D289" t="s">
        <v>12</v>
      </c>
      <c r="E289">
        <v>1</v>
      </c>
      <c r="F289" s="2">
        <v>126.005653781549</v>
      </c>
      <c r="G289" s="2">
        <f>63168/1024</f>
        <v>61.6875</v>
      </c>
      <c r="H289" s="4">
        <f t="shared" si="4"/>
        <v>7.93615183120005</v>
      </c>
    </row>
    <row r="290" spans="1:8">
      <c r="A290" t="s">
        <v>29</v>
      </c>
      <c r="B290" t="s">
        <v>15</v>
      </c>
      <c r="C290" t="s">
        <v>14</v>
      </c>
      <c r="D290" t="s">
        <v>8</v>
      </c>
      <c r="E290">
        <v>24</v>
      </c>
      <c r="F290" s="2">
        <v>7524.88170235061</v>
      </c>
      <c r="G290" s="2">
        <f>62844/1024</f>
        <v>61.37109375</v>
      </c>
      <c r="H290" s="4">
        <f t="shared" si="4"/>
        <v>3.1894189104</v>
      </c>
    </row>
    <row r="291" spans="1:8">
      <c r="A291" t="s">
        <v>29</v>
      </c>
      <c r="B291" t="s">
        <v>15</v>
      </c>
      <c r="C291" t="s">
        <v>14</v>
      </c>
      <c r="D291" t="s">
        <v>8</v>
      </c>
      <c r="E291">
        <v>16</v>
      </c>
      <c r="F291" s="2">
        <v>5872.63757429586</v>
      </c>
      <c r="G291" s="2">
        <f>63356/1024</f>
        <v>61.87109375</v>
      </c>
      <c r="H291" s="4">
        <f t="shared" si="4"/>
        <v>2.7244998176</v>
      </c>
    </row>
    <row r="292" spans="1:8">
      <c r="A292" t="s">
        <v>29</v>
      </c>
      <c r="B292" t="s">
        <v>15</v>
      </c>
      <c r="C292" t="s">
        <v>14</v>
      </c>
      <c r="D292" t="s">
        <v>8</v>
      </c>
      <c r="E292">
        <v>8</v>
      </c>
      <c r="F292" s="2">
        <v>3461.52267965775</v>
      </c>
      <c r="G292" s="2">
        <f>63172/1024</f>
        <v>61.69140625</v>
      </c>
      <c r="H292" s="4">
        <f t="shared" si="4"/>
        <v>2.311121648</v>
      </c>
    </row>
    <row r="293" spans="1:8">
      <c r="A293" t="s">
        <v>29</v>
      </c>
      <c r="B293" t="s">
        <v>15</v>
      </c>
      <c r="C293" t="s">
        <v>14</v>
      </c>
      <c r="D293" t="s">
        <v>8</v>
      </c>
      <c r="E293">
        <v>4</v>
      </c>
      <c r="F293" s="2">
        <v>1678.00319584971</v>
      </c>
      <c r="G293" s="2">
        <f>62944/1024</f>
        <v>61.46875</v>
      </c>
      <c r="H293" s="4">
        <f t="shared" si="4"/>
        <v>2.3837856864</v>
      </c>
    </row>
    <row r="294" spans="1:8">
      <c r="A294" t="s">
        <v>29</v>
      </c>
      <c r="B294" t="s">
        <v>15</v>
      </c>
      <c r="C294" t="s">
        <v>14</v>
      </c>
      <c r="D294" t="s">
        <v>8</v>
      </c>
      <c r="E294">
        <v>2</v>
      </c>
      <c r="F294" s="2">
        <v>1060.84571671197</v>
      </c>
      <c r="G294" s="2">
        <f>63540/1024</f>
        <v>62.05078125</v>
      </c>
      <c r="H294" s="4">
        <f t="shared" si="4"/>
        <v>1.88528828320002</v>
      </c>
    </row>
    <row r="295" spans="1:8">
      <c r="A295" t="s">
        <v>29</v>
      </c>
      <c r="B295" t="s">
        <v>15</v>
      </c>
      <c r="C295" t="s">
        <v>14</v>
      </c>
      <c r="D295" t="s">
        <v>8</v>
      </c>
      <c r="E295">
        <v>1</v>
      </c>
      <c r="F295" s="2">
        <v>483.616334724598</v>
      </c>
      <c r="G295" s="2">
        <f>63352/1024</f>
        <v>61.8671875</v>
      </c>
      <c r="H295" s="4">
        <f t="shared" si="4"/>
        <v>2.0677548052</v>
      </c>
    </row>
    <row r="296" spans="1:8">
      <c r="A296" t="s">
        <v>29</v>
      </c>
      <c r="B296" t="s">
        <v>15</v>
      </c>
      <c r="C296" t="s">
        <v>14</v>
      </c>
      <c r="D296" t="s">
        <v>11</v>
      </c>
      <c r="E296">
        <v>24</v>
      </c>
      <c r="F296" s="2">
        <v>2221.60728922361</v>
      </c>
      <c r="G296" s="2">
        <f>91852/1024</f>
        <v>89.69921875</v>
      </c>
      <c r="H296" s="4">
        <f t="shared" si="4"/>
        <v>10.8029894016</v>
      </c>
    </row>
    <row r="297" spans="1:8">
      <c r="A297" t="s">
        <v>29</v>
      </c>
      <c r="B297" t="s">
        <v>15</v>
      </c>
      <c r="C297" t="s">
        <v>14</v>
      </c>
      <c r="D297" t="s">
        <v>11</v>
      </c>
      <c r="E297">
        <v>16</v>
      </c>
      <c r="F297" s="2">
        <v>2113.81709927402</v>
      </c>
      <c r="G297" s="2">
        <f>75736/1024</f>
        <v>73.9609375</v>
      </c>
      <c r="H297" s="4">
        <f t="shared" si="4"/>
        <v>7.56924523200002</v>
      </c>
    </row>
    <row r="298" spans="1:8">
      <c r="A298" t="s">
        <v>29</v>
      </c>
      <c r="B298" t="s">
        <v>15</v>
      </c>
      <c r="C298" t="s">
        <v>14</v>
      </c>
      <c r="D298" t="s">
        <v>11</v>
      </c>
      <c r="E298">
        <v>8</v>
      </c>
      <c r="F298" s="2">
        <v>1302.01395836771</v>
      </c>
      <c r="G298" s="2">
        <f>63160/1024</f>
        <v>61.6796875</v>
      </c>
      <c r="H298" s="4">
        <f t="shared" si="4"/>
        <v>6.14432736960003</v>
      </c>
    </row>
    <row r="299" spans="1:8">
      <c r="A299" t="s">
        <v>29</v>
      </c>
      <c r="B299" t="s">
        <v>15</v>
      </c>
      <c r="C299" t="s">
        <v>14</v>
      </c>
      <c r="D299" t="s">
        <v>11</v>
      </c>
      <c r="E299">
        <v>4</v>
      </c>
      <c r="F299" s="2">
        <v>709.524913310093</v>
      </c>
      <c r="G299" s="2">
        <f>63056/1024</f>
        <v>61.578125</v>
      </c>
      <c r="H299" s="4">
        <f t="shared" si="4"/>
        <v>5.6375751224</v>
      </c>
    </row>
    <row r="300" spans="1:8">
      <c r="A300" t="s">
        <v>29</v>
      </c>
      <c r="B300" t="s">
        <v>15</v>
      </c>
      <c r="C300" t="s">
        <v>14</v>
      </c>
      <c r="D300" t="s">
        <v>11</v>
      </c>
      <c r="E300">
        <v>2</v>
      </c>
      <c r="F300" s="2">
        <v>364.113544870424</v>
      </c>
      <c r="G300" s="2">
        <f>63204/1024</f>
        <v>61.72265625</v>
      </c>
      <c r="H300" s="4">
        <f t="shared" si="4"/>
        <v>5.49279209240001</v>
      </c>
    </row>
    <row r="301" spans="1:8">
      <c r="A301" t="s">
        <v>29</v>
      </c>
      <c r="B301" t="s">
        <v>15</v>
      </c>
      <c r="C301" t="s">
        <v>14</v>
      </c>
      <c r="D301" t="s">
        <v>11</v>
      </c>
      <c r="E301">
        <v>1</v>
      </c>
      <c r="F301" s="2">
        <v>183.691789260056</v>
      </c>
      <c r="G301" s="2">
        <f>63204/1024</f>
        <v>61.72265625</v>
      </c>
      <c r="H301" s="4">
        <f t="shared" si="4"/>
        <v>5.4439014614</v>
      </c>
    </row>
    <row r="302" spans="1:8">
      <c r="A302" t="s">
        <v>29</v>
      </c>
      <c r="B302" t="s">
        <v>15</v>
      </c>
      <c r="C302" t="s">
        <v>14</v>
      </c>
      <c r="D302" t="s">
        <v>12</v>
      </c>
      <c r="E302">
        <v>24</v>
      </c>
      <c r="F302" s="2">
        <v>1156.49270439958</v>
      </c>
      <c r="G302" s="2">
        <f>190420/1024</f>
        <v>185.95703125</v>
      </c>
      <c r="H302" s="4">
        <f t="shared" si="4"/>
        <v>20.7524006928</v>
      </c>
    </row>
    <row r="303" spans="1:8">
      <c r="A303" t="s">
        <v>29</v>
      </c>
      <c r="B303" t="s">
        <v>15</v>
      </c>
      <c r="C303" t="s">
        <v>14</v>
      </c>
      <c r="D303" t="s">
        <v>12</v>
      </c>
      <c r="E303">
        <v>16</v>
      </c>
      <c r="F303" s="2">
        <v>878.06010701773</v>
      </c>
      <c r="G303" s="2">
        <f>172428/1024</f>
        <v>168.38671875</v>
      </c>
      <c r="H303" s="4">
        <f t="shared" si="4"/>
        <v>18.2219871648</v>
      </c>
    </row>
    <row r="304" spans="1:8">
      <c r="A304" t="s">
        <v>29</v>
      </c>
      <c r="B304" t="s">
        <v>15</v>
      </c>
      <c r="C304" t="s">
        <v>14</v>
      </c>
      <c r="D304" t="s">
        <v>12</v>
      </c>
      <c r="E304">
        <v>8</v>
      </c>
      <c r="F304" s="2">
        <v>513.63520885367</v>
      </c>
      <c r="G304" s="2">
        <f>153020/1024</f>
        <v>149.43359375</v>
      </c>
      <c r="H304" s="4">
        <f t="shared" si="4"/>
        <v>15.575256256</v>
      </c>
    </row>
    <row r="305" spans="1:8">
      <c r="A305" t="s">
        <v>29</v>
      </c>
      <c r="B305" t="s">
        <v>15</v>
      </c>
      <c r="C305" t="s">
        <v>14</v>
      </c>
      <c r="D305" t="s">
        <v>12</v>
      </c>
      <c r="E305">
        <v>4</v>
      </c>
      <c r="F305" s="2">
        <v>273.540516146946</v>
      </c>
      <c r="G305" s="2">
        <f>146920/1024</f>
        <v>143.4765625</v>
      </c>
      <c r="H305" s="4">
        <f t="shared" si="4"/>
        <v>14.6230622664001</v>
      </c>
    </row>
    <row r="306" spans="1:8">
      <c r="A306" t="s">
        <v>29</v>
      </c>
      <c r="B306" t="s">
        <v>15</v>
      </c>
      <c r="C306" t="s">
        <v>14</v>
      </c>
      <c r="D306" t="s">
        <v>12</v>
      </c>
      <c r="E306">
        <v>2</v>
      </c>
      <c r="F306" s="2">
        <v>143.608879493851</v>
      </c>
      <c r="G306" s="2">
        <f>140796/1024</f>
        <v>137.49609375</v>
      </c>
      <c r="H306" s="4">
        <f t="shared" si="4"/>
        <v>13.9267154444</v>
      </c>
    </row>
    <row r="307" spans="1:8">
      <c r="A307" t="s">
        <v>29</v>
      </c>
      <c r="B307" t="s">
        <v>15</v>
      </c>
      <c r="C307" t="s">
        <v>14</v>
      </c>
      <c r="D307" t="s">
        <v>12</v>
      </c>
      <c r="E307">
        <v>1</v>
      </c>
      <c r="F307" s="2">
        <v>83.6635010244165</v>
      </c>
      <c r="G307" s="2">
        <f>135032/1024</f>
        <v>131.8671875</v>
      </c>
      <c r="H307" s="4">
        <f t="shared" si="4"/>
        <v>11.9526434796</v>
      </c>
    </row>
    <row r="308" spans="1:8">
      <c r="A308" t="s">
        <v>29</v>
      </c>
      <c r="B308" t="s">
        <v>15</v>
      </c>
      <c r="C308" t="s">
        <v>9</v>
      </c>
      <c r="D308" t="s">
        <v>8</v>
      </c>
      <c r="E308">
        <v>24</v>
      </c>
      <c r="F308" s="2">
        <v>20273.5741231408</v>
      </c>
      <c r="G308" s="2">
        <f>75828/1024</f>
        <v>74.05078125</v>
      </c>
      <c r="H308" s="4">
        <f t="shared" si="4"/>
        <v>1.1838070512</v>
      </c>
    </row>
    <row r="309" spans="1:8">
      <c r="A309" t="s">
        <v>29</v>
      </c>
      <c r="B309" t="s">
        <v>15</v>
      </c>
      <c r="C309" t="s">
        <v>9</v>
      </c>
      <c r="D309" t="s">
        <v>8</v>
      </c>
      <c r="E309">
        <v>16</v>
      </c>
      <c r="F309" s="2">
        <v>17249.247881907</v>
      </c>
      <c r="G309" s="2">
        <f>71320/1024</f>
        <v>69.6484375</v>
      </c>
      <c r="H309" s="4">
        <f t="shared" si="4"/>
        <v>0.927576675200004</v>
      </c>
    </row>
    <row r="310" spans="1:8">
      <c r="A310" t="s">
        <v>29</v>
      </c>
      <c r="B310" t="s">
        <v>15</v>
      </c>
      <c r="C310" t="s">
        <v>9</v>
      </c>
      <c r="D310" t="s">
        <v>8</v>
      </c>
      <c r="E310">
        <v>8</v>
      </c>
      <c r="F310" s="2">
        <v>10140.7498559227</v>
      </c>
      <c r="G310" s="2">
        <f>66640/1024</f>
        <v>65.078125</v>
      </c>
      <c r="H310" s="4">
        <f t="shared" si="4"/>
        <v>0.788896296000005</v>
      </c>
    </row>
    <row r="311" spans="1:8">
      <c r="A311" t="s">
        <v>29</v>
      </c>
      <c r="B311" t="s">
        <v>15</v>
      </c>
      <c r="C311" t="s">
        <v>9</v>
      </c>
      <c r="D311" t="s">
        <v>8</v>
      </c>
      <c r="E311">
        <v>4</v>
      </c>
      <c r="F311" s="2">
        <v>5023.98787918311</v>
      </c>
      <c r="G311" s="2">
        <f>64156/1024</f>
        <v>62.65234375</v>
      </c>
      <c r="H311" s="4">
        <f t="shared" si="4"/>
        <v>0.7961802648</v>
      </c>
    </row>
    <row r="312" spans="1:8">
      <c r="A312" t="s">
        <v>29</v>
      </c>
      <c r="B312" t="s">
        <v>15</v>
      </c>
      <c r="C312" t="s">
        <v>9</v>
      </c>
      <c r="D312" t="s">
        <v>8</v>
      </c>
      <c r="E312">
        <v>2</v>
      </c>
      <c r="F312" s="2">
        <v>2763.35168190007</v>
      </c>
      <c r="G312" s="2">
        <f>63268/1024</f>
        <v>61.78515625</v>
      </c>
      <c r="H312" s="4">
        <f t="shared" si="4"/>
        <v>0.723758764800001</v>
      </c>
    </row>
    <row r="313" spans="1:8">
      <c r="A313" t="s">
        <v>29</v>
      </c>
      <c r="B313" t="s">
        <v>15</v>
      </c>
      <c r="C313" t="s">
        <v>9</v>
      </c>
      <c r="D313" t="s">
        <v>8</v>
      </c>
      <c r="E313">
        <v>1</v>
      </c>
      <c r="F313" s="2">
        <v>1434.91328159409</v>
      </c>
      <c r="G313" s="2">
        <f>62680/1024</f>
        <v>61.2109375</v>
      </c>
      <c r="H313" s="4">
        <f t="shared" si="4"/>
        <v>0.696906226200003</v>
      </c>
    </row>
    <row r="314" spans="1:8">
      <c r="A314" t="s">
        <v>29</v>
      </c>
      <c r="B314" t="s">
        <v>15</v>
      </c>
      <c r="C314" t="s">
        <v>9</v>
      </c>
      <c r="D314" t="s">
        <v>11</v>
      </c>
      <c r="E314">
        <v>24</v>
      </c>
      <c r="F314" s="2">
        <v>8016.22878463167</v>
      </c>
      <c r="G314" s="2">
        <f>669692/1024</f>
        <v>653.99609375</v>
      </c>
      <c r="H314" s="4">
        <f t="shared" si="4"/>
        <v>2.9939265264</v>
      </c>
    </row>
    <row r="315" spans="1:8">
      <c r="A315" t="s">
        <v>29</v>
      </c>
      <c r="B315" t="s">
        <v>15</v>
      </c>
      <c r="C315" t="s">
        <v>9</v>
      </c>
      <c r="D315" t="s">
        <v>11</v>
      </c>
      <c r="E315">
        <v>16</v>
      </c>
      <c r="F315" s="2">
        <v>7081.84486409795</v>
      </c>
      <c r="G315" s="2">
        <f>662872/1024</f>
        <v>647.3359375</v>
      </c>
      <c r="H315" s="4">
        <f t="shared" si="4"/>
        <v>2.2592982912</v>
      </c>
    </row>
    <row r="316" spans="1:8">
      <c r="A316" t="s">
        <v>29</v>
      </c>
      <c r="B316" t="s">
        <v>15</v>
      </c>
      <c r="C316" t="s">
        <v>9</v>
      </c>
      <c r="D316" t="s">
        <v>11</v>
      </c>
      <c r="E316">
        <v>8</v>
      </c>
      <c r="F316" s="2">
        <v>3567.0804226932</v>
      </c>
      <c r="G316" s="2">
        <f>653664/1024</f>
        <v>638.34375</v>
      </c>
      <c r="H316" s="4">
        <f t="shared" si="4"/>
        <v>2.24273048320001</v>
      </c>
    </row>
    <row r="317" spans="1:8">
      <c r="A317" t="s">
        <v>29</v>
      </c>
      <c r="B317" t="s">
        <v>15</v>
      </c>
      <c r="C317" t="s">
        <v>9</v>
      </c>
      <c r="D317" t="s">
        <v>11</v>
      </c>
      <c r="E317">
        <v>4</v>
      </c>
      <c r="F317" s="2">
        <v>1910.21756982705</v>
      </c>
      <c r="G317" s="2">
        <f>648472/1024</f>
        <v>633.2734375</v>
      </c>
      <c r="H317" s="4">
        <f t="shared" si="4"/>
        <v>2.094002308</v>
      </c>
    </row>
    <row r="318" spans="1:8">
      <c r="A318" t="s">
        <v>29</v>
      </c>
      <c r="B318" t="s">
        <v>15</v>
      </c>
      <c r="C318" t="s">
        <v>9</v>
      </c>
      <c r="D318" t="s">
        <v>11</v>
      </c>
      <c r="E318">
        <v>2</v>
      </c>
      <c r="F318" s="2">
        <v>942.408537636605</v>
      </c>
      <c r="G318" s="2">
        <f>648240/1024</f>
        <v>633.046875</v>
      </c>
      <c r="H318" s="4">
        <f t="shared" si="4"/>
        <v>2.1222218604</v>
      </c>
    </row>
    <row r="319" spans="1:8">
      <c r="A319" t="s">
        <v>29</v>
      </c>
      <c r="B319" t="s">
        <v>15</v>
      </c>
      <c r="C319" t="s">
        <v>9</v>
      </c>
      <c r="D319" t="s">
        <v>11</v>
      </c>
      <c r="E319">
        <v>1</v>
      </c>
      <c r="F319" s="2">
        <v>536.59752314849</v>
      </c>
      <c r="G319" s="2">
        <f>646500/1024</f>
        <v>631.34765625</v>
      </c>
      <c r="H319" s="4">
        <f t="shared" si="4"/>
        <v>1.8635941406</v>
      </c>
    </row>
    <row r="320" spans="1:8">
      <c r="A320" t="s">
        <v>29</v>
      </c>
      <c r="B320" t="s">
        <v>15</v>
      </c>
      <c r="C320" t="s">
        <v>9</v>
      </c>
      <c r="D320" t="s">
        <v>12</v>
      </c>
      <c r="E320">
        <v>24</v>
      </c>
      <c r="F320" s="2">
        <v>3938.09111264475</v>
      </c>
      <c r="G320" s="2">
        <f>10901184/1024</f>
        <v>10645.6875</v>
      </c>
      <c r="H320" s="4">
        <f t="shared" si="4"/>
        <v>6.094323192</v>
      </c>
    </row>
    <row r="321" spans="1:8">
      <c r="A321" t="s">
        <v>29</v>
      </c>
      <c r="B321" t="s">
        <v>15</v>
      </c>
      <c r="C321" t="s">
        <v>9</v>
      </c>
      <c r="D321" t="s">
        <v>12</v>
      </c>
      <c r="E321">
        <v>16</v>
      </c>
      <c r="F321" s="2">
        <v>4976.19162019323</v>
      </c>
      <c r="G321" s="2">
        <f>10863568/1024</f>
        <v>10608.953125</v>
      </c>
      <c r="H321" s="4">
        <f t="shared" si="4"/>
        <v>3.2153102656</v>
      </c>
    </row>
    <row r="322" spans="1:8">
      <c r="A322" t="s">
        <v>29</v>
      </c>
      <c r="B322" t="s">
        <v>15</v>
      </c>
      <c r="C322" t="s">
        <v>9</v>
      </c>
      <c r="D322" t="s">
        <v>12</v>
      </c>
      <c r="E322">
        <v>8</v>
      </c>
      <c r="F322" s="2">
        <v>2801.78342861981</v>
      </c>
      <c r="G322" s="2">
        <f>10832992/1024</f>
        <v>10579.09375</v>
      </c>
      <c r="H322" s="4">
        <f t="shared" si="4"/>
        <v>2.8553241904</v>
      </c>
    </row>
    <row r="323" spans="1:8">
      <c r="A323" t="s">
        <v>29</v>
      </c>
      <c r="B323" t="s">
        <v>15</v>
      </c>
      <c r="C323" t="s">
        <v>9</v>
      </c>
      <c r="D323" t="s">
        <v>12</v>
      </c>
      <c r="E323">
        <v>4</v>
      </c>
      <c r="F323" s="2">
        <v>1383.61326681809</v>
      </c>
      <c r="G323" s="2">
        <f>10846516/1024</f>
        <v>10592.30078125</v>
      </c>
      <c r="H323" s="4">
        <f t="shared" ref="H323:H386" si="5">E323*1000/F323</f>
        <v>2.8909812416</v>
      </c>
    </row>
    <row r="324" spans="1:8">
      <c r="A324" t="s">
        <v>29</v>
      </c>
      <c r="B324" t="s">
        <v>15</v>
      </c>
      <c r="C324" t="s">
        <v>9</v>
      </c>
      <c r="D324" t="s">
        <v>12</v>
      </c>
      <c r="E324">
        <v>2</v>
      </c>
      <c r="F324" s="2">
        <v>747.967457486311</v>
      </c>
      <c r="G324" s="2">
        <f>10823300/1024</f>
        <v>10569.62890625</v>
      </c>
      <c r="H324" s="4">
        <f t="shared" si="5"/>
        <v>2.6739131228</v>
      </c>
    </row>
    <row r="325" spans="1:8">
      <c r="A325" t="s">
        <v>29</v>
      </c>
      <c r="B325" t="s">
        <v>15</v>
      </c>
      <c r="C325" t="s">
        <v>9</v>
      </c>
      <c r="D325" t="s">
        <v>12</v>
      </c>
      <c r="E325">
        <v>1</v>
      </c>
      <c r="F325" s="2">
        <v>410.179176083802</v>
      </c>
      <c r="G325" s="2">
        <f>10820740/1024</f>
        <v>10567.12890625</v>
      </c>
      <c r="H325" s="4">
        <f t="shared" si="5"/>
        <v>2.437958966</v>
      </c>
    </row>
    <row r="326" spans="1:8">
      <c r="A326" t="s">
        <v>30</v>
      </c>
      <c r="B326" t="s">
        <v>7</v>
      </c>
      <c r="C326" t="s">
        <v>13</v>
      </c>
      <c r="D326" t="s">
        <v>8</v>
      </c>
      <c r="E326">
        <v>4</v>
      </c>
      <c r="F326" s="2">
        <v>762.420739216464</v>
      </c>
      <c r="G326" s="2">
        <f>57753600/1024/1024</f>
        <v>55.078125</v>
      </c>
      <c r="H326" s="4">
        <f t="shared" si="5"/>
        <v>5.246447</v>
      </c>
    </row>
    <row r="327" spans="1:8">
      <c r="A327" t="s">
        <v>30</v>
      </c>
      <c r="B327" t="s">
        <v>7</v>
      </c>
      <c r="C327" t="s">
        <v>13</v>
      </c>
      <c r="D327" t="s">
        <v>8</v>
      </c>
      <c r="E327">
        <v>2</v>
      </c>
      <c r="F327" s="2">
        <v>406.799297812016</v>
      </c>
      <c r="G327" s="2">
        <f>59686912/1024/1024</f>
        <v>56.921875</v>
      </c>
      <c r="H327" s="4">
        <f t="shared" si="5"/>
        <v>4.916429332</v>
      </c>
    </row>
    <row r="328" spans="1:8">
      <c r="A328" t="s">
        <v>30</v>
      </c>
      <c r="B328" t="s">
        <v>7</v>
      </c>
      <c r="C328" t="s">
        <v>13</v>
      </c>
      <c r="D328" t="s">
        <v>8</v>
      </c>
      <c r="E328">
        <v>1</v>
      </c>
      <c r="F328" s="2">
        <v>240.740962240258</v>
      </c>
      <c r="G328" s="2">
        <f>60342272/1024/1024</f>
        <v>57.546875</v>
      </c>
      <c r="H328" s="4">
        <f t="shared" si="5"/>
        <v>4.15384233200001</v>
      </c>
    </row>
    <row r="329" spans="1:8">
      <c r="A329" t="s">
        <v>30</v>
      </c>
      <c r="B329" t="s">
        <v>7</v>
      </c>
      <c r="C329" t="s">
        <v>13</v>
      </c>
      <c r="D329" t="s">
        <v>11</v>
      </c>
      <c r="E329">
        <v>4</v>
      </c>
      <c r="F329" s="2">
        <v>155.588737751289</v>
      </c>
      <c r="G329" s="2">
        <f>69091328/1024/1024</f>
        <v>65.890625</v>
      </c>
      <c r="H329" s="4">
        <f t="shared" si="5"/>
        <v>25.708801664</v>
      </c>
    </row>
    <row r="330" spans="1:8">
      <c r="A330" t="s">
        <v>30</v>
      </c>
      <c r="B330" t="s">
        <v>7</v>
      </c>
      <c r="C330" t="s">
        <v>13</v>
      </c>
      <c r="D330" t="s">
        <v>11</v>
      </c>
      <c r="E330">
        <v>2</v>
      </c>
      <c r="F330" s="2">
        <v>102.235569871034</v>
      </c>
      <c r="G330" s="2">
        <f>61423616/1024/1024</f>
        <v>58.578125</v>
      </c>
      <c r="H330" s="4">
        <f t="shared" si="5"/>
        <v>19.5626630000001</v>
      </c>
    </row>
    <row r="331" spans="1:8">
      <c r="A331" t="s">
        <v>30</v>
      </c>
      <c r="B331" t="s">
        <v>7</v>
      </c>
      <c r="C331" t="s">
        <v>13</v>
      </c>
      <c r="D331" t="s">
        <v>11</v>
      </c>
      <c r="E331">
        <v>1</v>
      </c>
      <c r="F331" s="2">
        <v>63.926565588239</v>
      </c>
      <c r="G331" s="2">
        <f>58703872/1024/1024</f>
        <v>55.984375</v>
      </c>
      <c r="H331" s="4">
        <f t="shared" si="5"/>
        <v>15.642948918</v>
      </c>
    </row>
    <row r="332" spans="1:8">
      <c r="A332" t="s">
        <v>30</v>
      </c>
      <c r="B332" t="s">
        <v>7</v>
      </c>
      <c r="C332" t="s">
        <v>13</v>
      </c>
      <c r="D332" t="s">
        <v>12</v>
      </c>
      <c r="E332">
        <v>4</v>
      </c>
      <c r="F332" s="2">
        <v>50.9855363975419</v>
      </c>
      <c r="G332" s="2">
        <f>186892288/1024/1024</f>
        <v>178.234375</v>
      </c>
      <c r="H332" s="4">
        <f t="shared" si="5"/>
        <v>78.4536220000001</v>
      </c>
    </row>
    <row r="333" spans="1:8">
      <c r="A333" t="s">
        <v>30</v>
      </c>
      <c r="B333" t="s">
        <v>7</v>
      </c>
      <c r="C333" t="s">
        <v>13</v>
      </c>
      <c r="D333" t="s">
        <v>12</v>
      </c>
      <c r="E333">
        <v>2</v>
      </c>
      <c r="F333" s="2">
        <v>38.750631337589</v>
      </c>
      <c r="G333" s="2">
        <f>189890560/1024/1024</f>
        <v>181.09375</v>
      </c>
      <c r="H333" s="4">
        <f t="shared" si="5"/>
        <v>51.6120623320001</v>
      </c>
    </row>
    <row r="334" spans="1:8">
      <c r="A334" t="s">
        <v>30</v>
      </c>
      <c r="B334" t="s">
        <v>7</v>
      </c>
      <c r="C334" t="s">
        <v>13</v>
      </c>
      <c r="D334" t="s">
        <v>12</v>
      </c>
      <c r="E334">
        <v>1</v>
      </c>
      <c r="F334" s="2">
        <v>22.5122780832298</v>
      </c>
      <c r="G334" s="2">
        <f>175210496/1024/1024</f>
        <v>167.09375</v>
      </c>
      <c r="H334" s="4">
        <f t="shared" si="5"/>
        <v>44.4202046680001</v>
      </c>
    </row>
    <row r="335" spans="1:8">
      <c r="A335" t="s">
        <v>30</v>
      </c>
      <c r="B335" t="s">
        <v>7</v>
      </c>
      <c r="C335" t="s">
        <v>14</v>
      </c>
      <c r="D335" t="s">
        <v>8</v>
      </c>
      <c r="E335">
        <v>4</v>
      </c>
      <c r="F335" s="2">
        <v>891.141628386876</v>
      </c>
      <c r="G335" s="2">
        <f>61095936/1024/1024</f>
        <v>58.265625</v>
      </c>
      <c r="H335" s="4">
        <f t="shared" si="5"/>
        <v>4.488624336</v>
      </c>
    </row>
    <row r="336" spans="1:8">
      <c r="A336" t="s">
        <v>30</v>
      </c>
      <c r="B336" t="s">
        <v>7</v>
      </c>
      <c r="C336" t="s">
        <v>14</v>
      </c>
      <c r="D336" t="s">
        <v>8</v>
      </c>
      <c r="E336">
        <v>2</v>
      </c>
      <c r="F336" s="2">
        <v>515.62584796282</v>
      </c>
      <c r="G336" s="2">
        <f>57458688/1024/1024</f>
        <v>54.796875</v>
      </c>
      <c r="H336" s="4">
        <f t="shared" si="5"/>
        <v>3.8787815</v>
      </c>
    </row>
    <row r="337" spans="1:8">
      <c r="A337" t="s">
        <v>30</v>
      </c>
      <c r="B337" t="s">
        <v>7</v>
      </c>
      <c r="C337" t="s">
        <v>14</v>
      </c>
      <c r="D337" t="s">
        <v>8</v>
      </c>
      <c r="E337">
        <v>1</v>
      </c>
      <c r="F337" s="2">
        <v>271.411267393844</v>
      </c>
      <c r="G337" s="2">
        <f>56623104/1024/1024</f>
        <v>54</v>
      </c>
      <c r="H337" s="4">
        <f t="shared" si="5"/>
        <v>3.684445416</v>
      </c>
    </row>
    <row r="338" spans="1:8">
      <c r="A338" t="s">
        <v>30</v>
      </c>
      <c r="B338" t="s">
        <v>7</v>
      </c>
      <c r="C338" t="s">
        <v>14</v>
      </c>
      <c r="D338" t="s">
        <v>11</v>
      </c>
      <c r="E338">
        <v>4</v>
      </c>
      <c r="F338" s="2">
        <v>194.326920240908</v>
      </c>
      <c r="G338" s="2">
        <f>76283904/1024/1024</f>
        <v>72.75</v>
      </c>
      <c r="H338" s="4">
        <f t="shared" si="5"/>
        <v>20.5838696720001</v>
      </c>
    </row>
    <row r="339" spans="1:8">
      <c r="A339" t="s">
        <v>30</v>
      </c>
      <c r="B339" t="s">
        <v>7</v>
      </c>
      <c r="C339" t="s">
        <v>14</v>
      </c>
      <c r="D339" t="s">
        <v>11</v>
      </c>
      <c r="E339">
        <v>2</v>
      </c>
      <c r="F339" s="2">
        <v>108.223988692452</v>
      </c>
      <c r="G339" s="2">
        <f>79986688/1024/1024</f>
        <v>76.28125</v>
      </c>
      <c r="H339" s="4">
        <f t="shared" si="5"/>
        <v>18.4801911680002</v>
      </c>
    </row>
    <row r="340" spans="1:8">
      <c r="A340" t="s">
        <v>30</v>
      </c>
      <c r="B340" t="s">
        <v>7</v>
      </c>
      <c r="C340" t="s">
        <v>14</v>
      </c>
      <c r="D340" t="s">
        <v>11</v>
      </c>
      <c r="E340">
        <v>1</v>
      </c>
      <c r="F340" s="2">
        <v>58.6846892041988</v>
      </c>
      <c r="G340" s="2">
        <f>99500032/1024/1024</f>
        <v>94.890625</v>
      </c>
      <c r="H340" s="4">
        <f t="shared" si="5"/>
        <v>17.04021975</v>
      </c>
    </row>
    <row r="341" spans="1:8">
      <c r="A341" t="s">
        <v>30</v>
      </c>
      <c r="B341" t="s">
        <v>7</v>
      </c>
      <c r="C341" t="s">
        <v>14</v>
      </c>
      <c r="D341" t="s">
        <v>12</v>
      </c>
      <c r="E341">
        <v>4</v>
      </c>
      <c r="F341" s="2">
        <v>93.2356719654087</v>
      </c>
      <c r="G341" s="2">
        <f>306626560/1024/1024</f>
        <v>292.421875</v>
      </c>
      <c r="H341" s="4">
        <f t="shared" si="5"/>
        <v>42.902034336</v>
      </c>
    </row>
    <row r="342" spans="1:8">
      <c r="A342" t="s">
        <v>30</v>
      </c>
      <c r="B342" t="s">
        <v>7</v>
      </c>
      <c r="C342" t="s">
        <v>14</v>
      </c>
      <c r="D342" t="s">
        <v>12</v>
      </c>
      <c r="E342">
        <v>2</v>
      </c>
      <c r="F342" s="2">
        <v>57.2433164351479</v>
      </c>
      <c r="G342" s="2">
        <f>309051392/1024/1024</f>
        <v>294.734375</v>
      </c>
      <c r="H342" s="4">
        <f t="shared" si="5"/>
        <v>34.938576668</v>
      </c>
    </row>
    <row r="343" spans="1:8">
      <c r="A343" t="s">
        <v>30</v>
      </c>
      <c r="B343" t="s">
        <v>7</v>
      </c>
      <c r="C343" t="s">
        <v>14</v>
      </c>
      <c r="D343" t="s">
        <v>12</v>
      </c>
      <c r="E343">
        <v>1</v>
      </c>
      <c r="F343" s="2">
        <v>31.6770399073288</v>
      </c>
      <c r="G343" s="2">
        <f>293158912/1024/1024</f>
        <v>279.578125</v>
      </c>
      <c r="H343" s="4">
        <f t="shared" si="5"/>
        <v>31.56860625</v>
      </c>
    </row>
    <row r="344" spans="1:8">
      <c r="A344" t="s">
        <v>30</v>
      </c>
      <c r="B344" t="s">
        <v>7</v>
      </c>
      <c r="C344" t="s">
        <v>9</v>
      </c>
      <c r="D344" t="s">
        <v>8</v>
      </c>
      <c r="E344">
        <v>4</v>
      </c>
      <c r="F344" s="2">
        <v>2081.98474506459</v>
      </c>
      <c r="G344" s="2">
        <f>59555840/1024/1024</f>
        <v>56.796875</v>
      </c>
      <c r="H344" s="4">
        <f t="shared" si="5"/>
        <v>1.921243664</v>
      </c>
    </row>
    <row r="345" spans="1:8">
      <c r="A345" t="s">
        <v>30</v>
      </c>
      <c r="B345" t="s">
        <v>7</v>
      </c>
      <c r="C345" t="s">
        <v>9</v>
      </c>
      <c r="D345" t="s">
        <v>8</v>
      </c>
      <c r="E345">
        <v>2</v>
      </c>
      <c r="F345" s="2">
        <v>1021.85379024945</v>
      </c>
      <c r="G345" s="2">
        <f>56672256/1024/1024</f>
        <v>54.046875</v>
      </c>
      <c r="H345" s="4">
        <f t="shared" si="5"/>
        <v>1.957227168</v>
      </c>
    </row>
    <row r="346" spans="1:8">
      <c r="A346" t="s">
        <v>30</v>
      </c>
      <c r="B346" t="s">
        <v>7</v>
      </c>
      <c r="C346" t="s">
        <v>9</v>
      </c>
      <c r="D346" t="s">
        <v>8</v>
      </c>
      <c r="E346">
        <v>1</v>
      </c>
      <c r="F346" s="2">
        <v>662.578081083289</v>
      </c>
      <c r="G346" s="2">
        <f>57720832/1024/1024</f>
        <v>55.046875</v>
      </c>
      <c r="H346" s="4">
        <f t="shared" si="5"/>
        <v>1.509256084</v>
      </c>
    </row>
    <row r="347" spans="1:8">
      <c r="A347" t="s">
        <v>30</v>
      </c>
      <c r="B347" t="s">
        <v>7</v>
      </c>
      <c r="C347" t="s">
        <v>9</v>
      </c>
      <c r="D347" t="s">
        <v>11</v>
      </c>
      <c r="E347">
        <v>4</v>
      </c>
      <c r="F347" s="2">
        <v>386.593740912026</v>
      </c>
      <c r="G347" s="2">
        <f>674955264/1024/1024</f>
        <v>643.6875</v>
      </c>
      <c r="H347" s="4">
        <f t="shared" si="5"/>
        <v>10.346779</v>
      </c>
    </row>
    <row r="348" spans="1:8">
      <c r="A348" t="s">
        <v>30</v>
      </c>
      <c r="B348" t="s">
        <v>7</v>
      </c>
      <c r="C348" t="s">
        <v>9</v>
      </c>
      <c r="D348" t="s">
        <v>11</v>
      </c>
      <c r="E348">
        <v>2</v>
      </c>
      <c r="F348" s="2">
        <v>198.756914628836</v>
      </c>
      <c r="G348" s="2">
        <f>673972224/1024/1024</f>
        <v>642.75</v>
      </c>
      <c r="H348" s="4">
        <f t="shared" si="5"/>
        <v>10.062543</v>
      </c>
    </row>
    <row r="349" spans="1:8">
      <c r="A349" t="s">
        <v>30</v>
      </c>
      <c r="B349" t="s">
        <v>7</v>
      </c>
      <c r="C349" t="s">
        <v>9</v>
      </c>
      <c r="D349" t="s">
        <v>11</v>
      </c>
      <c r="E349">
        <v>1</v>
      </c>
      <c r="F349" s="2">
        <v>112.890966801567</v>
      </c>
      <c r="G349" s="2">
        <f>669958144/1024/1024</f>
        <v>638.921875</v>
      </c>
      <c r="H349" s="4">
        <f t="shared" si="5"/>
        <v>8.85810466800006</v>
      </c>
    </row>
    <row r="350" spans="1:8">
      <c r="A350" t="s">
        <v>30</v>
      </c>
      <c r="B350" t="s">
        <v>7</v>
      </c>
      <c r="C350" t="s">
        <v>9</v>
      </c>
      <c r="D350" t="s">
        <v>12</v>
      </c>
      <c r="E350">
        <v>4</v>
      </c>
      <c r="F350" s="2">
        <v>78.5750081816463</v>
      </c>
      <c r="G350" s="2">
        <f>3620716544/1024/1024</f>
        <v>3452.984375</v>
      </c>
      <c r="H350" s="4">
        <f t="shared" si="5"/>
        <v>50.906771664</v>
      </c>
    </row>
    <row r="351" spans="1:8">
      <c r="A351" t="s">
        <v>30</v>
      </c>
      <c r="B351" t="s">
        <v>7</v>
      </c>
      <c r="C351" t="s">
        <v>9</v>
      </c>
      <c r="D351" t="s">
        <v>12</v>
      </c>
      <c r="E351">
        <v>2</v>
      </c>
      <c r="F351" s="2">
        <v>55.2218544906895</v>
      </c>
      <c r="G351" s="2">
        <f>3283943424/1024/1024</f>
        <v>3131.8125</v>
      </c>
      <c r="H351" s="4">
        <f t="shared" si="5"/>
        <v>36.217545</v>
      </c>
    </row>
    <row r="352" spans="1:8">
      <c r="A352" t="s">
        <v>30</v>
      </c>
      <c r="B352" t="s">
        <v>7</v>
      </c>
      <c r="C352" t="s">
        <v>9</v>
      </c>
      <c r="D352" t="s">
        <v>12</v>
      </c>
      <c r="E352">
        <v>1</v>
      </c>
      <c r="F352" s="2">
        <v>37.4771185785469</v>
      </c>
      <c r="G352" s="2">
        <f>3936436224/1024/1024</f>
        <v>3754.078125</v>
      </c>
      <c r="H352" s="4">
        <f t="shared" si="5"/>
        <v>26.682947834</v>
      </c>
    </row>
    <row r="353" spans="1:8">
      <c r="A353" t="s">
        <v>30</v>
      </c>
      <c r="B353" t="s">
        <v>15</v>
      </c>
      <c r="C353" t="s">
        <v>13</v>
      </c>
      <c r="D353" t="s">
        <v>8</v>
      </c>
      <c r="E353">
        <v>24</v>
      </c>
      <c r="F353" s="2">
        <v>959.05034374618</v>
      </c>
      <c r="G353" s="2">
        <f>90140/1024</f>
        <v>88.02734375</v>
      </c>
      <c r="H353" s="4">
        <f t="shared" si="5"/>
        <v>25.02475512</v>
      </c>
    </row>
    <row r="354" spans="1:8">
      <c r="A354" t="s">
        <v>30</v>
      </c>
      <c r="B354" t="s">
        <v>15</v>
      </c>
      <c r="C354" t="s">
        <v>13</v>
      </c>
      <c r="D354" t="s">
        <v>8</v>
      </c>
      <c r="E354">
        <v>16</v>
      </c>
      <c r="F354" s="2">
        <v>901.187790380504</v>
      </c>
      <c r="G354" s="2">
        <f>63944/1024</f>
        <v>62.4453125</v>
      </c>
      <c r="H354" s="4">
        <f t="shared" si="5"/>
        <v>17.754346176</v>
      </c>
    </row>
    <row r="355" spans="1:8">
      <c r="A355" t="s">
        <v>30</v>
      </c>
      <c r="B355" t="s">
        <v>15</v>
      </c>
      <c r="C355" t="s">
        <v>13</v>
      </c>
      <c r="D355" t="s">
        <v>8</v>
      </c>
      <c r="E355">
        <v>8</v>
      </c>
      <c r="F355" s="2">
        <v>683.933268767753</v>
      </c>
      <c r="G355" s="2">
        <f>63296/1024</f>
        <v>61.8125</v>
      </c>
      <c r="H355" s="4">
        <f t="shared" si="5"/>
        <v>11.6970476</v>
      </c>
    </row>
    <row r="356" spans="1:8">
      <c r="A356" t="s">
        <v>30</v>
      </c>
      <c r="B356" t="s">
        <v>15</v>
      </c>
      <c r="C356" t="s">
        <v>13</v>
      </c>
      <c r="D356" t="s">
        <v>8</v>
      </c>
      <c r="E356">
        <v>4</v>
      </c>
      <c r="F356" s="2">
        <v>413.436828566704</v>
      </c>
      <c r="G356" s="2">
        <f>63488/1024</f>
        <v>62</v>
      </c>
      <c r="H356" s="4">
        <f t="shared" si="5"/>
        <v>9.674996816</v>
      </c>
    </row>
    <row r="357" spans="1:8">
      <c r="A357" t="s">
        <v>30</v>
      </c>
      <c r="B357" t="s">
        <v>15</v>
      </c>
      <c r="C357" t="s">
        <v>13</v>
      </c>
      <c r="D357" t="s">
        <v>8</v>
      </c>
      <c r="E357">
        <v>2</v>
      </c>
      <c r="F357" s="2">
        <v>221.615417932841</v>
      </c>
      <c r="G357" s="2">
        <f>63120/1024</f>
        <v>61.640625</v>
      </c>
      <c r="H357" s="4">
        <f t="shared" si="5"/>
        <v>9.02464286400004</v>
      </c>
    </row>
    <row r="358" spans="1:8">
      <c r="A358" t="s">
        <v>30</v>
      </c>
      <c r="B358" t="s">
        <v>15</v>
      </c>
      <c r="C358" t="s">
        <v>13</v>
      </c>
      <c r="D358" t="s">
        <v>8</v>
      </c>
      <c r="E358">
        <v>1</v>
      </c>
      <c r="F358" s="2">
        <v>124.00049801576</v>
      </c>
      <c r="G358" s="2">
        <f>62712/1024</f>
        <v>61.2421875</v>
      </c>
      <c r="H358" s="4">
        <f t="shared" si="5"/>
        <v>8.06448374000001</v>
      </c>
    </row>
    <row r="359" spans="1:8">
      <c r="A359" t="s">
        <v>30</v>
      </c>
      <c r="B359" t="s">
        <v>15</v>
      </c>
      <c r="C359" t="s">
        <v>13</v>
      </c>
      <c r="D359" t="s">
        <v>11</v>
      </c>
      <c r="E359">
        <v>24</v>
      </c>
      <c r="F359" s="2">
        <v>320.277539909962</v>
      </c>
      <c r="G359" s="2">
        <f>214244/1024</f>
        <v>209.22265625</v>
      </c>
      <c r="H359" s="4">
        <f t="shared" si="5"/>
        <v>74.935007952</v>
      </c>
    </row>
    <row r="360" spans="1:8">
      <c r="A360" t="s">
        <v>30</v>
      </c>
      <c r="B360" t="s">
        <v>15</v>
      </c>
      <c r="C360" t="s">
        <v>13</v>
      </c>
      <c r="D360" t="s">
        <v>11</v>
      </c>
      <c r="E360">
        <v>16</v>
      </c>
      <c r="F360" s="2">
        <v>274.430630770687</v>
      </c>
      <c r="G360" s="2">
        <f>159224/1024</f>
        <v>155.4921875</v>
      </c>
      <c r="H360" s="4">
        <f t="shared" si="5"/>
        <v>58.302529696</v>
      </c>
    </row>
    <row r="361" spans="1:8">
      <c r="A361" t="s">
        <v>30</v>
      </c>
      <c r="B361" t="s">
        <v>15</v>
      </c>
      <c r="C361" t="s">
        <v>13</v>
      </c>
      <c r="D361" t="s">
        <v>11</v>
      </c>
      <c r="E361">
        <v>8</v>
      </c>
      <c r="F361" s="2">
        <v>170.172231366417</v>
      </c>
      <c r="G361" s="2">
        <f>89696/1024</f>
        <v>87.59375</v>
      </c>
      <c r="H361" s="4">
        <f t="shared" si="5"/>
        <v>47.0111952800002</v>
      </c>
    </row>
    <row r="362" spans="1:8">
      <c r="A362" t="s">
        <v>30</v>
      </c>
      <c r="B362" t="s">
        <v>15</v>
      </c>
      <c r="C362" t="s">
        <v>13</v>
      </c>
      <c r="D362" t="s">
        <v>11</v>
      </c>
      <c r="E362">
        <v>4</v>
      </c>
      <c r="F362" s="2">
        <v>101.040503526069</v>
      </c>
      <c r="G362" s="2">
        <f>63472/1024</f>
        <v>61.984375</v>
      </c>
      <c r="H362" s="4">
        <f t="shared" si="5"/>
        <v>39.5880845840003</v>
      </c>
    </row>
    <row r="363" spans="1:8">
      <c r="A363" t="s">
        <v>30</v>
      </c>
      <c r="B363" t="s">
        <v>15</v>
      </c>
      <c r="C363" t="s">
        <v>13</v>
      </c>
      <c r="D363" t="s">
        <v>11</v>
      </c>
      <c r="E363">
        <v>2</v>
      </c>
      <c r="F363" s="2">
        <v>48.5831789357315</v>
      </c>
      <c r="G363" s="2">
        <f>63140/1024</f>
        <v>61.66015625</v>
      </c>
      <c r="H363" s="4">
        <f t="shared" si="5"/>
        <v>41.1665116160001</v>
      </c>
    </row>
    <row r="364" spans="1:8">
      <c r="A364" t="s">
        <v>30</v>
      </c>
      <c r="B364" t="s">
        <v>15</v>
      </c>
      <c r="C364" t="s">
        <v>13</v>
      </c>
      <c r="D364" t="s">
        <v>11</v>
      </c>
      <c r="E364">
        <v>1</v>
      </c>
      <c r="F364" s="2">
        <v>24.5727238191345</v>
      </c>
      <c r="G364" s="2">
        <f>62928/1024</f>
        <v>61.453125</v>
      </c>
      <c r="H364" s="4">
        <f t="shared" si="5"/>
        <v>40.6955292120002</v>
      </c>
    </row>
    <row r="365" spans="1:8">
      <c r="A365" t="s">
        <v>30</v>
      </c>
      <c r="B365" t="s">
        <v>15</v>
      </c>
      <c r="C365" t="s">
        <v>13</v>
      </c>
      <c r="D365" t="s">
        <v>12</v>
      </c>
      <c r="E365">
        <v>24</v>
      </c>
      <c r="F365" s="2">
        <v>131.48277871882</v>
      </c>
      <c r="G365" s="2">
        <f>807804/1024</f>
        <v>788.87109375</v>
      </c>
      <c r="H365" s="4">
        <f t="shared" si="5"/>
        <v>182.533410336001</v>
      </c>
    </row>
    <row r="366" spans="1:8">
      <c r="A366" t="s">
        <v>30</v>
      </c>
      <c r="B366" t="s">
        <v>15</v>
      </c>
      <c r="C366" t="s">
        <v>13</v>
      </c>
      <c r="D366" t="s">
        <v>12</v>
      </c>
      <c r="E366">
        <v>16</v>
      </c>
      <c r="F366" s="2">
        <v>105.22339209192</v>
      </c>
      <c r="G366" s="2">
        <f>567752/1024</f>
        <v>554.4453125</v>
      </c>
      <c r="H366" s="4">
        <f t="shared" si="5"/>
        <v>152.057443520001</v>
      </c>
    </row>
    <row r="367" spans="1:8">
      <c r="A367" t="s">
        <v>30</v>
      </c>
      <c r="B367" t="s">
        <v>15</v>
      </c>
      <c r="C367" t="s">
        <v>13</v>
      </c>
      <c r="D367" t="s">
        <v>12</v>
      </c>
      <c r="E367">
        <v>8</v>
      </c>
      <c r="F367" s="2">
        <v>110.887257509297</v>
      </c>
      <c r="G367" s="2">
        <f>262520/1024</f>
        <v>256.3671875</v>
      </c>
      <c r="H367" s="4">
        <f t="shared" si="5"/>
        <v>72.1453499680003</v>
      </c>
    </row>
    <row r="368" spans="1:8">
      <c r="A368" t="s">
        <v>30</v>
      </c>
      <c r="B368" t="s">
        <v>15</v>
      </c>
      <c r="C368" t="s">
        <v>13</v>
      </c>
      <c r="D368" t="s">
        <v>12</v>
      </c>
      <c r="E368">
        <v>4</v>
      </c>
      <c r="F368" s="2">
        <v>50.8676734786044</v>
      </c>
      <c r="G368" s="2">
        <f>240508/1024</f>
        <v>234.87109375</v>
      </c>
      <c r="H368" s="4">
        <f t="shared" si="5"/>
        <v>78.6354029280001</v>
      </c>
    </row>
    <row r="369" spans="1:8">
      <c r="A369" t="s">
        <v>30</v>
      </c>
      <c r="B369" t="s">
        <v>15</v>
      </c>
      <c r="C369" t="s">
        <v>13</v>
      </c>
      <c r="D369" t="s">
        <v>12</v>
      </c>
      <c r="E369">
        <v>2</v>
      </c>
      <c r="F369" s="2">
        <v>26.7750832068925</v>
      </c>
      <c r="G369" s="2">
        <f>223652/1024</f>
        <v>218.41015625</v>
      </c>
      <c r="H369" s="4">
        <f t="shared" si="5"/>
        <v>74.696313156</v>
      </c>
    </row>
    <row r="370" spans="1:8">
      <c r="A370" t="s">
        <v>30</v>
      </c>
      <c r="B370" t="s">
        <v>15</v>
      </c>
      <c r="C370" t="s">
        <v>13</v>
      </c>
      <c r="D370" t="s">
        <v>12</v>
      </c>
      <c r="E370">
        <v>1</v>
      </c>
      <c r="F370" s="2">
        <v>16.8550572495169</v>
      </c>
      <c r="G370" s="2">
        <f>98560/1024</f>
        <v>96.25</v>
      </c>
      <c r="H370" s="4">
        <f t="shared" si="5"/>
        <v>59.3293742760003</v>
      </c>
    </row>
    <row r="371" spans="1:8">
      <c r="A371" t="s">
        <v>30</v>
      </c>
      <c r="B371" t="s">
        <v>15</v>
      </c>
      <c r="C371" t="s">
        <v>14</v>
      </c>
      <c r="D371" t="s">
        <v>8</v>
      </c>
      <c r="E371">
        <v>24</v>
      </c>
      <c r="F371" s="2">
        <v>1741.26466806095</v>
      </c>
      <c r="G371" s="2">
        <f>63128/1024</f>
        <v>61.6484375</v>
      </c>
      <c r="H371" s="4">
        <f t="shared" si="5"/>
        <v>13.7830856160001</v>
      </c>
    </row>
    <row r="372" spans="1:8">
      <c r="A372" t="s">
        <v>30</v>
      </c>
      <c r="B372" t="s">
        <v>15</v>
      </c>
      <c r="C372" t="s">
        <v>14</v>
      </c>
      <c r="D372" t="s">
        <v>8</v>
      </c>
      <c r="E372">
        <v>16</v>
      </c>
      <c r="F372" s="2">
        <v>1298.3452654509</v>
      </c>
      <c r="G372" s="2">
        <f>63324/1024</f>
        <v>61.83984375</v>
      </c>
      <c r="H372" s="4">
        <f t="shared" si="5"/>
        <v>12.3233784000001</v>
      </c>
    </row>
    <row r="373" spans="1:8">
      <c r="A373" t="s">
        <v>30</v>
      </c>
      <c r="B373" t="s">
        <v>15</v>
      </c>
      <c r="C373" t="s">
        <v>14</v>
      </c>
      <c r="D373" t="s">
        <v>8</v>
      </c>
      <c r="E373">
        <v>8</v>
      </c>
      <c r="F373" s="2">
        <v>915.50867316205</v>
      </c>
      <c r="G373" s="2">
        <f>62756/1024</f>
        <v>61.28515625</v>
      </c>
      <c r="H373" s="4">
        <f t="shared" si="5"/>
        <v>8.73831153600001</v>
      </c>
    </row>
    <row r="374" spans="1:8">
      <c r="A374" t="s">
        <v>30</v>
      </c>
      <c r="B374" t="s">
        <v>15</v>
      </c>
      <c r="C374" t="s">
        <v>14</v>
      </c>
      <c r="D374" t="s">
        <v>8</v>
      </c>
      <c r="E374">
        <v>4</v>
      </c>
      <c r="F374" s="2">
        <v>458.840546609254</v>
      </c>
      <c r="G374" s="2">
        <f>63356/1024</f>
        <v>61.87109375</v>
      </c>
      <c r="H374" s="4">
        <f t="shared" si="5"/>
        <v>8.71762539200002</v>
      </c>
    </row>
    <row r="375" spans="1:8">
      <c r="A375" t="s">
        <v>30</v>
      </c>
      <c r="B375" t="s">
        <v>15</v>
      </c>
      <c r="C375" t="s">
        <v>14</v>
      </c>
      <c r="D375" t="s">
        <v>8</v>
      </c>
      <c r="E375">
        <v>2</v>
      </c>
      <c r="F375" s="2">
        <v>255.465849080303</v>
      </c>
      <c r="G375" s="2">
        <f>63228/1024</f>
        <v>61.74609375</v>
      </c>
      <c r="H375" s="4">
        <f t="shared" si="5"/>
        <v>7.82883507600001</v>
      </c>
    </row>
    <row r="376" spans="1:8">
      <c r="A376" t="s">
        <v>30</v>
      </c>
      <c r="B376" t="s">
        <v>15</v>
      </c>
      <c r="C376" t="s">
        <v>14</v>
      </c>
      <c r="D376" t="s">
        <v>8</v>
      </c>
      <c r="E376">
        <v>1</v>
      </c>
      <c r="F376" s="2">
        <v>127.722981384534</v>
      </c>
      <c r="G376" s="2">
        <f>62912/1024</f>
        <v>61.4375</v>
      </c>
      <c r="H376" s="4">
        <f t="shared" si="5"/>
        <v>7.82944454600001</v>
      </c>
    </row>
    <row r="377" spans="1:8">
      <c r="A377" t="s">
        <v>30</v>
      </c>
      <c r="B377" t="s">
        <v>15</v>
      </c>
      <c r="C377" t="s">
        <v>14</v>
      </c>
      <c r="D377" t="s">
        <v>11</v>
      </c>
      <c r="E377">
        <v>24</v>
      </c>
      <c r="F377" s="2">
        <v>331.164364380876</v>
      </c>
      <c r="G377" s="2">
        <f>229180/1024</f>
        <v>223.80859375</v>
      </c>
      <c r="H377" s="4">
        <f t="shared" si="5"/>
        <v>72.471565728</v>
      </c>
    </row>
    <row r="378" spans="1:8">
      <c r="A378" t="s">
        <v>30</v>
      </c>
      <c r="B378" t="s">
        <v>15</v>
      </c>
      <c r="C378" t="s">
        <v>14</v>
      </c>
      <c r="D378" t="s">
        <v>11</v>
      </c>
      <c r="E378">
        <v>16</v>
      </c>
      <c r="F378" s="2">
        <v>314.581140040856</v>
      </c>
      <c r="G378" s="2">
        <f>161412/1024</f>
        <v>157.62890625</v>
      </c>
      <c r="H378" s="4">
        <f t="shared" si="5"/>
        <v>50.86128176</v>
      </c>
    </row>
    <row r="379" spans="1:8">
      <c r="A379" t="s">
        <v>30</v>
      </c>
      <c r="B379" t="s">
        <v>15</v>
      </c>
      <c r="C379" t="s">
        <v>14</v>
      </c>
      <c r="D379" t="s">
        <v>11</v>
      </c>
      <c r="E379">
        <v>8</v>
      </c>
      <c r="F379" s="2">
        <v>169.299470841433</v>
      </c>
      <c r="G379" s="2">
        <f>109480/1024</f>
        <v>106.9140625</v>
      </c>
      <c r="H379" s="4">
        <f t="shared" si="5"/>
        <v>47.2535440320003</v>
      </c>
    </row>
    <row r="380" spans="1:8">
      <c r="A380" t="s">
        <v>30</v>
      </c>
      <c r="B380" t="s">
        <v>15</v>
      </c>
      <c r="C380" t="s">
        <v>14</v>
      </c>
      <c r="D380" t="s">
        <v>11</v>
      </c>
      <c r="E380">
        <v>4</v>
      </c>
      <c r="F380" s="2">
        <v>102.910500152008</v>
      </c>
      <c r="G380" s="2">
        <f>72612/1024</f>
        <v>70.91015625</v>
      </c>
      <c r="H380" s="4">
        <f t="shared" si="5"/>
        <v>38.86872568</v>
      </c>
    </row>
    <row r="381" spans="1:8">
      <c r="A381" t="s">
        <v>30</v>
      </c>
      <c r="B381" t="s">
        <v>15</v>
      </c>
      <c r="C381" t="s">
        <v>14</v>
      </c>
      <c r="D381" t="s">
        <v>11</v>
      </c>
      <c r="E381">
        <v>2</v>
      </c>
      <c r="F381" s="2">
        <v>52.4159685367655</v>
      </c>
      <c r="G381" s="2">
        <f>62616/1024</f>
        <v>61.1484375</v>
      </c>
      <c r="H381" s="4">
        <f t="shared" si="5"/>
        <v>38.15631106</v>
      </c>
    </row>
    <row r="382" spans="1:8">
      <c r="A382" t="s">
        <v>30</v>
      </c>
      <c r="B382" t="s">
        <v>15</v>
      </c>
      <c r="C382" t="s">
        <v>14</v>
      </c>
      <c r="D382" t="s">
        <v>11</v>
      </c>
      <c r="E382">
        <v>1</v>
      </c>
      <c r="F382" s="2">
        <v>27.3303328877142</v>
      </c>
      <c r="G382" s="2">
        <f>63364/1024</f>
        <v>61.87890625</v>
      </c>
      <c r="H382" s="4">
        <f t="shared" si="5"/>
        <v>36.5893823580001</v>
      </c>
    </row>
    <row r="383" spans="1:8">
      <c r="A383" t="s">
        <v>30</v>
      </c>
      <c r="B383" t="s">
        <v>15</v>
      </c>
      <c r="C383" t="s">
        <v>14</v>
      </c>
      <c r="D383" t="s">
        <v>12</v>
      </c>
      <c r="E383">
        <v>24</v>
      </c>
      <c r="F383" s="2">
        <v>193.663381939076</v>
      </c>
      <c r="G383" s="2">
        <f>823304/1024</f>
        <v>804.0078125</v>
      </c>
      <c r="H383" s="4">
        <f t="shared" si="5"/>
        <v>123.926370384</v>
      </c>
    </row>
    <row r="384" spans="1:8">
      <c r="A384" t="s">
        <v>30</v>
      </c>
      <c r="B384" t="s">
        <v>15</v>
      </c>
      <c r="C384" t="s">
        <v>14</v>
      </c>
      <c r="D384" t="s">
        <v>12</v>
      </c>
      <c r="E384">
        <v>16</v>
      </c>
      <c r="F384" s="2">
        <v>139.293985165565</v>
      </c>
      <c r="G384" s="2">
        <f>685388/1024</f>
        <v>669.32421875</v>
      </c>
      <c r="H384" s="4">
        <f t="shared" si="5"/>
        <v>114.864974112</v>
      </c>
    </row>
    <row r="385" spans="1:8">
      <c r="A385" t="s">
        <v>30</v>
      </c>
      <c r="B385" t="s">
        <v>15</v>
      </c>
      <c r="C385" t="s">
        <v>14</v>
      </c>
      <c r="D385" t="s">
        <v>12</v>
      </c>
      <c r="E385">
        <v>8</v>
      </c>
      <c r="F385" s="2">
        <v>86.6403178939034</v>
      </c>
      <c r="G385" s="2">
        <f>614432/1024</f>
        <v>600.03125</v>
      </c>
      <c r="H385" s="4">
        <f t="shared" si="5"/>
        <v>92.335764624</v>
      </c>
    </row>
    <row r="386" spans="1:8">
      <c r="A386" t="s">
        <v>30</v>
      </c>
      <c r="B386" t="s">
        <v>15</v>
      </c>
      <c r="C386" t="s">
        <v>14</v>
      </c>
      <c r="D386" t="s">
        <v>12</v>
      </c>
      <c r="E386">
        <v>4</v>
      </c>
      <c r="F386" s="2">
        <v>46.0435499364353</v>
      </c>
      <c r="G386" s="2">
        <f>401412/1024</f>
        <v>392.00390625</v>
      </c>
      <c r="H386" s="4">
        <f t="shared" si="5"/>
        <v>86.8742745840001</v>
      </c>
    </row>
    <row r="387" spans="1:8">
      <c r="A387" t="s">
        <v>30</v>
      </c>
      <c r="B387" t="s">
        <v>15</v>
      </c>
      <c r="C387" t="s">
        <v>14</v>
      </c>
      <c r="D387" t="s">
        <v>12</v>
      </c>
      <c r="E387">
        <v>2</v>
      </c>
      <c r="F387" s="2">
        <v>31.7180642854534</v>
      </c>
      <c r="G387" s="2">
        <f>290604/1024</f>
        <v>283.79296875</v>
      </c>
      <c r="H387" s="4">
        <f t="shared" ref="H387:H450" si="6">E387*1000/F387</f>
        <v>63.0555503640001</v>
      </c>
    </row>
    <row r="388" spans="1:8">
      <c r="A388" t="s">
        <v>30</v>
      </c>
      <c r="B388" t="s">
        <v>15</v>
      </c>
      <c r="C388" t="s">
        <v>14</v>
      </c>
      <c r="D388" t="s">
        <v>12</v>
      </c>
      <c r="E388">
        <v>1</v>
      </c>
      <c r="F388" s="2">
        <v>15.4081568812319</v>
      </c>
      <c r="G388" s="2">
        <f>230600/1024</f>
        <v>225.1953125</v>
      </c>
      <c r="H388" s="4">
        <f t="shared" si="6"/>
        <v>64.900689142</v>
      </c>
    </row>
    <row r="389" spans="1:8">
      <c r="A389" t="s">
        <v>30</v>
      </c>
      <c r="B389" t="s">
        <v>15</v>
      </c>
      <c r="C389" t="s">
        <v>9</v>
      </c>
      <c r="D389" t="s">
        <v>8</v>
      </c>
      <c r="E389">
        <v>24</v>
      </c>
      <c r="F389" s="2">
        <v>2887.96541894758</v>
      </c>
      <c r="G389" s="2">
        <f>85952/1024</f>
        <v>83.9375</v>
      </c>
      <c r="H389" s="4">
        <f t="shared" si="6"/>
        <v>8.31034881600001</v>
      </c>
    </row>
    <row r="390" spans="1:8">
      <c r="A390" t="s">
        <v>30</v>
      </c>
      <c r="B390" t="s">
        <v>15</v>
      </c>
      <c r="C390" t="s">
        <v>9</v>
      </c>
      <c r="D390" t="s">
        <v>8</v>
      </c>
      <c r="E390">
        <v>16</v>
      </c>
      <c r="F390" s="2">
        <v>3090.73149522957</v>
      </c>
      <c r="G390" s="2">
        <f>78596/1024</f>
        <v>76.75390625</v>
      </c>
      <c r="H390" s="4">
        <f t="shared" si="6"/>
        <v>5.176768032</v>
      </c>
    </row>
    <row r="391" spans="1:8">
      <c r="A391" t="s">
        <v>30</v>
      </c>
      <c r="B391" t="s">
        <v>15</v>
      </c>
      <c r="C391" t="s">
        <v>9</v>
      </c>
      <c r="D391" t="s">
        <v>8</v>
      </c>
      <c r="E391">
        <v>8</v>
      </c>
      <c r="F391" s="2">
        <v>1761.71485323814</v>
      </c>
      <c r="G391" s="2">
        <f>70336/1024</f>
        <v>68.6875</v>
      </c>
      <c r="H391" s="4">
        <f t="shared" si="6"/>
        <v>4.54103000000001</v>
      </c>
    </row>
    <row r="392" spans="1:8">
      <c r="A392" t="s">
        <v>30</v>
      </c>
      <c r="B392" t="s">
        <v>15</v>
      </c>
      <c r="C392" t="s">
        <v>9</v>
      </c>
      <c r="D392" t="s">
        <v>8</v>
      </c>
      <c r="E392">
        <v>4</v>
      </c>
      <c r="F392" s="2">
        <v>1047.34472389705</v>
      </c>
      <c r="G392" s="2">
        <f>65796/1024</f>
        <v>64.25390625</v>
      </c>
      <c r="H392" s="4">
        <f t="shared" si="6"/>
        <v>3.81918188800002</v>
      </c>
    </row>
    <row r="393" spans="1:8">
      <c r="A393" t="s">
        <v>30</v>
      </c>
      <c r="B393" t="s">
        <v>15</v>
      </c>
      <c r="C393" t="s">
        <v>9</v>
      </c>
      <c r="D393" t="s">
        <v>8</v>
      </c>
      <c r="E393">
        <v>2</v>
      </c>
      <c r="F393" s="2">
        <v>543.891948632816</v>
      </c>
      <c r="G393" s="2">
        <f>63992/1024</f>
        <v>62.4921875</v>
      </c>
      <c r="H393" s="4">
        <f t="shared" si="6"/>
        <v>3.677200968</v>
      </c>
    </row>
    <row r="394" spans="1:8">
      <c r="A394" t="s">
        <v>30</v>
      </c>
      <c r="B394" t="s">
        <v>15</v>
      </c>
      <c r="C394" t="s">
        <v>9</v>
      </c>
      <c r="D394" t="s">
        <v>8</v>
      </c>
      <c r="E394">
        <v>1</v>
      </c>
      <c r="F394" s="2">
        <v>290.728984070875</v>
      </c>
      <c r="G394" s="2">
        <f>62840/1024</f>
        <v>61.3671875</v>
      </c>
      <c r="H394" s="4">
        <f t="shared" si="6"/>
        <v>3.43962953400001</v>
      </c>
    </row>
    <row r="395" spans="1:8">
      <c r="A395" t="s">
        <v>30</v>
      </c>
      <c r="B395" t="s">
        <v>15</v>
      </c>
      <c r="C395" t="s">
        <v>9</v>
      </c>
      <c r="D395" t="s">
        <v>11</v>
      </c>
      <c r="E395">
        <v>24</v>
      </c>
      <c r="F395" s="2">
        <v>527.152707655412</v>
      </c>
      <c r="G395" s="2">
        <f>804716/1024</f>
        <v>785.85546875</v>
      </c>
      <c r="H395" s="4">
        <f t="shared" si="6"/>
        <v>45.527604528</v>
      </c>
    </row>
    <row r="396" spans="1:8">
      <c r="A396" t="s">
        <v>30</v>
      </c>
      <c r="B396" t="s">
        <v>15</v>
      </c>
      <c r="C396" t="s">
        <v>9</v>
      </c>
      <c r="D396" t="s">
        <v>11</v>
      </c>
      <c r="E396">
        <v>16</v>
      </c>
      <c r="F396" s="2">
        <v>575.803668527166</v>
      </c>
      <c r="G396" s="2">
        <f>756620/1024</f>
        <v>738.88671875</v>
      </c>
      <c r="H396" s="4">
        <f t="shared" si="6"/>
        <v>27.787249152</v>
      </c>
    </row>
    <row r="397" spans="1:8">
      <c r="A397" t="s">
        <v>30</v>
      </c>
      <c r="B397" t="s">
        <v>15</v>
      </c>
      <c r="C397" t="s">
        <v>9</v>
      </c>
      <c r="D397" t="s">
        <v>11</v>
      </c>
      <c r="E397">
        <v>8</v>
      </c>
      <c r="F397" s="2">
        <v>324.030225313892</v>
      </c>
      <c r="G397" s="2">
        <f>720744/1024</f>
        <v>703.8515625</v>
      </c>
      <c r="H397" s="4">
        <f t="shared" si="6"/>
        <v>24.689054832</v>
      </c>
    </row>
    <row r="398" spans="1:8">
      <c r="A398" t="s">
        <v>30</v>
      </c>
      <c r="B398" t="s">
        <v>15</v>
      </c>
      <c r="C398" t="s">
        <v>9</v>
      </c>
      <c r="D398" t="s">
        <v>11</v>
      </c>
      <c r="E398">
        <v>4</v>
      </c>
      <c r="F398" s="2">
        <v>169.434736069393</v>
      </c>
      <c r="G398" s="2">
        <f>679912/1024</f>
        <v>663.9765625</v>
      </c>
      <c r="H398" s="4">
        <f t="shared" si="6"/>
        <v>23.6079100000001</v>
      </c>
    </row>
    <row r="399" spans="1:8">
      <c r="A399" t="s">
        <v>30</v>
      </c>
      <c r="B399" t="s">
        <v>15</v>
      </c>
      <c r="C399" t="s">
        <v>9</v>
      </c>
      <c r="D399" t="s">
        <v>11</v>
      </c>
      <c r="E399">
        <v>2</v>
      </c>
      <c r="F399" s="2">
        <v>99.683645815818</v>
      </c>
      <c r="G399" s="2">
        <f>662748/1024</f>
        <v>647.21484375</v>
      </c>
      <c r="H399" s="4">
        <f t="shared" si="6"/>
        <v>20.063471632</v>
      </c>
    </row>
    <row r="400" spans="1:8">
      <c r="A400" t="s">
        <v>30</v>
      </c>
      <c r="B400" t="s">
        <v>15</v>
      </c>
      <c r="C400" t="s">
        <v>9</v>
      </c>
      <c r="D400" t="s">
        <v>11</v>
      </c>
      <c r="E400">
        <v>1</v>
      </c>
      <c r="F400" s="2">
        <v>55.4613168691063</v>
      </c>
      <c r="G400" s="2">
        <f>662088/1024</f>
        <v>646.5703125</v>
      </c>
      <c r="H400" s="4">
        <f t="shared" si="6"/>
        <v>18.030585216</v>
      </c>
    </row>
    <row r="401" spans="1:8">
      <c r="A401" t="s">
        <v>30</v>
      </c>
      <c r="B401" t="s">
        <v>15</v>
      </c>
      <c r="C401" t="s">
        <v>9</v>
      </c>
      <c r="D401" t="s">
        <v>12</v>
      </c>
      <c r="E401">
        <v>24</v>
      </c>
      <c r="F401" s="2">
        <v>173.275149548106</v>
      </c>
      <c r="G401" s="2">
        <f>11523516/1024</f>
        <v>11253.43359375</v>
      </c>
      <c r="H401" s="4">
        <f t="shared" si="6"/>
        <v>138.508032240001</v>
      </c>
    </row>
    <row r="402" spans="1:8">
      <c r="A402" t="s">
        <v>30</v>
      </c>
      <c r="B402" t="s">
        <v>15</v>
      </c>
      <c r="C402" t="s">
        <v>9</v>
      </c>
      <c r="D402" t="s">
        <v>12</v>
      </c>
      <c r="E402">
        <v>16</v>
      </c>
      <c r="F402" s="2">
        <v>189.402547452747</v>
      </c>
      <c r="G402" s="2">
        <f>11295112/1024</f>
        <v>11030.3828125</v>
      </c>
      <c r="H402" s="4">
        <f t="shared" si="6"/>
        <v>84.4761605120002</v>
      </c>
    </row>
    <row r="403" spans="1:8">
      <c r="A403" t="s">
        <v>30</v>
      </c>
      <c r="B403" t="s">
        <v>15</v>
      </c>
      <c r="C403" t="s">
        <v>9</v>
      </c>
      <c r="D403" t="s">
        <v>12</v>
      </c>
      <c r="E403">
        <v>8</v>
      </c>
      <c r="F403" s="2">
        <v>128.654376024909</v>
      </c>
      <c r="G403" s="2">
        <f>11260536/1024</f>
        <v>10996.6171875</v>
      </c>
      <c r="H403" s="4">
        <f t="shared" si="6"/>
        <v>62.1821056320005</v>
      </c>
    </row>
    <row r="404" spans="1:8">
      <c r="A404" t="s">
        <v>30</v>
      </c>
      <c r="B404" t="s">
        <v>15</v>
      </c>
      <c r="C404" t="s">
        <v>9</v>
      </c>
      <c r="D404" t="s">
        <v>12</v>
      </c>
      <c r="E404">
        <v>4</v>
      </c>
      <c r="F404" s="2">
        <v>69.6605902263232</v>
      </c>
      <c r="G404" s="2">
        <f>11158372/1024</f>
        <v>10896.84765625</v>
      </c>
      <c r="H404" s="4">
        <f t="shared" si="6"/>
        <v>57.4212763200001</v>
      </c>
    </row>
    <row r="405" spans="1:8">
      <c r="A405" t="s">
        <v>30</v>
      </c>
      <c r="B405" t="s">
        <v>15</v>
      </c>
      <c r="C405" t="s">
        <v>9</v>
      </c>
      <c r="D405" t="s">
        <v>12</v>
      </c>
      <c r="E405">
        <v>2</v>
      </c>
      <c r="F405" s="2">
        <v>42.6377460442964</v>
      </c>
      <c r="G405" s="2">
        <f>10961216/1024</f>
        <v>10704.3125</v>
      </c>
      <c r="H405" s="4">
        <f t="shared" si="6"/>
        <v>46.9067946960001</v>
      </c>
    </row>
    <row r="406" spans="1:8">
      <c r="A406" t="s">
        <v>30</v>
      </c>
      <c r="B406" t="s">
        <v>15</v>
      </c>
      <c r="C406" t="s">
        <v>9</v>
      </c>
      <c r="D406" t="s">
        <v>12</v>
      </c>
      <c r="E406">
        <v>1</v>
      </c>
      <c r="F406" s="2">
        <v>18.9400409570203</v>
      </c>
      <c r="G406" s="2">
        <f>10951064/1024</f>
        <v>10694.3984375</v>
      </c>
      <c r="H406" s="4">
        <f t="shared" si="6"/>
        <v>52.7981962800002</v>
      </c>
    </row>
    <row r="407" spans="1:8">
      <c r="A407" t="s">
        <v>31</v>
      </c>
      <c r="B407" t="s">
        <v>7</v>
      </c>
      <c r="C407" t="s">
        <v>13</v>
      </c>
      <c r="D407" t="s">
        <v>8</v>
      </c>
      <c r="E407">
        <v>4</v>
      </c>
      <c r="F407" s="2">
        <v>330.643119734379</v>
      </c>
      <c r="G407" s="2">
        <f>60260352/1024/1024</f>
        <v>57.46875</v>
      </c>
      <c r="H407" s="4">
        <f t="shared" si="6"/>
        <v>12.097635672</v>
      </c>
    </row>
    <row r="408" spans="1:8">
      <c r="A408" t="s">
        <v>31</v>
      </c>
      <c r="B408" t="s">
        <v>7</v>
      </c>
      <c r="C408" t="s">
        <v>13</v>
      </c>
      <c r="D408" t="s">
        <v>8</v>
      </c>
      <c r="E408">
        <v>2</v>
      </c>
      <c r="F408" s="2">
        <v>158.190701220153</v>
      </c>
      <c r="G408" s="2">
        <f>58294272/1024/1024</f>
        <v>55.59375</v>
      </c>
      <c r="H408" s="4">
        <f t="shared" si="6"/>
        <v>12.642968168</v>
      </c>
    </row>
    <row r="409" spans="1:8">
      <c r="A409" t="s">
        <v>31</v>
      </c>
      <c r="B409" t="s">
        <v>7</v>
      </c>
      <c r="C409" t="s">
        <v>13</v>
      </c>
      <c r="D409" t="s">
        <v>8</v>
      </c>
      <c r="E409">
        <v>1</v>
      </c>
      <c r="F409" s="2">
        <v>96.6191548806735</v>
      </c>
      <c r="G409" s="2">
        <f>59654144/1024/1024</f>
        <v>56.890625</v>
      </c>
      <c r="H409" s="4">
        <f t="shared" si="6"/>
        <v>10.349914582</v>
      </c>
    </row>
    <row r="410" spans="1:8">
      <c r="A410" t="s">
        <v>31</v>
      </c>
      <c r="B410" t="s">
        <v>7</v>
      </c>
      <c r="C410" t="s">
        <v>13</v>
      </c>
      <c r="D410" t="s">
        <v>11</v>
      </c>
      <c r="E410">
        <v>4</v>
      </c>
      <c r="F410" s="2">
        <v>32.9813992658769</v>
      </c>
      <c r="G410" s="2">
        <f>66650112/1024/1024</f>
        <v>63.5625</v>
      </c>
      <c r="H410" s="4">
        <f t="shared" si="6"/>
        <v>121.280482</v>
      </c>
    </row>
    <row r="411" spans="1:8">
      <c r="A411" t="s">
        <v>31</v>
      </c>
      <c r="B411" t="s">
        <v>7</v>
      </c>
      <c r="C411" t="s">
        <v>13</v>
      </c>
      <c r="D411" t="s">
        <v>11</v>
      </c>
      <c r="E411">
        <v>2</v>
      </c>
      <c r="F411" s="2">
        <v>24.929039955187</v>
      </c>
      <c r="G411" s="2">
        <f>59129856/1024/1024</f>
        <v>56.390625</v>
      </c>
      <c r="H411" s="4">
        <f t="shared" si="6"/>
        <v>80.2277185000002</v>
      </c>
    </row>
    <row r="412" spans="1:8">
      <c r="A412" t="s">
        <v>31</v>
      </c>
      <c r="B412" t="s">
        <v>7</v>
      </c>
      <c r="C412" t="s">
        <v>13</v>
      </c>
      <c r="D412" t="s">
        <v>11</v>
      </c>
      <c r="E412">
        <v>1</v>
      </c>
      <c r="F412" s="2">
        <v>13.8395141156954</v>
      </c>
      <c r="G412" s="2">
        <f>56836096/1024/1024</f>
        <v>54.203125</v>
      </c>
      <c r="H412" s="4">
        <f t="shared" si="6"/>
        <v>72.2568720000003</v>
      </c>
    </row>
    <row r="413" spans="1:8">
      <c r="A413" t="s">
        <v>31</v>
      </c>
      <c r="B413" t="s">
        <v>7</v>
      </c>
      <c r="C413" t="s">
        <v>13</v>
      </c>
      <c r="D413" t="s">
        <v>12</v>
      </c>
      <c r="E413">
        <v>4</v>
      </c>
      <c r="F413" s="2">
        <v>11.7170915166391</v>
      </c>
      <c r="G413" s="2">
        <f>244056064/1024/1024</f>
        <v>232.75</v>
      </c>
      <c r="H413" s="4">
        <f t="shared" si="6"/>
        <v>341.381647000001</v>
      </c>
    </row>
    <row r="414" spans="1:8">
      <c r="A414" t="s">
        <v>31</v>
      </c>
      <c r="B414" t="s">
        <v>7</v>
      </c>
      <c r="C414" t="s">
        <v>13</v>
      </c>
      <c r="D414" t="s">
        <v>12</v>
      </c>
      <c r="E414">
        <v>2</v>
      </c>
      <c r="F414" s="2">
        <v>8.60278597825805</v>
      </c>
      <c r="G414" s="2">
        <f>202604544/1024/1024</f>
        <v>193.21875</v>
      </c>
      <c r="H414" s="4">
        <f t="shared" si="6"/>
        <v>232.4828265</v>
      </c>
    </row>
    <row r="415" spans="1:8">
      <c r="A415" t="s">
        <v>31</v>
      </c>
      <c r="B415" t="s">
        <v>7</v>
      </c>
      <c r="C415" t="s">
        <v>13</v>
      </c>
      <c r="D415" t="s">
        <v>12</v>
      </c>
      <c r="E415">
        <v>1</v>
      </c>
      <c r="F415" s="2">
        <v>4.76970445518442</v>
      </c>
      <c r="G415" s="2">
        <f>160776192/1024/1024</f>
        <v>153.328125</v>
      </c>
      <c r="H415" s="4">
        <f t="shared" si="6"/>
        <v>209.656596</v>
      </c>
    </row>
    <row r="416" spans="1:8">
      <c r="A416" t="s">
        <v>31</v>
      </c>
      <c r="B416" t="s">
        <v>7</v>
      </c>
      <c r="C416" t="s">
        <v>14</v>
      </c>
      <c r="D416" t="s">
        <v>8</v>
      </c>
      <c r="E416">
        <v>4</v>
      </c>
      <c r="F416" s="2">
        <v>211.034895047452</v>
      </c>
      <c r="G416" s="2">
        <f>59457536/1024/1024</f>
        <v>56.703125</v>
      </c>
      <c r="H416" s="4">
        <f t="shared" si="6"/>
        <v>18.9542113360001</v>
      </c>
    </row>
    <row r="417" spans="1:8">
      <c r="A417" t="s">
        <v>31</v>
      </c>
      <c r="B417" t="s">
        <v>7</v>
      </c>
      <c r="C417" t="s">
        <v>14</v>
      </c>
      <c r="D417" t="s">
        <v>8</v>
      </c>
      <c r="E417">
        <v>2</v>
      </c>
      <c r="F417" s="2">
        <v>121.103624577616</v>
      </c>
      <c r="G417" s="2">
        <f>57868288/1024/1024</f>
        <v>55.1875</v>
      </c>
      <c r="H417" s="4">
        <f t="shared" si="6"/>
        <v>16.5147823360001</v>
      </c>
    </row>
    <row r="418" spans="1:8">
      <c r="A418" t="s">
        <v>31</v>
      </c>
      <c r="B418" t="s">
        <v>7</v>
      </c>
      <c r="C418" t="s">
        <v>14</v>
      </c>
      <c r="D418" t="s">
        <v>8</v>
      </c>
      <c r="E418">
        <v>1</v>
      </c>
      <c r="F418" s="2">
        <v>69.7299004204599</v>
      </c>
      <c r="G418" s="2">
        <f>59228160/1024/1024</f>
        <v>56.484375</v>
      </c>
      <c r="H418" s="4">
        <f t="shared" si="6"/>
        <v>14.341050166</v>
      </c>
    </row>
    <row r="419" spans="1:8">
      <c r="A419" t="s">
        <v>31</v>
      </c>
      <c r="B419" t="s">
        <v>7</v>
      </c>
      <c r="C419" t="s">
        <v>14</v>
      </c>
      <c r="D419" t="s">
        <v>11</v>
      </c>
      <c r="E419">
        <v>4</v>
      </c>
      <c r="F419" s="2">
        <v>56.6945672579578</v>
      </c>
      <c r="G419" s="2">
        <f>74432512/1024/1024</f>
        <v>70.984375</v>
      </c>
      <c r="H419" s="4">
        <f t="shared" si="6"/>
        <v>70.553497336</v>
      </c>
    </row>
    <row r="420" spans="1:8">
      <c r="A420" t="s">
        <v>31</v>
      </c>
      <c r="B420" t="s">
        <v>7</v>
      </c>
      <c r="C420" t="s">
        <v>14</v>
      </c>
      <c r="D420" t="s">
        <v>11</v>
      </c>
      <c r="E420">
        <v>2</v>
      </c>
      <c r="F420" s="2">
        <v>30.3447129041195</v>
      </c>
      <c r="G420" s="2">
        <f>60538880/1024/1024</f>
        <v>57.734375</v>
      </c>
      <c r="H420" s="4">
        <f t="shared" si="6"/>
        <v>65.90934</v>
      </c>
    </row>
    <row r="421" spans="1:8">
      <c r="A421" t="s">
        <v>31</v>
      </c>
      <c r="B421" t="s">
        <v>7</v>
      </c>
      <c r="C421" t="s">
        <v>14</v>
      </c>
      <c r="D421" t="s">
        <v>11</v>
      </c>
      <c r="E421">
        <v>1</v>
      </c>
      <c r="F421" s="2">
        <v>15.9563478362719</v>
      </c>
      <c r="G421" s="2">
        <f>65437696/1024/1024</f>
        <v>62.40625</v>
      </c>
      <c r="H421" s="4">
        <f t="shared" si="6"/>
        <v>62.6709827500002</v>
      </c>
    </row>
    <row r="422" spans="1:8">
      <c r="A422" t="s">
        <v>31</v>
      </c>
      <c r="B422" t="s">
        <v>7</v>
      </c>
      <c r="C422" t="s">
        <v>14</v>
      </c>
      <c r="D422" t="s">
        <v>12</v>
      </c>
      <c r="E422">
        <v>4</v>
      </c>
      <c r="F422" s="2">
        <v>10.2170002736495</v>
      </c>
      <c r="G422" s="2">
        <f>341311488/1024/1024</f>
        <v>325.5</v>
      </c>
      <c r="H422" s="4">
        <f t="shared" si="6"/>
        <v>391.504345000003</v>
      </c>
    </row>
    <row r="423" spans="1:8">
      <c r="A423" t="s">
        <v>31</v>
      </c>
      <c r="B423" t="s">
        <v>7</v>
      </c>
      <c r="C423" t="s">
        <v>14</v>
      </c>
      <c r="D423" t="s">
        <v>12</v>
      </c>
      <c r="E423">
        <v>2</v>
      </c>
      <c r="F423" s="2">
        <v>6.56182904580306</v>
      </c>
      <c r="G423" s="2">
        <f>346013696/1024/1024</f>
        <v>329.984375</v>
      </c>
      <c r="H423" s="4">
        <f t="shared" si="6"/>
        <v>304.793067</v>
      </c>
    </row>
    <row r="424" spans="1:8">
      <c r="A424" t="s">
        <v>31</v>
      </c>
      <c r="B424" t="s">
        <v>7</v>
      </c>
      <c r="C424" t="s">
        <v>14</v>
      </c>
      <c r="D424" t="s">
        <v>12</v>
      </c>
      <c r="E424">
        <v>1</v>
      </c>
      <c r="F424" s="2">
        <v>4.63412018150686</v>
      </c>
      <c r="G424" s="2">
        <f>254001152/1024/1024</f>
        <v>242.234375</v>
      </c>
      <c r="H424" s="4">
        <f t="shared" si="6"/>
        <v>215.790691832</v>
      </c>
    </row>
    <row r="425" spans="1:8">
      <c r="A425" t="s">
        <v>31</v>
      </c>
      <c r="B425" t="s">
        <v>7</v>
      </c>
      <c r="C425" t="s">
        <v>9</v>
      </c>
      <c r="D425" t="s">
        <v>8</v>
      </c>
      <c r="E425">
        <v>4</v>
      </c>
      <c r="F425" s="2">
        <v>739.026882657126</v>
      </c>
      <c r="G425" s="2">
        <f>59588608/1024/1024</f>
        <v>56.828125</v>
      </c>
      <c r="H425" s="4">
        <f t="shared" si="6"/>
        <v>5.41252300000001</v>
      </c>
    </row>
    <row r="426" spans="1:8">
      <c r="A426" t="s">
        <v>31</v>
      </c>
      <c r="B426" t="s">
        <v>7</v>
      </c>
      <c r="C426" t="s">
        <v>9</v>
      </c>
      <c r="D426" t="s">
        <v>8</v>
      </c>
      <c r="E426">
        <v>2</v>
      </c>
      <c r="F426" s="2">
        <v>387.250262808939</v>
      </c>
      <c r="G426" s="2">
        <f>60620800/1024/1024</f>
        <v>57.8125</v>
      </c>
      <c r="H426" s="4">
        <f t="shared" si="6"/>
        <v>5.16461883200001</v>
      </c>
    </row>
    <row r="427" spans="1:8">
      <c r="A427" t="s">
        <v>31</v>
      </c>
      <c r="B427" t="s">
        <v>7</v>
      </c>
      <c r="C427" t="s">
        <v>9</v>
      </c>
      <c r="D427" t="s">
        <v>8</v>
      </c>
      <c r="E427">
        <v>1</v>
      </c>
      <c r="F427" s="2">
        <v>194.628885047995</v>
      </c>
      <c r="G427" s="2">
        <f>59686912/1024/1024</f>
        <v>56.921875</v>
      </c>
      <c r="H427" s="4">
        <f t="shared" si="6"/>
        <v>5.13798350000003</v>
      </c>
    </row>
    <row r="428" spans="1:8">
      <c r="A428" t="s">
        <v>31</v>
      </c>
      <c r="B428" t="s">
        <v>7</v>
      </c>
      <c r="C428" t="s">
        <v>9</v>
      </c>
      <c r="D428" t="s">
        <v>11</v>
      </c>
      <c r="E428">
        <v>4</v>
      </c>
      <c r="F428" s="2">
        <v>139.704935492468</v>
      </c>
      <c r="G428" s="2">
        <f>608813056/1024/1024</f>
        <v>580.609375</v>
      </c>
      <c r="H428" s="4">
        <f t="shared" si="6"/>
        <v>28.6317730000001</v>
      </c>
    </row>
    <row r="429" spans="1:8">
      <c r="A429" t="s">
        <v>31</v>
      </c>
      <c r="B429" t="s">
        <v>7</v>
      </c>
      <c r="C429" t="s">
        <v>9</v>
      </c>
      <c r="D429" t="s">
        <v>11</v>
      </c>
      <c r="E429">
        <v>2</v>
      </c>
      <c r="F429" s="2">
        <v>82.1107858429181</v>
      </c>
      <c r="G429" s="2">
        <f>607879168/1024/1024</f>
        <v>579.71875</v>
      </c>
      <c r="H429" s="4">
        <f t="shared" si="6"/>
        <v>24.357336</v>
      </c>
    </row>
    <row r="430" spans="1:8">
      <c r="A430" t="s">
        <v>31</v>
      </c>
      <c r="B430" t="s">
        <v>7</v>
      </c>
      <c r="C430" t="s">
        <v>9</v>
      </c>
      <c r="D430" t="s">
        <v>11</v>
      </c>
      <c r="E430">
        <v>1</v>
      </c>
      <c r="F430" s="2">
        <v>39.7846405685989</v>
      </c>
      <c r="G430" s="2">
        <f>608370688/1024/1024</f>
        <v>580.1875</v>
      </c>
      <c r="H430" s="4">
        <f t="shared" si="6"/>
        <v>25.13532825</v>
      </c>
    </row>
    <row r="431" spans="1:8">
      <c r="A431" t="s">
        <v>31</v>
      </c>
      <c r="B431" t="s">
        <v>7</v>
      </c>
      <c r="C431" t="s">
        <v>9</v>
      </c>
      <c r="D431" t="s">
        <v>12</v>
      </c>
      <c r="E431">
        <v>4</v>
      </c>
      <c r="F431" s="2">
        <v>27.4365729366344</v>
      </c>
      <c r="G431" s="2">
        <f>3908157440/1024/1024</f>
        <v>3727.109375</v>
      </c>
      <c r="H431" s="4">
        <f t="shared" si="6"/>
        <v>145.790803</v>
      </c>
    </row>
    <row r="432" spans="1:8">
      <c r="A432" t="s">
        <v>31</v>
      </c>
      <c r="B432" t="s">
        <v>7</v>
      </c>
      <c r="C432" t="s">
        <v>9</v>
      </c>
      <c r="D432" t="s">
        <v>12</v>
      </c>
      <c r="E432">
        <v>2</v>
      </c>
      <c r="F432" s="2">
        <v>24.3462189612869</v>
      </c>
      <c r="G432" s="2">
        <f>4097818624/1024/1024</f>
        <v>3907.984375</v>
      </c>
      <c r="H432" s="4">
        <f t="shared" si="6"/>
        <v>82.1482795000002</v>
      </c>
    </row>
    <row r="433" spans="1:8">
      <c r="A433" t="s">
        <v>31</v>
      </c>
      <c r="B433" t="s">
        <v>7</v>
      </c>
      <c r="C433" t="s">
        <v>9</v>
      </c>
      <c r="D433" t="s">
        <v>12</v>
      </c>
      <c r="E433">
        <v>1</v>
      </c>
      <c r="F433" s="2">
        <v>10.7884809393917</v>
      </c>
      <c r="G433" s="2">
        <f>3999072256/1024/1024</f>
        <v>3813.8125</v>
      </c>
      <c r="H433" s="4">
        <f t="shared" si="6"/>
        <v>92.6914554160008</v>
      </c>
    </row>
    <row r="434" spans="1:8">
      <c r="A434" t="s">
        <v>31</v>
      </c>
      <c r="B434" t="s">
        <v>15</v>
      </c>
      <c r="C434" t="s">
        <v>13</v>
      </c>
      <c r="D434" t="s">
        <v>8</v>
      </c>
      <c r="E434">
        <v>24</v>
      </c>
      <c r="F434" s="2">
        <v>457.562686962058</v>
      </c>
      <c r="G434" s="2">
        <f>94544/1024</f>
        <v>92.328125</v>
      </c>
      <c r="H434" s="4">
        <f t="shared" si="6"/>
        <v>52.4518294080001</v>
      </c>
    </row>
    <row r="435" spans="1:8">
      <c r="A435" t="s">
        <v>31</v>
      </c>
      <c r="B435" t="s">
        <v>15</v>
      </c>
      <c r="C435" t="s">
        <v>13</v>
      </c>
      <c r="D435" t="s">
        <v>8</v>
      </c>
      <c r="E435">
        <v>16</v>
      </c>
      <c r="F435" s="2">
        <v>383.016799772562</v>
      </c>
      <c r="G435" s="2">
        <f>69808/1024</f>
        <v>68.171875</v>
      </c>
      <c r="H435" s="4">
        <f t="shared" si="6"/>
        <v>41.7736245760001</v>
      </c>
    </row>
    <row r="436" spans="1:8">
      <c r="A436" t="s">
        <v>31</v>
      </c>
      <c r="B436" t="s">
        <v>15</v>
      </c>
      <c r="C436" t="s">
        <v>13</v>
      </c>
      <c r="D436" t="s">
        <v>8</v>
      </c>
      <c r="E436">
        <v>8</v>
      </c>
      <c r="F436" s="2">
        <v>282.607377079876</v>
      </c>
      <c r="G436" s="2">
        <f>62968/1024</f>
        <v>61.4921875</v>
      </c>
      <c r="H436" s="4">
        <f t="shared" si="6"/>
        <v>28.307824384</v>
      </c>
    </row>
    <row r="437" spans="1:8">
      <c r="A437" t="s">
        <v>31</v>
      </c>
      <c r="B437" t="s">
        <v>15</v>
      </c>
      <c r="C437" t="s">
        <v>13</v>
      </c>
      <c r="D437" t="s">
        <v>8</v>
      </c>
      <c r="E437">
        <v>4</v>
      </c>
      <c r="F437" s="2">
        <v>171.459423817697</v>
      </c>
      <c r="G437" s="2">
        <f>62680/1024</f>
        <v>61.2109375</v>
      </c>
      <c r="H437" s="4">
        <f t="shared" si="6"/>
        <v>23.3291347360001</v>
      </c>
    </row>
    <row r="438" spans="1:8">
      <c r="A438" t="s">
        <v>31</v>
      </c>
      <c r="B438" t="s">
        <v>15</v>
      </c>
      <c r="C438" t="s">
        <v>13</v>
      </c>
      <c r="D438" t="s">
        <v>8</v>
      </c>
      <c r="E438">
        <v>2</v>
      </c>
      <c r="F438" s="2">
        <v>86.4006810192917</v>
      </c>
      <c r="G438" s="2">
        <f>62956/1024</f>
        <v>61.48046875</v>
      </c>
      <c r="H438" s="4">
        <f t="shared" si="6"/>
        <v>23.147965692</v>
      </c>
    </row>
    <row r="439" spans="1:8">
      <c r="A439" t="s">
        <v>31</v>
      </c>
      <c r="B439" t="s">
        <v>15</v>
      </c>
      <c r="C439" t="s">
        <v>13</v>
      </c>
      <c r="D439" t="s">
        <v>8</v>
      </c>
      <c r="E439">
        <v>1</v>
      </c>
      <c r="F439" s="2">
        <v>45.4305205108545</v>
      </c>
      <c r="G439" s="2">
        <f>63348/1024</f>
        <v>61.86328125</v>
      </c>
      <c r="H439" s="4">
        <f t="shared" si="6"/>
        <v>22.011634222</v>
      </c>
    </row>
    <row r="440" spans="1:8">
      <c r="A440" t="s">
        <v>31</v>
      </c>
      <c r="B440" t="s">
        <v>15</v>
      </c>
      <c r="C440" t="s">
        <v>13</v>
      </c>
      <c r="D440" t="s">
        <v>11</v>
      </c>
      <c r="E440">
        <v>24</v>
      </c>
      <c r="F440" s="2">
        <v>80.4655909680464</v>
      </c>
      <c r="G440" s="2">
        <f>202568/1024</f>
        <v>197.8203125</v>
      </c>
      <c r="H440" s="4">
        <f t="shared" si="6"/>
        <v>298.2641364</v>
      </c>
    </row>
    <row r="441" spans="1:8">
      <c r="A441" t="s">
        <v>31</v>
      </c>
      <c r="B441" t="s">
        <v>15</v>
      </c>
      <c r="C441" t="s">
        <v>13</v>
      </c>
      <c r="D441" t="s">
        <v>11</v>
      </c>
      <c r="E441">
        <v>16</v>
      </c>
      <c r="F441" s="2">
        <v>74.1964486951616</v>
      </c>
      <c r="G441" s="2">
        <f>154376/1024</f>
        <v>150.7578125</v>
      </c>
      <c r="H441" s="4">
        <f t="shared" si="6"/>
        <v>215.64374416</v>
      </c>
    </row>
    <row r="442" spans="1:8">
      <c r="A442" t="s">
        <v>31</v>
      </c>
      <c r="B442" t="s">
        <v>15</v>
      </c>
      <c r="C442" t="s">
        <v>13</v>
      </c>
      <c r="D442" t="s">
        <v>11</v>
      </c>
      <c r="E442">
        <v>8</v>
      </c>
      <c r="F442" s="2">
        <v>47.1910730450197</v>
      </c>
      <c r="G442" s="2">
        <f>84920/1024</f>
        <v>82.9296875</v>
      </c>
      <c r="H442" s="4">
        <f t="shared" si="6"/>
        <v>169.523587488</v>
      </c>
    </row>
    <row r="443" spans="1:8">
      <c r="A443" t="s">
        <v>31</v>
      </c>
      <c r="B443" t="s">
        <v>15</v>
      </c>
      <c r="C443" t="s">
        <v>13</v>
      </c>
      <c r="D443" t="s">
        <v>11</v>
      </c>
      <c r="E443">
        <v>4</v>
      </c>
      <c r="F443" s="2">
        <v>23.063980412064</v>
      </c>
      <c r="G443" s="2">
        <f>63428/1024</f>
        <v>61.94140625</v>
      </c>
      <c r="H443" s="4">
        <f t="shared" si="6"/>
        <v>173.43060168</v>
      </c>
    </row>
    <row r="444" spans="1:8">
      <c r="A444" t="s">
        <v>31</v>
      </c>
      <c r="B444" t="s">
        <v>15</v>
      </c>
      <c r="C444" t="s">
        <v>13</v>
      </c>
      <c r="D444" t="s">
        <v>11</v>
      </c>
      <c r="E444">
        <v>2</v>
      </c>
      <c r="F444" s="2">
        <v>13.8212605323919</v>
      </c>
      <c r="G444" s="2">
        <f>63740/1024</f>
        <v>62.24609375</v>
      </c>
      <c r="H444" s="4">
        <f t="shared" si="6"/>
        <v>144.704601676001</v>
      </c>
    </row>
    <row r="445" spans="1:8">
      <c r="A445" t="s">
        <v>31</v>
      </c>
      <c r="B445" t="s">
        <v>15</v>
      </c>
      <c r="C445" t="s">
        <v>13</v>
      </c>
      <c r="D445" t="s">
        <v>11</v>
      </c>
      <c r="E445">
        <v>1</v>
      </c>
      <c r="F445" s="2">
        <v>6.46760944378634</v>
      </c>
      <c r="G445" s="2">
        <f>63264/1024</f>
        <v>61.78125</v>
      </c>
      <c r="H445" s="4">
        <f t="shared" si="6"/>
        <v>154.616633656</v>
      </c>
    </row>
    <row r="446" spans="1:8">
      <c r="A446" t="s">
        <v>31</v>
      </c>
      <c r="B446" t="s">
        <v>15</v>
      </c>
      <c r="C446" t="s">
        <v>13</v>
      </c>
      <c r="D446" t="s">
        <v>12</v>
      </c>
      <c r="E446">
        <v>24</v>
      </c>
      <c r="F446" s="2">
        <v>23.7250283761292</v>
      </c>
      <c r="G446" s="2">
        <f>463500/1024</f>
        <v>452.63671875</v>
      </c>
      <c r="H446" s="4">
        <f t="shared" si="6"/>
        <v>1011.589938672</v>
      </c>
    </row>
    <row r="447" spans="1:8">
      <c r="A447" t="s">
        <v>31</v>
      </c>
      <c r="B447" t="s">
        <v>15</v>
      </c>
      <c r="C447" t="s">
        <v>13</v>
      </c>
      <c r="D447" t="s">
        <v>12</v>
      </c>
      <c r="E447">
        <v>16</v>
      </c>
      <c r="F447" s="2">
        <v>31.1910763839614</v>
      </c>
      <c r="G447" s="2">
        <f>405384/1024</f>
        <v>395.8828125</v>
      </c>
      <c r="H447" s="4">
        <f t="shared" si="6"/>
        <v>512.967228288001</v>
      </c>
    </row>
    <row r="448" spans="1:8">
      <c r="A448" t="s">
        <v>31</v>
      </c>
      <c r="B448" t="s">
        <v>15</v>
      </c>
      <c r="C448" t="s">
        <v>13</v>
      </c>
      <c r="D448" t="s">
        <v>12</v>
      </c>
      <c r="E448">
        <v>8</v>
      </c>
      <c r="F448" s="2">
        <v>19.3985530265312</v>
      </c>
      <c r="G448" s="2">
        <f>184500/1024</f>
        <v>180.17578125</v>
      </c>
      <c r="H448" s="4">
        <f t="shared" si="6"/>
        <v>412.401893536002</v>
      </c>
    </row>
    <row r="449" spans="1:8">
      <c r="A449" t="s">
        <v>31</v>
      </c>
      <c r="B449" t="s">
        <v>15</v>
      </c>
      <c r="C449" t="s">
        <v>13</v>
      </c>
      <c r="D449" t="s">
        <v>12</v>
      </c>
      <c r="E449">
        <v>4</v>
      </c>
      <c r="F449" s="2">
        <v>11.229144511397</v>
      </c>
      <c r="G449" s="2">
        <f>119408/1024</f>
        <v>116.609375</v>
      </c>
      <c r="H449" s="4">
        <f t="shared" si="6"/>
        <v>356.215916176001</v>
      </c>
    </row>
    <row r="450" spans="1:8">
      <c r="A450" t="s">
        <v>31</v>
      </c>
      <c r="B450" t="s">
        <v>15</v>
      </c>
      <c r="C450" t="s">
        <v>13</v>
      </c>
      <c r="D450" t="s">
        <v>12</v>
      </c>
      <c r="E450">
        <v>2</v>
      </c>
      <c r="F450" s="2">
        <v>5.33057856214597</v>
      </c>
      <c r="G450" s="2">
        <f>101208/1024</f>
        <v>98.8359375</v>
      </c>
      <c r="H450" s="4">
        <f t="shared" si="6"/>
        <v>375.193794948</v>
      </c>
    </row>
    <row r="451" spans="1:8">
      <c r="A451" t="s">
        <v>31</v>
      </c>
      <c r="B451" t="s">
        <v>15</v>
      </c>
      <c r="C451" t="s">
        <v>13</v>
      </c>
      <c r="D451" t="s">
        <v>12</v>
      </c>
      <c r="E451">
        <v>1</v>
      </c>
      <c r="F451" s="2">
        <v>2.95768469884773</v>
      </c>
      <c r="G451" s="2">
        <f>86216/1024</f>
        <v>84.1953125</v>
      </c>
      <c r="H451" s="4">
        <f t="shared" ref="H451:H514" si="7">E451*1000/F451</f>
        <v>338.102300218</v>
      </c>
    </row>
    <row r="452" spans="1:8">
      <c r="A452" t="s">
        <v>31</v>
      </c>
      <c r="B452" t="s">
        <v>15</v>
      </c>
      <c r="C452" t="s">
        <v>14</v>
      </c>
      <c r="D452" t="s">
        <v>8</v>
      </c>
      <c r="E452">
        <v>24</v>
      </c>
      <c r="F452" s="2">
        <v>366.820218808539</v>
      </c>
      <c r="G452" s="2">
        <f>63380/1024</f>
        <v>61.89453125</v>
      </c>
      <c r="H452" s="4">
        <f t="shared" si="7"/>
        <v>65.4271459680001</v>
      </c>
    </row>
    <row r="453" spans="1:8">
      <c r="A453" t="s">
        <v>31</v>
      </c>
      <c r="B453" t="s">
        <v>15</v>
      </c>
      <c r="C453" t="s">
        <v>14</v>
      </c>
      <c r="D453" t="s">
        <v>8</v>
      </c>
      <c r="E453">
        <v>16</v>
      </c>
      <c r="F453" s="2">
        <v>317.930936596427</v>
      </c>
      <c r="G453" s="2">
        <f>63140/1024</f>
        <v>61.66015625</v>
      </c>
      <c r="H453" s="4">
        <f t="shared" si="7"/>
        <v>50.3253951040001</v>
      </c>
    </row>
    <row r="454" spans="1:8">
      <c r="A454" t="s">
        <v>31</v>
      </c>
      <c r="B454" t="s">
        <v>15</v>
      </c>
      <c r="C454" t="s">
        <v>14</v>
      </c>
      <c r="D454" t="s">
        <v>8</v>
      </c>
      <c r="E454">
        <v>8</v>
      </c>
      <c r="F454" s="2">
        <v>205.436689619873</v>
      </c>
      <c r="G454" s="2">
        <f>63056/1024</f>
        <v>61.578125</v>
      </c>
      <c r="H454" s="4">
        <f t="shared" si="7"/>
        <v>38.9414374560002</v>
      </c>
    </row>
    <row r="455" spans="1:8">
      <c r="A455" t="s">
        <v>31</v>
      </c>
      <c r="B455" t="s">
        <v>15</v>
      </c>
      <c r="C455" t="s">
        <v>14</v>
      </c>
      <c r="D455" t="s">
        <v>8</v>
      </c>
      <c r="E455">
        <v>4</v>
      </c>
      <c r="F455" s="2">
        <v>108.720406250514</v>
      </c>
      <c r="G455" s="2">
        <f>63128/1024</f>
        <v>61.6484375</v>
      </c>
      <c r="H455" s="4">
        <f t="shared" si="7"/>
        <v>36.7916211680003</v>
      </c>
    </row>
    <row r="456" spans="1:8">
      <c r="A456" t="s">
        <v>31</v>
      </c>
      <c r="B456" t="s">
        <v>15</v>
      </c>
      <c r="C456" t="s">
        <v>14</v>
      </c>
      <c r="D456" t="s">
        <v>8</v>
      </c>
      <c r="E456">
        <v>2</v>
      </c>
      <c r="F456" s="2">
        <v>55.0054860997688</v>
      </c>
      <c r="G456" s="2">
        <f>62828/1024</f>
        <v>61.35546875</v>
      </c>
      <c r="H456" s="4">
        <f t="shared" si="7"/>
        <v>36.3600095520001</v>
      </c>
    </row>
    <row r="457" spans="1:8">
      <c r="A457" t="s">
        <v>31</v>
      </c>
      <c r="B457" t="s">
        <v>15</v>
      </c>
      <c r="C457" t="s">
        <v>14</v>
      </c>
      <c r="D457" t="s">
        <v>8</v>
      </c>
      <c r="E457">
        <v>1</v>
      </c>
      <c r="F457" s="2">
        <v>27.907750288872</v>
      </c>
      <c r="G457" s="2">
        <f>63660/1024</f>
        <v>62.16796875</v>
      </c>
      <c r="H457" s="4">
        <f t="shared" si="7"/>
        <v>35.8323401080001</v>
      </c>
    </row>
    <row r="458" spans="1:8">
      <c r="A458" t="s">
        <v>31</v>
      </c>
      <c r="B458" t="s">
        <v>15</v>
      </c>
      <c r="C458" t="s">
        <v>14</v>
      </c>
      <c r="D458" t="s">
        <v>11</v>
      </c>
      <c r="E458">
        <v>24</v>
      </c>
      <c r="F458" s="2">
        <v>105.440335572623</v>
      </c>
      <c r="G458" s="2">
        <f>213768/1024</f>
        <v>208.7578125</v>
      </c>
      <c r="H458" s="4">
        <f t="shared" si="7"/>
        <v>227.616878016002</v>
      </c>
    </row>
    <row r="459" spans="1:8">
      <c r="A459" t="s">
        <v>31</v>
      </c>
      <c r="B459" t="s">
        <v>15</v>
      </c>
      <c r="C459" t="s">
        <v>14</v>
      </c>
      <c r="D459" t="s">
        <v>11</v>
      </c>
      <c r="E459">
        <v>16</v>
      </c>
      <c r="F459" s="2">
        <v>80.4327333172881</v>
      </c>
      <c r="G459" s="2">
        <f>192504/1024</f>
        <v>187.9921875</v>
      </c>
      <c r="H459" s="4">
        <f t="shared" si="7"/>
        <v>198.92398704</v>
      </c>
    </row>
    <row r="460" spans="1:8">
      <c r="A460" t="s">
        <v>31</v>
      </c>
      <c r="B460" t="s">
        <v>15</v>
      </c>
      <c r="C460" t="s">
        <v>14</v>
      </c>
      <c r="D460" t="s">
        <v>11</v>
      </c>
      <c r="E460">
        <v>8</v>
      </c>
      <c r="F460" s="2">
        <v>49.0026784746447</v>
      </c>
      <c r="G460" s="2">
        <f>103656/1024</f>
        <v>101.2265625</v>
      </c>
      <c r="H460" s="4">
        <f t="shared" si="7"/>
        <v>163.25638208</v>
      </c>
    </row>
    <row r="461" spans="1:8">
      <c r="A461" t="s">
        <v>31</v>
      </c>
      <c r="B461" t="s">
        <v>15</v>
      </c>
      <c r="C461" t="s">
        <v>14</v>
      </c>
      <c r="D461" t="s">
        <v>11</v>
      </c>
      <c r="E461">
        <v>4</v>
      </c>
      <c r="F461" s="2">
        <v>26.7642572277561</v>
      </c>
      <c r="G461" s="2">
        <f>68680/1024</f>
        <v>67.0703125</v>
      </c>
      <c r="H461" s="4">
        <f t="shared" si="7"/>
        <v>149.45305472</v>
      </c>
    </row>
    <row r="462" spans="1:8">
      <c r="A462" t="s">
        <v>31</v>
      </c>
      <c r="B462" t="s">
        <v>15</v>
      </c>
      <c r="C462" t="s">
        <v>14</v>
      </c>
      <c r="D462" t="s">
        <v>11</v>
      </c>
      <c r="E462">
        <v>2</v>
      </c>
      <c r="F462" s="2">
        <v>15.8762358185875</v>
      </c>
      <c r="G462" s="2">
        <f>62820/1024</f>
        <v>61.34765625</v>
      </c>
      <c r="H462" s="4">
        <f t="shared" si="7"/>
        <v>125.974445256</v>
      </c>
    </row>
    <row r="463" spans="1:8">
      <c r="A463" t="s">
        <v>31</v>
      </c>
      <c r="B463" t="s">
        <v>15</v>
      </c>
      <c r="C463" t="s">
        <v>14</v>
      </c>
      <c r="D463" t="s">
        <v>11</v>
      </c>
      <c r="E463">
        <v>1</v>
      </c>
      <c r="F463" s="2">
        <v>8.09319849328464</v>
      </c>
      <c r="G463" s="2">
        <f>63240/1024</f>
        <v>61.7578125</v>
      </c>
      <c r="H463" s="4">
        <f t="shared" si="7"/>
        <v>123.560542946</v>
      </c>
    </row>
    <row r="464" spans="1:8">
      <c r="A464" t="s">
        <v>31</v>
      </c>
      <c r="B464" t="s">
        <v>15</v>
      </c>
      <c r="C464" t="s">
        <v>14</v>
      </c>
      <c r="D464" t="s">
        <v>12</v>
      </c>
      <c r="E464">
        <v>24</v>
      </c>
      <c r="F464" s="2">
        <v>19.770681237251</v>
      </c>
      <c r="G464" s="2">
        <f>637240/1024</f>
        <v>622.3046875</v>
      </c>
      <c r="H464" s="4">
        <f t="shared" si="7"/>
        <v>1213.91871691201</v>
      </c>
    </row>
    <row r="465" spans="1:8">
      <c r="A465" t="s">
        <v>31</v>
      </c>
      <c r="B465" t="s">
        <v>15</v>
      </c>
      <c r="C465" t="s">
        <v>14</v>
      </c>
      <c r="D465" t="s">
        <v>12</v>
      </c>
      <c r="E465">
        <v>16</v>
      </c>
      <c r="F465" s="2">
        <v>15.2233444721664</v>
      </c>
      <c r="G465" s="2">
        <f>612192/1024</f>
        <v>597.84375</v>
      </c>
      <c r="H465" s="4">
        <f t="shared" si="7"/>
        <v>1051.01740483201</v>
      </c>
    </row>
    <row r="466" spans="1:8">
      <c r="A466" t="s">
        <v>31</v>
      </c>
      <c r="B466" t="s">
        <v>15</v>
      </c>
      <c r="C466" t="s">
        <v>14</v>
      </c>
      <c r="D466" t="s">
        <v>12</v>
      </c>
      <c r="E466">
        <v>8</v>
      </c>
      <c r="F466" s="2">
        <v>11.0327416340932</v>
      </c>
      <c r="G466" s="2">
        <f>315760/1024</f>
        <v>308.359375</v>
      </c>
      <c r="H466" s="4">
        <f t="shared" si="7"/>
        <v>725.114415376005</v>
      </c>
    </row>
    <row r="467" spans="1:8">
      <c r="A467" t="s">
        <v>31</v>
      </c>
      <c r="B467" t="s">
        <v>15</v>
      </c>
      <c r="C467" t="s">
        <v>14</v>
      </c>
      <c r="D467" t="s">
        <v>12</v>
      </c>
      <c r="E467">
        <v>4</v>
      </c>
      <c r="F467" s="2">
        <v>6.19390039291054</v>
      </c>
      <c r="G467" s="2">
        <f>264916/1024</f>
        <v>258.70703125</v>
      </c>
      <c r="H467" s="4">
        <f t="shared" si="7"/>
        <v>645.796629952001</v>
      </c>
    </row>
    <row r="468" spans="1:8">
      <c r="A468" t="s">
        <v>31</v>
      </c>
      <c r="B468" t="s">
        <v>15</v>
      </c>
      <c r="C468" t="s">
        <v>14</v>
      </c>
      <c r="D468" t="s">
        <v>12</v>
      </c>
      <c r="E468">
        <v>2</v>
      </c>
      <c r="F468" s="2">
        <v>2.95291598541251</v>
      </c>
      <c r="G468" s="2">
        <f>262692/1024</f>
        <v>256.53515625</v>
      </c>
      <c r="H468" s="4">
        <f t="shared" si="7"/>
        <v>677.29661456</v>
      </c>
    </row>
    <row r="469" spans="1:8">
      <c r="A469" t="s">
        <v>31</v>
      </c>
      <c r="B469" t="s">
        <v>15</v>
      </c>
      <c r="C469" t="s">
        <v>14</v>
      </c>
      <c r="D469" t="s">
        <v>12</v>
      </c>
      <c r="E469">
        <v>1</v>
      </c>
      <c r="F469" s="2">
        <v>1.77446430323403</v>
      </c>
      <c r="G469" s="2">
        <f>185992/1024</f>
        <v>181.6328125</v>
      </c>
      <c r="H469" s="4">
        <f t="shared" si="7"/>
        <v>563.55036175</v>
      </c>
    </row>
    <row r="470" spans="1:8">
      <c r="A470" t="s">
        <v>31</v>
      </c>
      <c r="B470" t="s">
        <v>15</v>
      </c>
      <c r="C470" t="s">
        <v>9</v>
      </c>
      <c r="D470" t="s">
        <v>8</v>
      </c>
      <c r="E470">
        <v>24</v>
      </c>
      <c r="F470" s="2">
        <v>1448.24254290211</v>
      </c>
      <c r="G470" s="2">
        <f>91488/1024</f>
        <v>89.34375</v>
      </c>
      <c r="H470" s="4">
        <f t="shared" si="7"/>
        <v>16.571809824</v>
      </c>
    </row>
    <row r="471" spans="1:8">
      <c r="A471" t="s">
        <v>31</v>
      </c>
      <c r="B471" t="s">
        <v>15</v>
      </c>
      <c r="C471" t="s">
        <v>9</v>
      </c>
      <c r="D471" t="s">
        <v>8</v>
      </c>
      <c r="E471">
        <v>16</v>
      </c>
      <c r="F471" s="2">
        <v>1000.60736466792</v>
      </c>
      <c r="G471" s="2">
        <f>84608/1024</f>
        <v>82.625</v>
      </c>
      <c r="H471" s="4">
        <f t="shared" si="7"/>
        <v>15.9902880640001</v>
      </c>
    </row>
    <row r="472" spans="1:8">
      <c r="A472" t="s">
        <v>31</v>
      </c>
      <c r="B472" t="s">
        <v>15</v>
      </c>
      <c r="C472" t="s">
        <v>9</v>
      </c>
      <c r="D472" t="s">
        <v>8</v>
      </c>
      <c r="E472">
        <v>8</v>
      </c>
      <c r="F472" s="2">
        <v>768.378683373628</v>
      </c>
      <c r="G472" s="2">
        <f>72960/1024</f>
        <v>71.25</v>
      </c>
      <c r="H472" s="4">
        <f t="shared" si="7"/>
        <v>10.411532976</v>
      </c>
    </row>
    <row r="473" spans="1:8">
      <c r="A473" t="s">
        <v>31</v>
      </c>
      <c r="B473" t="s">
        <v>15</v>
      </c>
      <c r="C473" t="s">
        <v>9</v>
      </c>
      <c r="D473" t="s">
        <v>8</v>
      </c>
      <c r="E473">
        <v>4</v>
      </c>
      <c r="F473" s="2">
        <v>340.4925951046</v>
      </c>
      <c r="G473" s="2">
        <f>67976/1024</f>
        <v>66.3828125</v>
      </c>
      <c r="H473" s="4">
        <f t="shared" si="7"/>
        <v>11.747685728</v>
      </c>
    </row>
    <row r="474" spans="1:8">
      <c r="A474" t="s">
        <v>31</v>
      </c>
      <c r="B474" t="s">
        <v>15</v>
      </c>
      <c r="C474" t="s">
        <v>9</v>
      </c>
      <c r="D474" t="s">
        <v>8</v>
      </c>
      <c r="E474">
        <v>2</v>
      </c>
      <c r="F474" s="2">
        <v>189.058988024877</v>
      </c>
      <c r="G474" s="2">
        <f>65572/1024</f>
        <v>64.03515625</v>
      </c>
      <c r="H474" s="4">
        <f t="shared" si="7"/>
        <v>10.578708904</v>
      </c>
    </row>
    <row r="475" spans="1:8">
      <c r="A475" t="s">
        <v>31</v>
      </c>
      <c r="B475" t="s">
        <v>15</v>
      </c>
      <c r="C475" t="s">
        <v>9</v>
      </c>
      <c r="D475" t="s">
        <v>8</v>
      </c>
      <c r="E475">
        <v>1</v>
      </c>
      <c r="F475" s="2">
        <v>100.22802334355</v>
      </c>
      <c r="G475" s="2">
        <f>63372/1024</f>
        <v>61.88671875</v>
      </c>
      <c r="H475" s="4">
        <f t="shared" si="7"/>
        <v>9.977249542</v>
      </c>
    </row>
    <row r="476" spans="1:8">
      <c r="A476" t="s">
        <v>31</v>
      </c>
      <c r="B476" t="s">
        <v>15</v>
      </c>
      <c r="C476" t="s">
        <v>9</v>
      </c>
      <c r="D476" t="s">
        <v>11</v>
      </c>
      <c r="E476">
        <v>24</v>
      </c>
      <c r="F476" s="2">
        <v>285.827119644685</v>
      </c>
      <c r="G476" s="2">
        <f>773504/1024</f>
        <v>755.375</v>
      </c>
      <c r="H476" s="4">
        <f t="shared" si="7"/>
        <v>83.9668399200002</v>
      </c>
    </row>
    <row r="477" spans="1:8">
      <c r="A477" t="s">
        <v>31</v>
      </c>
      <c r="B477" t="s">
        <v>15</v>
      </c>
      <c r="C477" t="s">
        <v>9</v>
      </c>
      <c r="D477" t="s">
        <v>11</v>
      </c>
      <c r="E477">
        <v>16</v>
      </c>
      <c r="F477" s="2">
        <v>221.614520831228</v>
      </c>
      <c r="G477" s="2">
        <f>732508/1024</f>
        <v>715.33984375</v>
      </c>
      <c r="H477" s="4">
        <f t="shared" si="7"/>
        <v>72.1974351680001</v>
      </c>
    </row>
    <row r="478" spans="1:8">
      <c r="A478" t="s">
        <v>31</v>
      </c>
      <c r="B478" t="s">
        <v>15</v>
      </c>
      <c r="C478" t="s">
        <v>9</v>
      </c>
      <c r="D478" t="s">
        <v>11</v>
      </c>
      <c r="E478">
        <v>8</v>
      </c>
      <c r="F478" s="2">
        <v>123.563992473768</v>
      </c>
      <c r="G478" s="2">
        <f>705080/1024</f>
        <v>688.5546875</v>
      </c>
      <c r="H478" s="4">
        <f t="shared" si="7"/>
        <v>64.7437804480003</v>
      </c>
    </row>
    <row r="479" spans="1:8">
      <c r="A479" t="s">
        <v>31</v>
      </c>
      <c r="B479" t="s">
        <v>15</v>
      </c>
      <c r="C479" t="s">
        <v>9</v>
      </c>
      <c r="D479" t="s">
        <v>11</v>
      </c>
      <c r="E479">
        <v>4</v>
      </c>
      <c r="F479" s="2">
        <v>72.9057626620856</v>
      </c>
      <c r="G479" s="2">
        <f>681756/1024</f>
        <v>665.77734375</v>
      </c>
      <c r="H479" s="4">
        <f t="shared" si="7"/>
        <v>54.865347456</v>
      </c>
    </row>
    <row r="480" spans="1:8">
      <c r="A480" t="s">
        <v>31</v>
      </c>
      <c r="B480" t="s">
        <v>15</v>
      </c>
      <c r="C480" t="s">
        <v>9</v>
      </c>
      <c r="D480" t="s">
        <v>11</v>
      </c>
      <c r="E480">
        <v>2</v>
      </c>
      <c r="F480" s="2">
        <v>34.7011275610051</v>
      </c>
      <c r="G480" s="2">
        <f>663456/1024</f>
        <v>647.90625</v>
      </c>
      <c r="H480" s="4">
        <f t="shared" si="7"/>
        <v>57.635014784</v>
      </c>
    </row>
    <row r="481" spans="1:8">
      <c r="A481" t="s">
        <v>31</v>
      </c>
      <c r="B481" t="s">
        <v>15</v>
      </c>
      <c r="C481" t="s">
        <v>9</v>
      </c>
      <c r="D481" t="s">
        <v>11</v>
      </c>
      <c r="E481">
        <v>1</v>
      </c>
      <c r="F481" s="2">
        <v>20.7022657911457</v>
      </c>
      <c r="G481" s="2">
        <f>653924/1024</f>
        <v>638.59765625</v>
      </c>
      <c r="H481" s="4">
        <f t="shared" si="7"/>
        <v>48.303891472</v>
      </c>
    </row>
    <row r="482" spans="1:8">
      <c r="A482" t="s">
        <v>31</v>
      </c>
      <c r="B482" t="s">
        <v>15</v>
      </c>
      <c r="C482" t="s">
        <v>9</v>
      </c>
      <c r="D482" t="s">
        <v>12</v>
      </c>
      <c r="E482">
        <v>24</v>
      </c>
      <c r="F482" s="2">
        <v>126.130421132862</v>
      </c>
      <c r="G482" s="2">
        <f>11179784/1024</f>
        <v>10917.7578125</v>
      </c>
      <c r="H482" s="4">
        <f t="shared" si="7"/>
        <v>190.279234656</v>
      </c>
    </row>
    <row r="483" spans="1:8">
      <c r="A483" t="s">
        <v>31</v>
      </c>
      <c r="B483" t="s">
        <v>15</v>
      </c>
      <c r="C483" t="s">
        <v>9</v>
      </c>
      <c r="D483" t="s">
        <v>12</v>
      </c>
      <c r="E483">
        <v>16</v>
      </c>
      <c r="F483" s="2">
        <v>111.353300605444</v>
      </c>
      <c r="G483" s="2">
        <f>11145784/1024</f>
        <v>10884.5546875</v>
      </c>
      <c r="H483" s="4">
        <f t="shared" si="7"/>
        <v>143.686805088001</v>
      </c>
    </row>
    <row r="484" spans="1:8">
      <c r="A484" t="s">
        <v>31</v>
      </c>
      <c r="B484" t="s">
        <v>15</v>
      </c>
      <c r="C484" t="s">
        <v>9</v>
      </c>
      <c r="D484" t="s">
        <v>12</v>
      </c>
      <c r="E484">
        <v>8</v>
      </c>
      <c r="F484" s="2">
        <v>65.5534470060617</v>
      </c>
      <c r="G484" s="2">
        <f>11009480/1024</f>
        <v>10751.4453125</v>
      </c>
      <c r="H484" s="4">
        <f t="shared" si="7"/>
        <v>122.037823568</v>
      </c>
    </row>
    <row r="485" spans="1:8">
      <c r="A485" t="s">
        <v>31</v>
      </c>
      <c r="B485" t="s">
        <v>15</v>
      </c>
      <c r="C485" t="s">
        <v>9</v>
      </c>
      <c r="D485" t="s">
        <v>12</v>
      </c>
      <c r="E485">
        <v>4</v>
      </c>
      <c r="F485" s="2">
        <v>29.9776711178781</v>
      </c>
      <c r="G485" s="2">
        <f>10931496/1024</f>
        <v>10675.2890625</v>
      </c>
      <c r="H485" s="4">
        <f t="shared" si="7"/>
        <v>133.432646728</v>
      </c>
    </row>
    <row r="486" spans="1:8">
      <c r="A486" t="s">
        <v>31</v>
      </c>
      <c r="B486" t="s">
        <v>15</v>
      </c>
      <c r="C486" t="s">
        <v>9</v>
      </c>
      <c r="D486" t="s">
        <v>12</v>
      </c>
      <c r="E486">
        <v>2</v>
      </c>
      <c r="F486" s="2">
        <v>18.6759917494128</v>
      </c>
      <c r="G486" s="2">
        <f>10947932/1024</f>
        <v>10691.33984375</v>
      </c>
      <c r="H486" s="4">
        <f t="shared" si="7"/>
        <v>107.089359796</v>
      </c>
    </row>
    <row r="487" spans="1:8">
      <c r="A487" t="s">
        <v>31</v>
      </c>
      <c r="B487" t="s">
        <v>15</v>
      </c>
      <c r="C487" t="s">
        <v>9</v>
      </c>
      <c r="D487" t="s">
        <v>12</v>
      </c>
      <c r="E487">
        <v>1</v>
      </c>
      <c r="F487" s="2">
        <v>8.73057094603379</v>
      </c>
      <c r="G487" s="2">
        <f>10882604/1024</f>
        <v>10627.54296875</v>
      </c>
      <c r="H487" s="4">
        <f t="shared" si="7"/>
        <v>114.540046256</v>
      </c>
    </row>
    <row r="488" spans="1:8">
      <c r="A488" t="s">
        <v>32</v>
      </c>
      <c r="B488" t="s">
        <v>7</v>
      </c>
      <c r="C488" t="s">
        <v>13</v>
      </c>
      <c r="D488" t="s">
        <v>8</v>
      </c>
      <c r="E488">
        <v>4</v>
      </c>
      <c r="F488" s="2">
        <v>126.449299979431</v>
      </c>
      <c r="G488" s="2">
        <f>59883520/1024/1024</f>
        <v>57.109375</v>
      </c>
      <c r="H488" s="4">
        <f t="shared" si="7"/>
        <v>31.6332316640002</v>
      </c>
    </row>
    <row r="489" spans="1:8">
      <c r="A489" t="s">
        <v>32</v>
      </c>
      <c r="B489" t="s">
        <v>7</v>
      </c>
      <c r="C489" t="s">
        <v>13</v>
      </c>
      <c r="D489" t="s">
        <v>8</v>
      </c>
      <c r="E489">
        <v>2</v>
      </c>
      <c r="F489" s="2">
        <v>68.3225506050846</v>
      </c>
      <c r="G489" s="2">
        <f>61177856/1024/1024</f>
        <v>58.34375</v>
      </c>
      <c r="H489" s="4">
        <f t="shared" si="7"/>
        <v>29.272911832</v>
      </c>
    </row>
    <row r="490" spans="1:8">
      <c r="A490" t="s">
        <v>32</v>
      </c>
      <c r="B490" t="s">
        <v>7</v>
      </c>
      <c r="C490" t="s">
        <v>13</v>
      </c>
      <c r="D490" t="s">
        <v>8</v>
      </c>
      <c r="E490">
        <v>1</v>
      </c>
      <c r="F490" s="2">
        <v>39.530979163379</v>
      </c>
      <c r="G490" s="2">
        <f>59998208/1024/1024</f>
        <v>57.21875</v>
      </c>
      <c r="H490" s="4">
        <f t="shared" si="7"/>
        <v>25.296616</v>
      </c>
    </row>
    <row r="491" spans="1:8">
      <c r="A491" t="s">
        <v>32</v>
      </c>
      <c r="B491" t="s">
        <v>7</v>
      </c>
      <c r="C491" t="s">
        <v>13</v>
      </c>
      <c r="D491" t="s">
        <v>11</v>
      </c>
      <c r="E491">
        <v>4</v>
      </c>
      <c r="F491" s="2">
        <v>13.1533325494839</v>
      </c>
      <c r="G491" s="2">
        <f>150011904/1024/1024</f>
        <v>143.0625</v>
      </c>
      <c r="H491" s="4">
        <f t="shared" si="7"/>
        <v>304.105441336002</v>
      </c>
    </row>
    <row r="492" spans="1:8">
      <c r="A492" t="s">
        <v>32</v>
      </c>
      <c r="B492" t="s">
        <v>7</v>
      </c>
      <c r="C492" t="s">
        <v>13</v>
      </c>
      <c r="D492" t="s">
        <v>11</v>
      </c>
      <c r="E492">
        <v>2</v>
      </c>
      <c r="F492" s="2">
        <v>7.92605310032154</v>
      </c>
      <c r="G492" s="2">
        <f>108937216/1024/1024</f>
        <v>103.890625</v>
      </c>
      <c r="H492" s="4">
        <f t="shared" si="7"/>
        <v>252.332399832</v>
      </c>
    </row>
    <row r="493" spans="1:8">
      <c r="A493" t="s">
        <v>32</v>
      </c>
      <c r="B493" t="s">
        <v>7</v>
      </c>
      <c r="C493" t="s">
        <v>13</v>
      </c>
      <c r="D493" t="s">
        <v>11</v>
      </c>
      <c r="E493">
        <v>1</v>
      </c>
      <c r="F493" s="2">
        <v>4.69142862982345</v>
      </c>
      <c r="G493" s="2">
        <f>78888960/1024/1024</f>
        <v>75.234375</v>
      </c>
      <c r="H493" s="4">
        <f t="shared" si="7"/>
        <v>213.15468675</v>
      </c>
    </row>
    <row r="494" spans="1:8">
      <c r="A494" t="s">
        <v>32</v>
      </c>
      <c r="B494" t="s">
        <v>7</v>
      </c>
      <c r="C494" t="s">
        <v>13</v>
      </c>
      <c r="D494" t="s">
        <v>12</v>
      </c>
      <c r="E494">
        <v>4</v>
      </c>
      <c r="F494" s="2">
        <v>2.477878299588</v>
      </c>
      <c r="G494" s="2">
        <f>931446784/1024/1024</f>
        <v>888.296875</v>
      </c>
      <c r="H494" s="4">
        <f t="shared" si="7"/>
        <v>1614.284285336</v>
      </c>
    </row>
    <row r="495" spans="1:8">
      <c r="A495" t="s">
        <v>32</v>
      </c>
      <c r="B495" t="s">
        <v>7</v>
      </c>
      <c r="C495" t="s">
        <v>13</v>
      </c>
      <c r="D495" t="s">
        <v>12</v>
      </c>
      <c r="E495">
        <v>2</v>
      </c>
      <c r="F495" s="2">
        <v>1.51035101700771</v>
      </c>
      <c r="G495" s="2">
        <f>679215104/1024/1024</f>
        <v>647.75</v>
      </c>
      <c r="H495" s="4">
        <f t="shared" si="7"/>
        <v>1324.19548666401</v>
      </c>
    </row>
    <row r="496" spans="1:8">
      <c r="A496" t="s">
        <v>32</v>
      </c>
      <c r="B496" t="s">
        <v>7</v>
      </c>
      <c r="C496" t="s">
        <v>13</v>
      </c>
      <c r="D496" t="s">
        <v>12</v>
      </c>
      <c r="E496">
        <v>1</v>
      </c>
      <c r="F496" s="2">
        <v>1.03366348976895</v>
      </c>
      <c r="G496" s="2">
        <f>543784960/1024/1024</f>
        <v>518.59375</v>
      </c>
      <c r="H496" s="4">
        <f t="shared" si="7"/>
        <v>967.432834668007</v>
      </c>
    </row>
    <row r="497" spans="1:8">
      <c r="A497" t="s">
        <v>32</v>
      </c>
      <c r="B497" t="s">
        <v>7</v>
      </c>
      <c r="C497" t="s">
        <v>14</v>
      </c>
      <c r="D497" t="s">
        <v>8</v>
      </c>
      <c r="E497">
        <v>4</v>
      </c>
      <c r="F497" s="2">
        <v>120.307314196832</v>
      </c>
      <c r="G497" s="2">
        <f>59621376/1024/1024</f>
        <v>56.859375</v>
      </c>
      <c r="H497" s="4">
        <f t="shared" si="7"/>
        <v>33.2481863360003</v>
      </c>
    </row>
    <row r="498" spans="1:8">
      <c r="A498" t="s">
        <v>32</v>
      </c>
      <c r="B498" t="s">
        <v>7</v>
      </c>
      <c r="C498" t="s">
        <v>14</v>
      </c>
      <c r="D498" t="s">
        <v>8</v>
      </c>
      <c r="E498">
        <v>2</v>
      </c>
      <c r="F498" s="2">
        <v>67.080565310377</v>
      </c>
      <c r="G498" s="2">
        <f>59949056/1024/1024</f>
        <v>57.171875</v>
      </c>
      <c r="H498" s="4">
        <f t="shared" si="7"/>
        <v>29.814894832</v>
      </c>
    </row>
    <row r="499" spans="1:8">
      <c r="A499" t="s">
        <v>32</v>
      </c>
      <c r="B499" t="s">
        <v>7</v>
      </c>
      <c r="C499" t="s">
        <v>14</v>
      </c>
      <c r="D499" t="s">
        <v>8</v>
      </c>
      <c r="E499">
        <v>1</v>
      </c>
      <c r="F499" s="2">
        <v>34.5820502456095</v>
      </c>
      <c r="G499" s="2">
        <f>59850752/1024/1024</f>
        <v>57.078125</v>
      </c>
      <c r="H499" s="4">
        <f t="shared" si="7"/>
        <v>28.9167355</v>
      </c>
    </row>
    <row r="500" spans="1:8">
      <c r="A500" t="s">
        <v>32</v>
      </c>
      <c r="B500" t="s">
        <v>7</v>
      </c>
      <c r="C500" t="s">
        <v>14</v>
      </c>
      <c r="D500" t="s">
        <v>11</v>
      </c>
      <c r="E500">
        <v>4</v>
      </c>
      <c r="F500" s="2">
        <v>15.73479318665</v>
      </c>
      <c r="G500" s="2">
        <f>153337856/1024/1024</f>
        <v>146.234375</v>
      </c>
      <c r="H500" s="4">
        <f t="shared" si="7"/>
        <v>254.213700336001</v>
      </c>
    </row>
    <row r="501" spans="1:8">
      <c r="A501" t="s">
        <v>32</v>
      </c>
      <c r="B501" t="s">
        <v>7</v>
      </c>
      <c r="C501" t="s">
        <v>14</v>
      </c>
      <c r="D501" t="s">
        <v>11</v>
      </c>
      <c r="E501">
        <v>2</v>
      </c>
      <c r="F501" s="2">
        <v>9.28978324334219</v>
      </c>
      <c r="G501" s="2">
        <f>124977152/1024/1024</f>
        <v>119.1875</v>
      </c>
      <c r="H501" s="4">
        <f t="shared" si="7"/>
        <v>215.290276168</v>
      </c>
    </row>
    <row r="502" spans="1:8">
      <c r="A502" t="s">
        <v>32</v>
      </c>
      <c r="B502" t="s">
        <v>7</v>
      </c>
      <c r="C502" t="s">
        <v>14</v>
      </c>
      <c r="D502" t="s">
        <v>11</v>
      </c>
      <c r="E502">
        <v>1</v>
      </c>
      <c r="F502" s="2">
        <v>4.80284708162728</v>
      </c>
      <c r="G502" s="2">
        <f>115605504/1024/1024</f>
        <v>110.25</v>
      </c>
      <c r="H502" s="4">
        <f t="shared" si="7"/>
        <v>208.209835334</v>
      </c>
    </row>
    <row r="503" spans="1:8">
      <c r="A503" t="s">
        <v>32</v>
      </c>
      <c r="B503" t="s">
        <v>7</v>
      </c>
      <c r="C503" t="s">
        <v>14</v>
      </c>
      <c r="D503" t="s">
        <v>12</v>
      </c>
      <c r="E503">
        <v>4</v>
      </c>
      <c r="F503" s="2">
        <v>3.07638370009696</v>
      </c>
      <c r="G503" s="2">
        <f>1126105088/1024/1024</f>
        <v>1073.9375</v>
      </c>
      <c r="H503" s="4">
        <f t="shared" si="7"/>
        <v>1300.227926664</v>
      </c>
    </row>
    <row r="504" spans="1:8">
      <c r="A504" t="s">
        <v>32</v>
      </c>
      <c r="B504" t="s">
        <v>7</v>
      </c>
      <c r="C504" t="s">
        <v>14</v>
      </c>
      <c r="D504" t="s">
        <v>12</v>
      </c>
      <c r="E504">
        <v>2</v>
      </c>
      <c r="F504" s="2">
        <v>1.57426106086723</v>
      </c>
      <c r="G504" s="2">
        <f>927252480/1024/1024</f>
        <v>884.296875</v>
      </c>
      <c r="H504" s="4">
        <f t="shared" si="7"/>
        <v>1270.437318</v>
      </c>
    </row>
    <row r="505" spans="1:8">
      <c r="A505" t="s">
        <v>32</v>
      </c>
      <c r="B505" t="s">
        <v>7</v>
      </c>
      <c r="C505" t="s">
        <v>14</v>
      </c>
      <c r="D505" t="s">
        <v>12</v>
      </c>
      <c r="E505">
        <v>1</v>
      </c>
      <c r="F505" s="2">
        <v>0.877459908774541</v>
      </c>
      <c r="G505" s="2">
        <f>579403776/1024/1024</f>
        <v>552.5625</v>
      </c>
      <c r="H505" s="4">
        <f t="shared" si="7"/>
        <v>1139.653208084</v>
      </c>
    </row>
    <row r="506" spans="1:8">
      <c r="A506" t="s">
        <v>32</v>
      </c>
      <c r="B506" t="s">
        <v>7</v>
      </c>
      <c r="C506" t="s">
        <v>9</v>
      </c>
      <c r="D506" t="s">
        <v>8</v>
      </c>
      <c r="E506">
        <v>4</v>
      </c>
      <c r="F506" s="2">
        <v>329.661580886691</v>
      </c>
      <c r="G506" s="2">
        <f>65323008/1024/1024</f>
        <v>62.296875</v>
      </c>
      <c r="H506" s="4">
        <f t="shared" si="7"/>
        <v>12.133655336</v>
      </c>
    </row>
    <row r="507" spans="1:8">
      <c r="A507" t="s">
        <v>32</v>
      </c>
      <c r="B507" t="s">
        <v>7</v>
      </c>
      <c r="C507" t="s">
        <v>9</v>
      </c>
      <c r="D507" t="s">
        <v>8</v>
      </c>
      <c r="E507">
        <v>2</v>
      </c>
      <c r="F507" s="2">
        <v>173.51142488146</v>
      </c>
      <c r="G507" s="2">
        <f>59621376/1024/1024</f>
        <v>56.859375</v>
      </c>
      <c r="H507" s="4">
        <f t="shared" si="7"/>
        <v>11.5266185</v>
      </c>
    </row>
    <row r="508" spans="1:8">
      <c r="A508" t="s">
        <v>32</v>
      </c>
      <c r="B508" t="s">
        <v>7</v>
      </c>
      <c r="C508" t="s">
        <v>9</v>
      </c>
      <c r="D508" t="s">
        <v>8</v>
      </c>
      <c r="E508">
        <v>1</v>
      </c>
      <c r="F508" s="2">
        <v>92.9229681603166</v>
      </c>
      <c r="G508" s="2">
        <f>60194816/1024/1024</f>
        <v>57.40625</v>
      </c>
      <c r="H508" s="4">
        <f t="shared" si="7"/>
        <v>10.761602</v>
      </c>
    </row>
    <row r="509" spans="1:8">
      <c r="A509" t="s">
        <v>32</v>
      </c>
      <c r="B509" t="s">
        <v>7</v>
      </c>
      <c r="C509" t="s">
        <v>9</v>
      </c>
      <c r="D509" t="s">
        <v>11</v>
      </c>
      <c r="E509">
        <v>4</v>
      </c>
      <c r="F509" s="2">
        <v>23.1196990106497</v>
      </c>
      <c r="G509" s="2">
        <f>722206720/1024/1024</f>
        <v>688.75</v>
      </c>
      <c r="H509" s="4">
        <f t="shared" si="7"/>
        <v>173.012633</v>
      </c>
    </row>
    <row r="510" spans="1:8">
      <c r="A510" t="s">
        <v>32</v>
      </c>
      <c r="B510" t="s">
        <v>7</v>
      </c>
      <c r="C510" t="s">
        <v>9</v>
      </c>
      <c r="D510" t="s">
        <v>11</v>
      </c>
      <c r="E510">
        <v>2</v>
      </c>
      <c r="F510" s="2">
        <v>15.7719237042204</v>
      </c>
      <c r="G510" s="2">
        <f>706560000/1024/1024</f>
        <v>673.828125</v>
      </c>
      <c r="H510" s="4">
        <f t="shared" si="7"/>
        <v>126.807613168001</v>
      </c>
    </row>
    <row r="511" spans="1:8">
      <c r="A511" t="s">
        <v>32</v>
      </c>
      <c r="B511" t="s">
        <v>7</v>
      </c>
      <c r="C511" t="s">
        <v>9</v>
      </c>
      <c r="D511" t="s">
        <v>11</v>
      </c>
      <c r="E511">
        <v>1</v>
      </c>
      <c r="F511" s="2">
        <v>9.04342075944723</v>
      </c>
      <c r="G511" s="2">
        <f>677789696/1024/1024</f>
        <v>646.390625</v>
      </c>
      <c r="H511" s="4">
        <f t="shared" si="7"/>
        <v>110.577626166</v>
      </c>
    </row>
    <row r="512" spans="1:8">
      <c r="A512" t="s">
        <v>32</v>
      </c>
      <c r="B512" t="s">
        <v>7</v>
      </c>
      <c r="C512" t="s">
        <v>9</v>
      </c>
      <c r="D512" t="s">
        <v>12</v>
      </c>
      <c r="E512">
        <v>4</v>
      </c>
      <c r="F512" s="2">
        <v>2.34621019292968</v>
      </c>
      <c r="G512" s="2">
        <f>4909023232/1024/1024</f>
        <v>4681.609375</v>
      </c>
      <c r="H512" s="4">
        <f t="shared" si="7"/>
        <v>1704.87708733601</v>
      </c>
    </row>
    <row r="513" spans="1:8">
      <c r="A513" t="s">
        <v>32</v>
      </c>
      <c r="B513" t="s">
        <v>7</v>
      </c>
      <c r="C513" t="s">
        <v>9</v>
      </c>
      <c r="D513" t="s">
        <v>12</v>
      </c>
      <c r="E513">
        <v>2</v>
      </c>
      <c r="F513" s="2">
        <v>1.911466181246</v>
      </c>
      <c r="G513" s="2">
        <f>4948295680/1024/1024</f>
        <v>4719.0625</v>
      </c>
      <c r="H513" s="4">
        <f t="shared" si="7"/>
        <v>1046.31723</v>
      </c>
    </row>
    <row r="514" spans="1:8">
      <c r="A514" t="s">
        <v>32</v>
      </c>
      <c r="B514" t="s">
        <v>7</v>
      </c>
      <c r="C514" t="s">
        <v>9</v>
      </c>
      <c r="D514" t="s">
        <v>12</v>
      </c>
      <c r="E514">
        <v>1</v>
      </c>
      <c r="F514" s="2">
        <v>1.44766840266079</v>
      </c>
      <c r="G514" s="2">
        <f>4636999680/1024/1024</f>
        <v>4422.1875</v>
      </c>
      <c r="H514" s="4">
        <f t="shared" si="7"/>
        <v>690.765922750001</v>
      </c>
    </row>
    <row r="515" spans="1:8">
      <c r="A515" t="s">
        <v>32</v>
      </c>
      <c r="B515" t="s">
        <v>15</v>
      </c>
      <c r="C515" t="s">
        <v>13</v>
      </c>
      <c r="D515" t="s">
        <v>8</v>
      </c>
      <c r="E515">
        <v>24</v>
      </c>
      <c r="F515" s="2">
        <v>240.997896287429</v>
      </c>
      <c r="G515" s="2">
        <f>126932/1024</f>
        <v>123.95703125</v>
      </c>
      <c r="H515" s="4">
        <f t="shared" ref="H515:H578" si="8">E515*1000/F515</f>
        <v>99.5859315360003</v>
      </c>
    </row>
    <row r="516" spans="1:8">
      <c r="A516" t="s">
        <v>32</v>
      </c>
      <c r="B516" t="s">
        <v>15</v>
      </c>
      <c r="C516" t="s">
        <v>13</v>
      </c>
      <c r="D516" t="s">
        <v>8</v>
      </c>
      <c r="E516">
        <v>16</v>
      </c>
      <c r="F516" s="2">
        <v>202.885168136672</v>
      </c>
      <c r="G516" s="2">
        <f>88296/1024</f>
        <v>86.2265625</v>
      </c>
      <c r="H516" s="4">
        <f t="shared" si="8"/>
        <v>78.8623443840001</v>
      </c>
    </row>
    <row r="517" spans="1:8">
      <c r="A517" t="s">
        <v>32</v>
      </c>
      <c r="B517" t="s">
        <v>15</v>
      </c>
      <c r="C517" t="s">
        <v>13</v>
      </c>
      <c r="D517" t="s">
        <v>8</v>
      </c>
      <c r="E517">
        <v>8</v>
      </c>
      <c r="F517" s="2">
        <v>127.736754667679</v>
      </c>
      <c r="G517" s="2">
        <f>62920/1024</f>
        <v>61.4453125</v>
      </c>
      <c r="H517" s="4">
        <f t="shared" si="8"/>
        <v>62.6288026560004</v>
      </c>
    </row>
    <row r="518" spans="1:8">
      <c r="A518" t="s">
        <v>32</v>
      </c>
      <c r="B518" t="s">
        <v>15</v>
      </c>
      <c r="C518" t="s">
        <v>13</v>
      </c>
      <c r="D518" t="s">
        <v>8</v>
      </c>
      <c r="E518">
        <v>4</v>
      </c>
      <c r="F518" s="2">
        <v>60.4226658989751</v>
      </c>
      <c r="G518" s="2">
        <f>63476/1024</f>
        <v>61.98828125</v>
      </c>
      <c r="H518" s="4">
        <f t="shared" si="8"/>
        <v>66.200323016</v>
      </c>
    </row>
    <row r="519" spans="1:8">
      <c r="A519" t="s">
        <v>32</v>
      </c>
      <c r="B519" t="s">
        <v>15</v>
      </c>
      <c r="C519" t="s">
        <v>13</v>
      </c>
      <c r="D519" t="s">
        <v>8</v>
      </c>
      <c r="E519">
        <v>2</v>
      </c>
      <c r="F519" s="2">
        <v>34.3513701403364</v>
      </c>
      <c r="G519" s="2">
        <f>62872/1024</f>
        <v>61.3984375</v>
      </c>
      <c r="H519" s="4">
        <f t="shared" si="8"/>
        <v>58.2218406960001</v>
      </c>
    </row>
    <row r="520" spans="1:8">
      <c r="A520" t="s">
        <v>32</v>
      </c>
      <c r="B520" t="s">
        <v>15</v>
      </c>
      <c r="C520" t="s">
        <v>13</v>
      </c>
      <c r="D520" t="s">
        <v>8</v>
      </c>
      <c r="E520">
        <v>1</v>
      </c>
      <c r="F520" s="2">
        <v>16.6990043682243</v>
      </c>
      <c r="G520" s="2">
        <f>63316/1024</f>
        <v>61.83203125</v>
      </c>
      <c r="H520" s="4">
        <f t="shared" si="8"/>
        <v>59.8838097140001</v>
      </c>
    </row>
    <row r="521" spans="1:8">
      <c r="A521" t="s">
        <v>32</v>
      </c>
      <c r="B521" t="s">
        <v>15</v>
      </c>
      <c r="C521" t="s">
        <v>13</v>
      </c>
      <c r="D521" t="s">
        <v>11</v>
      </c>
      <c r="E521">
        <v>24</v>
      </c>
      <c r="F521" s="2">
        <v>35.4107540787616</v>
      </c>
      <c r="G521" s="2">
        <f>534656/1024</f>
        <v>522.125</v>
      </c>
      <c r="H521" s="4">
        <f t="shared" si="8"/>
        <v>677.760206592001</v>
      </c>
    </row>
    <row r="522" spans="1:8">
      <c r="A522" t="s">
        <v>32</v>
      </c>
      <c r="B522" t="s">
        <v>15</v>
      </c>
      <c r="C522" t="s">
        <v>13</v>
      </c>
      <c r="D522" t="s">
        <v>11</v>
      </c>
      <c r="E522">
        <v>16</v>
      </c>
      <c r="F522" s="2">
        <v>23.6795885723542</v>
      </c>
      <c r="G522" s="2">
        <f>363928/1024</f>
        <v>355.3984375</v>
      </c>
      <c r="H522" s="4">
        <f t="shared" si="8"/>
        <v>675.687415392002</v>
      </c>
    </row>
    <row r="523" spans="1:8">
      <c r="A523" t="s">
        <v>32</v>
      </c>
      <c r="B523" t="s">
        <v>15</v>
      </c>
      <c r="C523" t="s">
        <v>13</v>
      </c>
      <c r="D523" t="s">
        <v>11</v>
      </c>
      <c r="E523">
        <v>8</v>
      </c>
      <c r="F523" s="2">
        <v>13.8030219148623</v>
      </c>
      <c r="G523" s="2">
        <f>204244/1024</f>
        <v>199.45703125</v>
      </c>
      <c r="H523" s="4">
        <f t="shared" si="8"/>
        <v>579.583228176003</v>
      </c>
    </row>
    <row r="524" spans="1:8">
      <c r="A524" t="s">
        <v>32</v>
      </c>
      <c r="B524" t="s">
        <v>15</v>
      </c>
      <c r="C524" t="s">
        <v>13</v>
      </c>
      <c r="D524" t="s">
        <v>11</v>
      </c>
      <c r="E524">
        <v>4</v>
      </c>
      <c r="F524" s="2">
        <v>6.87594245205779</v>
      </c>
      <c r="G524" s="2">
        <f>122268/1024</f>
        <v>119.40234375</v>
      </c>
      <c r="H524" s="4">
        <f t="shared" si="8"/>
        <v>581.738434824001</v>
      </c>
    </row>
    <row r="525" spans="1:8">
      <c r="A525" t="s">
        <v>32</v>
      </c>
      <c r="B525" t="s">
        <v>15</v>
      </c>
      <c r="C525" t="s">
        <v>13</v>
      </c>
      <c r="D525" t="s">
        <v>11</v>
      </c>
      <c r="E525">
        <v>2</v>
      </c>
      <c r="F525" s="2">
        <v>4.08440637619869</v>
      </c>
      <c r="G525" s="2">
        <f>74540/1024</f>
        <v>72.79296875</v>
      </c>
      <c r="H525" s="4">
        <f t="shared" si="8"/>
        <v>489.667240668001</v>
      </c>
    </row>
    <row r="526" spans="1:8">
      <c r="A526" t="s">
        <v>32</v>
      </c>
      <c r="B526" t="s">
        <v>15</v>
      </c>
      <c r="C526" t="s">
        <v>13</v>
      </c>
      <c r="D526" t="s">
        <v>11</v>
      </c>
      <c r="E526">
        <v>1</v>
      </c>
      <c r="F526" s="2">
        <v>2.02487484183249</v>
      </c>
      <c r="G526" s="2">
        <f>63016/1024</f>
        <v>61.5390625</v>
      </c>
      <c r="H526" s="4">
        <f t="shared" si="8"/>
        <v>493.857684110002</v>
      </c>
    </row>
    <row r="527" spans="1:8">
      <c r="A527" t="s">
        <v>32</v>
      </c>
      <c r="B527" t="s">
        <v>15</v>
      </c>
      <c r="C527" t="s">
        <v>13</v>
      </c>
      <c r="D527" t="s">
        <v>12</v>
      </c>
      <c r="E527">
        <v>24</v>
      </c>
      <c r="F527" s="2">
        <v>7.79922917176084</v>
      </c>
      <c r="G527" s="2">
        <f>4787540/1024</f>
        <v>4675.33203125</v>
      </c>
      <c r="H527" s="4">
        <f t="shared" si="8"/>
        <v>3077.227181232</v>
      </c>
    </row>
    <row r="528" spans="1:8">
      <c r="A528" t="s">
        <v>32</v>
      </c>
      <c r="B528" t="s">
        <v>15</v>
      </c>
      <c r="C528" t="s">
        <v>13</v>
      </c>
      <c r="D528" t="s">
        <v>12</v>
      </c>
      <c r="E528">
        <v>16</v>
      </c>
      <c r="F528" s="2">
        <v>5.58679487948699</v>
      </c>
      <c r="G528" s="2">
        <f>3664620/1024</f>
        <v>3578.73046875</v>
      </c>
      <c r="H528" s="4">
        <f t="shared" si="8"/>
        <v>2863.896088032</v>
      </c>
    </row>
    <row r="529" spans="1:8">
      <c r="A529" t="s">
        <v>32</v>
      </c>
      <c r="B529" t="s">
        <v>15</v>
      </c>
      <c r="C529" t="s">
        <v>13</v>
      </c>
      <c r="D529" t="s">
        <v>12</v>
      </c>
      <c r="E529">
        <v>8</v>
      </c>
      <c r="F529" s="2">
        <v>3.11118659261567</v>
      </c>
      <c r="G529" s="2">
        <f>1987264/1024</f>
        <v>1940.6875</v>
      </c>
      <c r="H529" s="4">
        <f t="shared" si="8"/>
        <v>2571.36618516801</v>
      </c>
    </row>
    <row r="530" spans="1:8">
      <c r="A530" t="s">
        <v>32</v>
      </c>
      <c r="B530" t="s">
        <v>15</v>
      </c>
      <c r="C530" t="s">
        <v>13</v>
      </c>
      <c r="D530" t="s">
        <v>12</v>
      </c>
      <c r="E530">
        <v>4</v>
      </c>
      <c r="F530" s="2">
        <v>1.63281469842193</v>
      </c>
      <c r="G530" s="2">
        <f>1294036/1024</f>
        <v>1263.70703125</v>
      </c>
      <c r="H530" s="4">
        <f t="shared" si="8"/>
        <v>2449.75746719201</v>
      </c>
    </row>
    <row r="531" spans="1:8">
      <c r="A531" t="s">
        <v>32</v>
      </c>
      <c r="B531" t="s">
        <v>15</v>
      </c>
      <c r="C531" t="s">
        <v>13</v>
      </c>
      <c r="D531" t="s">
        <v>12</v>
      </c>
      <c r="E531">
        <v>2</v>
      </c>
      <c r="F531" s="2">
        <v>1.0088061867847</v>
      </c>
      <c r="G531" s="2">
        <f>688868/1024</f>
        <v>672.72265625</v>
      </c>
      <c r="H531" s="4">
        <f t="shared" si="8"/>
        <v>1982.541370384</v>
      </c>
    </row>
    <row r="532" spans="1:8">
      <c r="A532" t="s">
        <v>32</v>
      </c>
      <c r="B532" t="s">
        <v>15</v>
      </c>
      <c r="C532" t="s">
        <v>13</v>
      </c>
      <c r="D532" t="s">
        <v>12</v>
      </c>
      <c r="E532">
        <v>1</v>
      </c>
      <c r="F532" s="2">
        <v>0.484573221539735</v>
      </c>
      <c r="G532" s="2">
        <f>432552/1024</f>
        <v>422.4140625</v>
      </c>
      <c r="H532" s="4">
        <f t="shared" si="8"/>
        <v>2063.671609468</v>
      </c>
    </row>
    <row r="533" spans="1:8">
      <c r="A533" t="s">
        <v>32</v>
      </c>
      <c r="B533" t="s">
        <v>15</v>
      </c>
      <c r="C533" t="s">
        <v>14</v>
      </c>
      <c r="D533" t="s">
        <v>8</v>
      </c>
      <c r="E533">
        <v>24</v>
      </c>
      <c r="F533" s="2">
        <v>247.759634987186</v>
      </c>
      <c r="G533" s="2">
        <f>87656/1024</f>
        <v>85.6015625</v>
      </c>
      <c r="H533" s="4">
        <f t="shared" si="8"/>
        <v>96.8680794240001</v>
      </c>
    </row>
    <row r="534" spans="1:8">
      <c r="A534" t="s">
        <v>32</v>
      </c>
      <c r="B534" t="s">
        <v>15</v>
      </c>
      <c r="C534" t="s">
        <v>14</v>
      </c>
      <c r="D534" t="s">
        <v>8</v>
      </c>
      <c r="E534">
        <v>16</v>
      </c>
      <c r="F534" s="2">
        <v>194.199813657976</v>
      </c>
      <c r="G534" s="2">
        <f>67504/1024</f>
        <v>65.921875</v>
      </c>
      <c r="H534" s="4">
        <f t="shared" si="8"/>
        <v>82.3893684480004</v>
      </c>
    </row>
    <row r="535" spans="1:8">
      <c r="A535" t="s">
        <v>32</v>
      </c>
      <c r="B535" t="s">
        <v>15</v>
      </c>
      <c r="C535" t="s">
        <v>14</v>
      </c>
      <c r="D535" t="s">
        <v>8</v>
      </c>
      <c r="E535">
        <v>8</v>
      </c>
      <c r="F535" s="2">
        <v>117.887542809157</v>
      </c>
      <c r="G535" s="2">
        <f>62740/1024</f>
        <v>61.26953125</v>
      </c>
      <c r="H535" s="4">
        <f t="shared" si="8"/>
        <v>67.8612838080004</v>
      </c>
    </row>
    <row r="536" spans="1:8">
      <c r="A536" t="s">
        <v>32</v>
      </c>
      <c r="B536" t="s">
        <v>15</v>
      </c>
      <c r="C536" t="s">
        <v>14</v>
      </c>
      <c r="D536" t="s">
        <v>8</v>
      </c>
      <c r="E536">
        <v>4</v>
      </c>
      <c r="F536" s="2">
        <v>56.3287026746096</v>
      </c>
      <c r="G536" s="2">
        <f>63284/1024</f>
        <v>61.80078125</v>
      </c>
      <c r="H536" s="4">
        <f t="shared" si="8"/>
        <v>71.0117544</v>
      </c>
    </row>
    <row r="537" spans="1:8">
      <c r="A537" t="s">
        <v>32</v>
      </c>
      <c r="B537" t="s">
        <v>15</v>
      </c>
      <c r="C537" t="s">
        <v>14</v>
      </c>
      <c r="D537" t="s">
        <v>8</v>
      </c>
      <c r="E537">
        <v>2</v>
      </c>
      <c r="F537" s="2">
        <v>31.5184353413886</v>
      </c>
      <c r="G537" s="2">
        <f>63024/1024</f>
        <v>61.546875</v>
      </c>
      <c r="H537" s="4">
        <f t="shared" si="8"/>
        <v>63.4549265640001</v>
      </c>
    </row>
    <row r="538" spans="1:8">
      <c r="A538" t="s">
        <v>32</v>
      </c>
      <c r="B538" t="s">
        <v>15</v>
      </c>
      <c r="C538" t="s">
        <v>14</v>
      </c>
      <c r="D538" t="s">
        <v>8</v>
      </c>
      <c r="E538">
        <v>1</v>
      </c>
      <c r="F538" s="2">
        <v>16.3138211818967</v>
      </c>
      <c r="G538" s="2">
        <f>63188/1024</f>
        <v>61.70703125</v>
      </c>
      <c r="H538" s="4">
        <f t="shared" si="8"/>
        <v>61.2977173680003</v>
      </c>
    </row>
    <row r="539" spans="1:8">
      <c r="A539" t="s">
        <v>32</v>
      </c>
      <c r="B539" t="s">
        <v>15</v>
      </c>
      <c r="C539" t="s">
        <v>14</v>
      </c>
      <c r="D539" t="s">
        <v>11</v>
      </c>
      <c r="E539">
        <v>24</v>
      </c>
      <c r="F539" s="2">
        <v>37.0048306091075</v>
      </c>
      <c r="G539" s="2">
        <f>598020/1024</f>
        <v>584.00390625</v>
      </c>
      <c r="H539" s="4">
        <f t="shared" si="8"/>
        <v>648.56397408</v>
      </c>
    </row>
    <row r="540" spans="1:8">
      <c r="A540" t="s">
        <v>32</v>
      </c>
      <c r="B540" t="s">
        <v>15</v>
      </c>
      <c r="C540" t="s">
        <v>14</v>
      </c>
      <c r="D540" t="s">
        <v>11</v>
      </c>
      <c r="E540">
        <v>16</v>
      </c>
      <c r="F540" s="2">
        <v>26.1891000317121</v>
      </c>
      <c r="G540" s="2">
        <f>392112/1024</f>
        <v>382.921875</v>
      </c>
      <c r="H540" s="4">
        <f t="shared" si="8"/>
        <v>610.941192352</v>
      </c>
    </row>
    <row r="541" spans="1:8">
      <c r="A541" t="s">
        <v>32</v>
      </c>
      <c r="B541" t="s">
        <v>15</v>
      </c>
      <c r="C541" t="s">
        <v>14</v>
      </c>
      <c r="D541" t="s">
        <v>11</v>
      </c>
      <c r="E541">
        <v>8</v>
      </c>
      <c r="F541" s="2">
        <v>15.2538251085292</v>
      </c>
      <c r="G541" s="2">
        <f>240344/1024</f>
        <v>234.7109375</v>
      </c>
      <c r="H541" s="4">
        <f t="shared" si="8"/>
        <v>524.458615664001</v>
      </c>
    </row>
    <row r="542" spans="1:8">
      <c r="A542" t="s">
        <v>32</v>
      </c>
      <c r="B542" t="s">
        <v>15</v>
      </c>
      <c r="C542" t="s">
        <v>14</v>
      </c>
      <c r="D542" t="s">
        <v>11</v>
      </c>
      <c r="E542">
        <v>4</v>
      </c>
      <c r="F542" s="2">
        <v>8.10445787937947</v>
      </c>
      <c r="G542" s="2">
        <f>147056/1024</f>
        <v>143.609375</v>
      </c>
      <c r="H542" s="4">
        <f t="shared" si="8"/>
        <v>493.555529504</v>
      </c>
    </row>
    <row r="543" spans="1:8">
      <c r="A543" t="s">
        <v>32</v>
      </c>
      <c r="B543" t="s">
        <v>15</v>
      </c>
      <c r="C543" t="s">
        <v>14</v>
      </c>
      <c r="D543" t="s">
        <v>11</v>
      </c>
      <c r="E543">
        <v>2</v>
      </c>
      <c r="F543" s="2">
        <v>4.23266751891541</v>
      </c>
      <c r="G543" s="2">
        <f>96976/1024</f>
        <v>94.703125</v>
      </c>
      <c r="H543" s="4">
        <f t="shared" si="8"/>
        <v>472.515261608</v>
      </c>
    </row>
    <row r="544" spans="1:8">
      <c r="A544" t="s">
        <v>32</v>
      </c>
      <c r="B544" t="s">
        <v>15</v>
      </c>
      <c r="C544" t="s">
        <v>14</v>
      </c>
      <c r="D544" t="s">
        <v>11</v>
      </c>
      <c r="E544">
        <v>1</v>
      </c>
      <c r="F544" s="2">
        <v>2.20034583074731</v>
      </c>
      <c r="G544" s="2">
        <f>63188/1024</f>
        <v>61.70703125</v>
      </c>
      <c r="H544" s="4">
        <f t="shared" si="8"/>
        <v>454.474013142001</v>
      </c>
    </row>
    <row r="545" spans="1:8">
      <c r="A545" t="s">
        <v>32</v>
      </c>
      <c r="B545" t="s">
        <v>15</v>
      </c>
      <c r="C545" t="s">
        <v>14</v>
      </c>
      <c r="D545" t="s">
        <v>12</v>
      </c>
      <c r="E545">
        <v>24</v>
      </c>
      <c r="F545" s="2">
        <v>7.78301217464419</v>
      </c>
      <c r="G545" s="2">
        <f>5056612/1024</f>
        <v>4938.09765625</v>
      </c>
      <c r="H545" s="4">
        <f t="shared" si="8"/>
        <v>3083.63901552</v>
      </c>
    </row>
    <row r="546" spans="1:8">
      <c r="A546" t="s">
        <v>32</v>
      </c>
      <c r="B546" t="s">
        <v>15</v>
      </c>
      <c r="C546" t="s">
        <v>14</v>
      </c>
      <c r="D546" t="s">
        <v>12</v>
      </c>
      <c r="E546">
        <v>16</v>
      </c>
      <c r="F546" s="2">
        <v>5.92004478840858</v>
      </c>
      <c r="G546" s="2">
        <f>3582972/1024</f>
        <v>3498.99609375</v>
      </c>
      <c r="H546" s="4">
        <f t="shared" si="8"/>
        <v>2702.682255264</v>
      </c>
    </row>
    <row r="547" spans="1:8">
      <c r="A547" t="s">
        <v>32</v>
      </c>
      <c r="B547" t="s">
        <v>15</v>
      </c>
      <c r="C547" t="s">
        <v>14</v>
      </c>
      <c r="D547" t="s">
        <v>12</v>
      </c>
      <c r="E547">
        <v>8</v>
      </c>
      <c r="F547" s="2">
        <v>3.05786963402188</v>
      </c>
      <c r="G547" s="2">
        <f>2321552/1024</f>
        <v>2267.140625</v>
      </c>
      <c r="H547" s="4">
        <f t="shared" si="8"/>
        <v>2616.200478592</v>
      </c>
    </row>
    <row r="548" spans="1:8">
      <c r="A548" t="s">
        <v>32</v>
      </c>
      <c r="B548" t="s">
        <v>15</v>
      </c>
      <c r="C548" t="s">
        <v>14</v>
      </c>
      <c r="D548" t="s">
        <v>12</v>
      </c>
      <c r="E548">
        <v>4</v>
      </c>
      <c r="F548" s="2">
        <v>1.71930442916746</v>
      </c>
      <c r="G548" s="2">
        <f>1488268/1024</f>
        <v>1453.38671875</v>
      </c>
      <c r="H548" s="4">
        <f t="shared" si="8"/>
        <v>2326.522244776</v>
      </c>
    </row>
    <row r="549" spans="1:8">
      <c r="A549" t="s">
        <v>32</v>
      </c>
      <c r="B549" t="s">
        <v>15</v>
      </c>
      <c r="C549" t="s">
        <v>14</v>
      </c>
      <c r="D549" t="s">
        <v>12</v>
      </c>
      <c r="E549">
        <v>2</v>
      </c>
      <c r="F549" s="2">
        <v>0.895855725349987</v>
      </c>
      <c r="G549" s="2">
        <f>896724/1024</f>
        <v>875.70703125</v>
      </c>
      <c r="H549" s="4">
        <f t="shared" si="8"/>
        <v>2232.502336488</v>
      </c>
    </row>
    <row r="550" spans="1:8">
      <c r="A550" t="s">
        <v>32</v>
      </c>
      <c r="B550" t="s">
        <v>15</v>
      </c>
      <c r="C550" t="s">
        <v>14</v>
      </c>
      <c r="D550" t="s">
        <v>12</v>
      </c>
      <c r="E550">
        <v>1</v>
      </c>
      <c r="F550" s="2">
        <v>0.469669523766941</v>
      </c>
      <c r="G550" s="2">
        <f>545340/1024</f>
        <v>532.55859375</v>
      </c>
      <c r="H550" s="4">
        <f t="shared" si="8"/>
        <v>2129.156671652</v>
      </c>
    </row>
    <row r="551" spans="1:8">
      <c r="A551" t="s">
        <v>32</v>
      </c>
      <c r="B551" t="s">
        <v>15</v>
      </c>
      <c r="C551" t="s">
        <v>9</v>
      </c>
      <c r="D551" t="s">
        <v>8</v>
      </c>
      <c r="E551">
        <v>24</v>
      </c>
      <c r="F551" s="2">
        <v>583.048204395365</v>
      </c>
      <c r="G551" s="2">
        <f>119940/1024</f>
        <v>117.12890625</v>
      </c>
      <c r="H551" s="4">
        <f t="shared" si="8"/>
        <v>41.162977296</v>
      </c>
    </row>
    <row r="552" spans="1:8">
      <c r="A552" t="s">
        <v>32</v>
      </c>
      <c r="B552" t="s">
        <v>15</v>
      </c>
      <c r="C552" t="s">
        <v>9</v>
      </c>
      <c r="D552" t="s">
        <v>8</v>
      </c>
      <c r="E552">
        <v>16</v>
      </c>
      <c r="F552" s="2">
        <v>580.399694083393</v>
      </c>
      <c r="G552" s="2">
        <f>101080/1024</f>
        <v>98.7109375</v>
      </c>
      <c r="H552" s="4">
        <f t="shared" si="8"/>
        <v>27.567209568</v>
      </c>
    </row>
    <row r="553" spans="1:8">
      <c r="A553" t="s">
        <v>32</v>
      </c>
      <c r="B553" t="s">
        <v>15</v>
      </c>
      <c r="C553" t="s">
        <v>9</v>
      </c>
      <c r="D553" t="s">
        <v>8</v>
      </c>
      <c r="E553">
        <v>8</v>
      </c>
      <c r="F553" s="2">
        <v>325.628329053488</v>
      </c>
      <c r="G553" s="2">
        <f>82508/1024</f>
        <v>80.57421875</v>
      </c>
      <c r="H553" s="4">
        <f t="shared" si="8"/>
        <v>24.567887024</v>
      </c>
    </row>
    <row r="554" spans="1:8">
      <c r="A554" t="s">
        <v>32</v>
      </c>
      <c r="B554" t="s">
        <v>15</v>
      </c>
      <c r="C554" t="s">
        <v>9</v>
      </c>
      <c r="D554" t="s">
        <v>8</v>
      </c>
      <c r="E554">
        <v>4</v>
      </c>
      <c r="F554" s="2">
        <v>150.308610678365</v>
      </c>
      <c r="G554" s="2">
        <f>72004/1024</f>
        <v>70.31640625</v>
      </c>
      <c r="H554" s="4">
        <f t="shared" si="8"/>
        <v>26.611915192</v>
      </c>
    </row>
    <row r="555" spans="1:8">
      <c r="A555" t="s">
        <v>32</v>
      </c>
      <c r="B555" t="s">
        <v>15</v>
      </c>
      <c r="C555" t="s">
        <v>9</v>
      </c>
      <c r="D555" t="s">
        <v>8</v>
      </c>
      <c r="E555">
        <v>2</v>
      </c>
      <c r="F555" s="2">
        <v>83.955895487036</v>
      </c>
      <c r="G555" s="2">
        <f>66512/1024</f>
        <v>64.953125</v>
      </c>
      <c r="H555" s="4">
        <f t="shared" si="8"/>
        <v>23.822031656</v>
      </c>
    </row>
    <row r="556" spans="1:8">
      <c r="A556" t="s">
        <v>32</v>
      </c>
      <c r="B556" t="s">
        <v>15</v>
      </c>
      <c r="C556" t="s">
        <v>9</v>
      </c>
      <c r="D556" t="s">
        <v>8</v>
      </c>
      <c r="E556">
        <v>1</v>
      </c>
      <c r="F556" s="2">
        <v>45.5164031484765</v>
      </c>
      <c r="G556" s="2">
        <f>63432/1024</f>
        <v>61.9453125</v>
      </c>
      <c r="H556" s="4">
        <f t="shared" si="8"/>
        <v>21.970101564</v>
      </c>
    </row>
    <row r="557" spans="1:8">
      <c r="A557" t="s">
        <v>32</v>
      </c>
      <c r="B557" t="s">
        <v>15</v>
      </c>
      <c r="C557" t="s">
        <v>9</v>
      </c>
      <c r="D557" t="s">
        <v>11</v>
      </c>
      <c r="E557">
        <v>24</v>
      </c>
      <c r="F557" s="2">
        <v>54.8896723513821</v>
      </c>
      <c r="G557" s="2">
        <f>1136408/1024</f>
        <v>1109.7734375</v>
      </c>
      <c r="H557" s="4">
        <f t="shared" si="8"/>
        <v>437.240722560001</v>
      </c>
    </row>
    <row r="558" spans="1:8">
      <c r="A558" t="s">
        <v>32</v>
      </c>
      <c r="B558" t="s">
        <v>15</v>
      </c>
      <c r="C558" t="s">
        <v>9</v>
      </c>
      <c r="D558" t="s">
        <v>11</v>
      </c>
      <c r="E558">
        <v>16</v>
      </c>
      <c r="F558" s="2">
        <v>49.0153605372055</v>
      </c>
      <c r="G558" s="2">
        <f>960860/1024</f>
        <v>938.33984375</v>
      </c>
      <c r="H558" s="4">
        <f t="shared" si="8"/>
        <v>326.428283392001</v>
      </c>
    </row>
    <row r="559" spans="1:8">
      <c r="A559" t="s">
        <v>32</v>
      </c>
      <c r="B559" t="s">
        <v>15</v>
      </c>
      <c r="C559" t="s">
        <v>9</v>
      </c>
      <c r="D559" t="s">
        <v>11</v>
      </c>
      <c r="E559">
        <v>8</v>
      </c>
      <c r="F559" s="2">
        <v>27.2442479667163</v>
      </c>
      <c r="G559" s="2">
        <f>821192/1024</f>
        <v>801.9453125</v>
      </c>
      <c r="H559" s="4">
        <f t="shared" si="8"/>
        <v>293.639964288</v>
      </c>
    </row>
    <row r="560" spans="1:8">
      <c r="A560" t="s">
        <v>32</v>
      </c>
      <c r="B560" t="s">
        <v>15</v>
      </c>
      <c r="C560" t="s">
        <v>9</v>
      </c>
      <c r="D560" t="s">
        <v>11</v>
      </c>
      <c r="E560">
        <v>4</v>
      </c>
      <c r="F560" s="2">
        <v>14.7932171153803</v>
      </c>
      <c r="G560" s="2">
        <f>741396/1024</f>
        <v>724.01953125</v>
      </c>
      <c r="H560" s="4">
        <f t="shared" si="8"/>
        <v>270.394192744001</v>
      </c>
    </row>
    <row r="561" spans="1:8">
      <c r="A561" t="s">
        <v>32</v>
      </c>
      <c r="B561" t="s">
        <v>15</v>
      </c>
      <c r="C561" t="s">
        <v>9</v>
      </c>
      <c r="D561" t="s">
        <v>11</v>
      </c>
      <c r="E561">
        <v>2</v>
      </c>
      <c r="F561" s="2">
        <v>7.65175520261123</v>
      </c>
      <c r="G561" s="2">
        <f>695436/1024</f>
        <v>679.13671875</v>
      </c>
      <c r="H561" s="4">
        <f t="shared" si="8"/>
        <v>261.3779384</v>
      </c>
    </row>
    <row r="562" spans="1:8">
      <c r="A562" t="s">
        <v>32</v>
      </c>
      <c r="B562" t="s">
        <v>15</v>
      </c>
      <c r="C562" t="s">
        <v>9</v>
      </c>
      <c r="D562" t="s">
        <v>11</v>
      </c>
      <c r="E562">
        <v>1</v>
      </c>
      <c r="F562" s="2">
        <v>4.01911762268503</v>
      </c>
      <c r="G562" s="2">
        <f>673008/1024</f>
        <v>657.234375</v>
      </c>
      <c r="H562" s="4">
        <f t="shared" si="8"/>
        <v>248.810832098001</v>
      </c>
    </row>
    <row r="563" spans="1:8">
      <c r="A563" t="s">
        <v>32</v>
      </c>
      <c r="B563" t="s">
        <v>15</v>
      </c>
      <c r="C563" t="s">
        <v>9</v>
      </c>
      <c r="D563" t="s">
        <v>12</v>
      </c>
      <c r="E563">
        <v>24</v>
      </c>
      <c r="F563" s="2">
        <v>7.66933457496988</v>
      </c>
      <c r="G563" s="2">
        <f>16217344/1024</f>
        <v>15837.25</v>
      </c>
      <c r="H563" s="4">
        <f t="shared" si="8"/>
        <v>3129.345807696</v>
      </c>
    </row>
    <row r="564" spans="1:8">
      <c r="A564" t="s">
        <v>32</v>
      </c>
      <c r="B564" t="s">
        <v>15</v>
      </c>
      <c r="C564" t="s">
        <v>9</v>
      </c>
      <c r="D564" t="s">
        <v>12</v>
      </c>
      <c r="E564">
        <v>16</v>
      </c>
      <c r="F564" s="2">
        <v>8.2502169543877</v>
      </c>
      <c r="G564" s="2">
        <f>14651400/1024</f>
        <v>14308.0078125</v>
      </c>
      <c r="H564" s="4">
        <f t="shared" si="8"/>
        <v>1939.34293952</v>
      </c>
    </row>
    <row r="565" spans="1:8">
      <c r="A565" t="s">
        <v>32</v>
      </c>
      <c r="B565" t="s">
        <v>15</v>
      </c>
      <c r="C565" t="s">
        <v>9</v>
      </c>
      <c r="D565" t="s">
        <v>12</v>
      </c>
      <c r="E565">
        <v>8</v>
      </c>
      <c r="F565" s="2">
        <v>5.70341340596809</v>
      </c>
      <c r="G565" s="2">
        <f>12820456/1024</f>
        <v>12519.9765625</v>
      </c>
      <c r="H565" s="4">
        <f t="shared" si="8"/>
        <v>1402.668793328</v>
      </c>
    </row>
    <row r="566" spans="1:8">
      <c r="A566" t="s">
        <v>32</v>
      </c>
      <c r="B566" t="s">
        <v>15</v>
      </c>
      <c r="C566" t="s">
        <v>9</v>
      </c>
      <c r="D566" t="s">
        <v>12</v>
      </c>
      <c r="E566">
        <v>4</v>
      </c>
      <c r="F566" s="2">
        <v>2.79942835923957</v>
      </c>
      <c r="G566" s="2">
        <f>11891360/1024</f>
        <v>11612.65625</v>
      </c>
      <c r="H566" s="4">
        <f t="shared" si="8"/>
        <v>1428.863141576</v>
      </c>
    </row>
    <row r="567" spans="1:8">
      <c r="A567" t="s">
        <v>32</v>
      </c>
      <c r="B567" t="s">
        <v>15</v>
      </c>
      <c r="C567" t="s">
        <v>9</v>
      </c>
      <c r="D567" t="s">
        <v>12</v>
      </c>
      <c r="E567">
        <v>2</v>
      </c>
      <c r="F567" s="2">
        <v>1.2199523533657</v>
      </c>
      <c r="G567" s="2">
        <f>11584508/1024</f>
        <v>11312.99609375</v>
      </c>
      <c r="H567" s="4">
        <f t="shared" si="8"/>
        <v>1639.40828876</v>
      </c>
    </row>
    <row r="568" spans="1:8">
      <c r="A568" t="s">
        <v>32</v>
      </c>
      <c r="B568" t="s">
        <v>15</v>
      </c>
      <c r="C568" t="s">
        <v>9</v>
      </c>
      <c r="D568" t="s">
        <v>12</v>
      </c>
      <c r="E568">
        <v>1</v>
      </c>
      <c r="F568" s="2">
        <v>0.865249149943532</v>
      </c>
      <c r="G568" s="2">
        <f>11190164/1024</f>
        <v>10927.89453125</v>
      </c>
      <c r="H568" s="4">
        <f t="shared" si="8"/>
        <v>1155.73647205</v>
      </c>
    </row>
    <row r="569" spans="1:8">
      <c r="A569" t="s">
        <v>33</v>
      </c>
      <c r="B569" t="s">
        <v>7</v>
      </c>
      <c r="C569" t="s">
        <v>13</v>
      </c>
      <c r="D569" t="s">
        <v>8</v>
      </c>
      <c r="E569">
        <v>4</v>
      </c>
      <c r="F569" s="2">
        <v>109.759268182309</v>
      </c>
      <c r="G569" s="2">
        <f>59555840/1024/1024</f>
        <v>56.796875</v>
      </c>
      <c r="H569" s="4">
        <f t="shared" si="8"/>
        <v>36.4433916720002</v>
      </c>
    </row>
    <row r="570" spans="1:8">
      <c r="A570" t="s">
        <v>33</v>
      </c>
      <c r="B570" t="s">
        <v>7</v>
      </c>
      <c r="C570" t="s">
        <v>13</v>
      </c>
      <c r="D570" t="s">
        <v>8</v>
      </c>
      <c r="E570">
        <v>2</v>
      </c>
      <c r="F570" s="2">
        <v>63.7635182870348</v>
      </c>
      <c r="G570" s="2">
        <f>59834368/1024/1024</f>
        <v>57.0625</v>
      </c>
      <c r="H570" s="4">
        <f t="shared" si="8"/>
        <v>31.365897832</v>
      </c>
    </row>
    <row r="571" spans="1:8">
      <c r="A571" t="s">
        <v>33</v>
      </c>
      <c r="B571" t="s">
        <v>7</v>
      </c>
      <c r="C571" t="s">
        <v>13</v>
      </c>
      <c r="D571" t="s">
        <v>8</v>
      </c>
      <c r="E571">
        <v>1</v>
      </c>
      <c r="F571" s="2">
        <v>37.6809401062964</v>
      </c>
      <c r="G571" s="2">
        <f>59621376/1024/1024</f>
        <v>56.859375</v>
      </c>
      <c r="H571" s="4">
        <f t="shared" si="8"/>
        <v>26.538616</v>
      </c>
    </row>
    <row r="572" spans="1:8">
      <c r="A572" t="s">
        <v>33</v>
      </c>
      <c r="B572" t="s">
        <v>7</v>
      </c>
      <c r="C572" t="s">
        <v>13</v>
      </c>
      <c r="D572" t="s">
        <v>11</v>
      </c>
      <c r="E572">
        <v>4</v>
      </c>
      <c r="F572" s="2">
        <v>13.540518018176</v>
      </c>
      <c r="G572" s="2">
        <f>153632768/1024/1024</f>
        <v>146.515625</v>
      </c>
      <c r="H572" s="4">
        <f t="shared" si="8"/>
        <v>295.409673000001</v>
      </c>
    </row>
    <row r="573" spans="1:8">
      <c r="A573" t="s">
        <v>33</v>
      </c>
      <c r="B573" t="s">
        <v>7</v>
      </c>
      <c r="C573" t="s">
        <v>13</v>
      </c>
      <c r="D573" t="s">
        <v>11</v>
      </c>
      <c r="E573">
        <v>2</v>
      </c>
      <c r="F573" s="2">
        <v>7.88257071133463</v>
      </c>
      <c r="G573" s="2">
        <f>104316928/1024/1024</f>
        <v>99.484375</v>
      </c>
      <c r="H573" s="4">
        <f t="shared" si="8"/>
        <v>253.7243335</v>
      </c>
    </row>
    <row r="574" spans="1:8">
      <c r="A574" t="s">
        <v>33</v>
      </c>
      <c r="B574" t="s">
        <v>7</v>
      </c>
      <c r="C574" t="s">
        <v>13</v>
      </c>
      <c r="D574" t="s">
        <v>11</v>
      </c>
      <c r="E574">
        <v>1</v>
      </c>
      <c r="F574" s="2">
        <v>4.63410880687748</v>
      </c>
      <c r="G574" s="2">
        <f>79921152/1024/1024</f>
        <v>76.21875</v>
      </c>
      <c r="H574" s="4">
        <f t="shared" si="8"/>
        <v>215.7912215</v>
      </c>
    </row>
    <row r="575" spans="1:8">
      <c r="A575" t="s">
        <v>33</v>
      </c>
      <c r="B575" t="s">
        <v>7</v>
      </c>
      <c r="C575" t="s">
        <v>13</v>
      </c>
      <c r="D575" t="s">
        <v>12</v>
      </c>
      <c r="E575">
        <v>4</v>
      </c>
      <c r="F575" s="2">
        <v>2.24951363912343</v>
      </c>
      <c r="G575" s="2">
        <f>1078706176/1024/1024</f>
        <v>1028.734375</v>
      </c>
      <c r="H575" s="4">
        <f t="shared" si="8"/>
        <v>1778.16214600001</v>
      </c>
    </row>
    <row r="576" spans="1:8">
      <c r="A576" t="s">
        <v>33</v>
      </c>
      <c r="B576" t="s">
        <v>7</v>
      </c>
      <c r="C576" t="s">
        <v>13</v>
      </c>
      <c r="D576" t="s">
        <v>12</v>
      </c>
      <c r="E576">
        <v>2</v>
      </c>
      <c r="F576" s="2">
        <v>1.63276203909374</v>
      </c>
      <c r="G576" s="2">
        <f>656998400/1024/1024</f>
        <v>626.5625</v>
      </c>
      <c r="H576" s="4">
        <f t="shared" si="8"/>
        <v>1224.91823800001</v>
      </c>
    </row>
    <row r="577" spans="1:8">
      <c r="A577" t="s">
        <v>33</v>
      </c>
      <c r="B577" t="s">
        <v>7</v>
      </c>
      <c r="C577" t="s">
        <v>13</v>
      </c>
      <c r="D577" t="s">
        <v>12</v>
      </c>
      <c r="E577">
        <v>1</v>
      </c>
      <c r="F577" s="2">
        <v>0.810756105153053</v>
      </c>
      <c r="G577" s="2">
        <f>464584704/1024/1024</f>
        <v>443.0625</v>
      </c>
      <c r="H577" s="4">
        <f t="shared" si="8"/>
        <v>1233.416552332</v>
      </c>
    </row>
    <row r="578" spans="1:8">
      <c r="A578" t="s">
        <v>33</v>
      </c>
      <c r="B578" t="s">
        <v>7</v>
      </c>
      <c r="C578" t="s">
        <v>14</v>
      </c>
      <c r="D578" t="s">
        <v>8</v>
      </c>
      <c r="E578">
        <v>4</v>
      </c>
      <c r="F578" s="2">
        <v>117.17099423189</v>
      </c>
      <c r="G578" s="2">
        <f>59293696/1024/1024</f>
        <v>56.546875</v>
      </c>
      <c r="H578" s="4">
        <f t="shared" si="8"/>
        <v>34.1381416640001</v>
      </c>
    </row>
    <row r="579" spans="1:8">
      <c r="A579" t="s">
        <v>33</v>
      </c>
      <c r="B579" t="s">
        <v>7</v>
      </c>
      <c r="C579" t="s">
        <v>14</v>
      </c>
      <c r="D579" t="s">
        <v>8</v>
      </c>
      <c r="E579">
        <v>2</v>
      </c>
      <c r="F579" s="2">
        <v>65.1222540589915</v>
      </c>
      <c r="G579" s="2">
        <f>59457536/1024/1024</f>
        <v>56.703125</v>
      </c>
      <c r="H579" s="4">
        <f t="shared" ref="H579:H642" si="9">E579*1000/F579</f>
        <v>30.711467668</v>
      </c>
    </row>
    <row r="580" spans="1:8">
      <c r="A580" t="s">
        <v>33</v>
      </c>
      <c r="B580" t="s">
        <v>7</v>
      </c>
      <c r="C580" t="s">
        <v>14</v>
      </c>
      <c r="D580" t="s">
        <v>8</v>
      </c>
      <c r="E580">
        <v>1</v>
      </c>
      <c r="F580" s="2">
        <v>33.6784674613381</v>
      </c>
      <c r="G580" s="2">
        <f>61243392/1024/1024</f>
        <v>58.40625</v>
      </c>
      <c r="H580" s="4">
        <f t="shared" si="9"/>
        <v>29.6925625000001</v>
      </c>
    </row>
    <row r="581" spans="1:8">
      <c r="A581" t="s">
        <v>33</v>
      </c>
      <c r="B581" t="s">
        <v>7</v>
      </c>
      <c r="C581" t="s">
        <v>14</v>
      </c>
      <c r="D581" t="s">
        <v>11</v>
      </c>
      <c r="E581">
        <v>4</v>
      </c>
      <c r="F581" s="2">
        <v>14.4707905979555</v>
      </c>
      <c r="G581" s="2">
        <f>148701184/1024/1024</f>
        <v>141.8125</v>
      </c>
      <c r="H581" s="4">
        <f t="shared" si="9"/>
        <v>276.418898672001</v>
      </c>
    </row>
    <row r="582" spans="1:8">
      <c r="A582" t="s">
        <v>33</v>
      </c>
      <c r="B582" t="s">
        <v>7</v>
      </c>
      <c r="C582" t="s">
        <v>14</v>
      </c>
      <c r="D582" t="s">
        <v>11</v>
      </c>
      <c r="E582">
        <v>2</v>
      </c>
      <c r="F582" s="2">
        <v>8.29923602007583</v>
      </c>
      <c r="G582" s="2">
        <f>132218880/1024/1024</f>
        <v>126.09375</v>
      </c>
      <c r="H582" s="4">
        <f t="shared" si="9"/>
        <v>240.986037168</v>
      </c>
    </row>
    <row r="583" spans="1:8">
      <c r="A583" t="s">
        <v>33</v>
      </c>
      <c r="B583" t="s">
        <v>7</v>
      </c>
      <c r="C583" t="s">
        <v>14</v>
      </c>
      <c r="D583" t="s">
        <v>11</v>
      </c>
      <c r="E583">
        <v>1</v>
      </c>
      <c r="F583" s="2">
        <v>4.83652373447492</v>
      </c>
      <c r="G583" s="2">
        <f>125337600/1024/1024</f>
        <v>119.53125</v>
      </c>
      <c r="H583" s="4">
        <f t="shared" si="9"/>
        <v>206.760072916</v>
      </c>
    </row>
    <row r="584" spans="1:8">
      <c r="A584" t="s">
        <v>33</v>
      </c>
      <c r="B584" t="s">
        <v>7</v>
      </c>
      <c r="C584" t="s">
        <v>14</v>
      </c>
      <c r="D584" t="s">
        <v>12</v>
      </c>
      <c r="E584">
        <v>4</v>
      </c>
      <c r="F584" s="2">
        <v>2.57965479852729</v>
      </c>
      <c r="G584" s="2">
        <f>931282944/1024/1024</f>
        <v>888.140625</v>
      </c>
      <c r="H584" s="4">
        <f t="shared" si="9"/>
        <v>1550.59506500001</v>
      </c>
    </row>
    <row r="585" spans="1:8">
      <c r="A585" t="s">
        <v>33</v>
      </c>
      <c r="B585" t="s">
        <v>7</v>
      </c>
      <c r="C585" t="s">
        <v>14</v>
      </c>
      <c r="D585" t="s">
        <v>12</v>
      </c>
      <c r="E585">
        <v>2</v>
      </c>
      <c r="F585" s="2">
        <v>1.64228389145163</v>
      </c>
      <c r="G585" s="2">
        <f>782516224/1024/1024</f>
        <v>746.265625</v>
      </c>
      <c r="H585" s="4">
        <f t="shared" si="9"/>
        <v>1217.816243836</v>
      </c>
    </row>
    <row r="586" spans="1:8">
      <c r="A586" t="s">
        <v>33</v>
      </c>
      <c r="B586" t="s">
        <v>7</v>
      </c>
      <c r="C586" t="s">
        <v>14</v>
      </c>
      <c r="D586" t="s">
        <v>12</v>
      </c>
      <c r="E586">
        <v>1</v>
      </c>
      <c r="F586" s="2">
        <v>0.900338826737924</v>
      </c>
      <c r="G586" s="2">
        <f>559955968/1024/1024</f>
        <v>534.015625</v>
      </c>
      <c r="H586" s="4">
        <f t="shared" si="9"/>
        <v>1110.692963918</v>
      </c>
    </row>
    <row r="587" spans="1:8">
      <c r="A587" t="s">
        <v>33</v>
      </c>
      <c r="B587" t="s">
        <v>7</v>
      </c>
      <c r="C587" t="s">
        <v>9</v>
      </c>
      <c r="D587" t="s">
        <v>8</v>
      </c>
      <c r="E587">
        <v>4</v>
      </c>
      <c r="F587" s="2">
        <v>312.778111936358</v>
      </c>
      <c r="G587" s="2">
        <f>66404352/1024/1024</f>
        <v>63.328125</v>
      </c>
      <c r="H587" s="4">
        <f t="shared" si="9"/>
        <v>12.788618664</v>
      </c>
    </row>
    <row r="588" spans="1:8">
      <c r="A588" t="s">
        <v>33</v>
      </c>
      <c r="B588" t="s">
        <v>7</v>
      </c>
      <c r="C588" t="s">
        <v>9</v>
      </c>
      <c r="D588" t="s">
        <v>8</v>
      </c>
      <c r="E588">
        <v>2</v>
      </c>
      <c r="F588" s="2">
        <v>178.753184937553</v>
      </c>
      <c r="G588" s="2">
        <f>61407232/1024/1024</f>
        <v>58.5625</v>
      </c>
      <c r="H588" s="4">
        <f t="shared" si="9"/>
        <v>11.1886118320001</v>
      </c>
    </row>
    <row r="589" spans="1:8">
      <c r="A589" t="s">
        <v>33</v>
      </c>
      <c r="B589" t="s">
        <v>7</v>
      </c>
      <c r="C589" t="s">
        <v>9</v>
      </c>
      <c r="D589" t="s">
        <v>8</v>
      </c>
      <c r="E589">
        <v>1</v>
      </c>
      <c r="F589" s="2">
        <v>94.2467873331846</v>
      </c>
      <c r="G589" s="2">
        <f>60555264/1024/1024</f>
        <v>57.75</v>
      </c>
      <c r="H589" s="4">
        <f t="shared" si="9"/>
        <v>10.61044125</v>
      </c>
    </row>
    <row r="590" spans="1:8">
      <c r="A590" t="s">
        <v>33</v>
      </c>
      <c r="B590" t="s">
        <v>7</v>
      </c>
      <c r="C590" t="s">
        <v>9</v>
      </c>
      <c r="D590" t="s">
        <v>11</v>
      </c>
      <c r="E590">
        <v>4</v>
      </c>
      <c r="F590" s="2">
        <v>26.3328302214741</v>
      </c>
      <c r="G590" s="2">
        <f>726155264/1024/1024</f>
        <v>692.515625</v>
      </c>
      <c r="H590" s="4">
        <f t="shared" si="9"/>
        <v>151.901636336</v>
      </c>
    </row>
    <row r="591" spans="1:8">
      <c r="A591" t="s">
        <v>33</v>
      </c>
      <c r="B591" t="s">
        <v>7</v>
      </c>
      <c r="C591" t="s">
        <v>9</v>
      </c>
      <c r="D591" t="s">
        <v>11</v>
      </c>
      <c r="E591">
        <v>2</v>
      </c>
      <c r="F591" s="2">
        <v>15.8303723677177</v>
      </c>
      <c r="G591" s="2">
        <f>710459392/1024/1024</f>
        <v>677.546875</v>
      </c>
      <c r="H591" s="4">
        <f t="shared" si="9"/>
        <v>126.339416000001</v>
      </c>
    </row>
    <row r="592" spans="1:8">
      <c r="A592" t="s">
        <v>33</v>
      </c>
      <c r="B592" t="s">
        <v>7</v>
      </c>
      <c r="C592" t="s">
        <v>9</v>
      </c>
      <c r="D592" t="s">
        <v>11</v>
      </c>
      <c r="E592">
        <v>1</v>
      </c>
      <c r="F592" s="2">
        <v>8.55147698609196</v>
      </c>
      <c r="G592" s="2">
        <f>709099520/1024/1024</f>
        <v>676.25</v>
      </c>
      <c r="H592" s="4">
        <f t="shared" si="9"/>
        <v>116.9388635</v>
      </c>
    </row>
    <row r="593" spans="1:8">
      <c r="A593" t="s">
        <v>33</v>
      </c>
      <c r="B593" t="s">
        <v>7</v>
      </c>
      <c r="C593" t="s">
        <v>9</v>
      </c>
      <c r="D593" t="s">
        <v>12</v>
      </c>
      <c r="E593">
        <v>4</v>
      </c>
      <c r="F593" s="2">
        <v>2.52307514166942</v>
      </c>
      <c r="G593" s="2">
        <f>4146298880/1024/1024</f>
        <v>3954.21875</v>
      </c>
      <c r="H593" s="4">
        <f t="shared" si="9"/>
        <v>1585.366973</v>
      </c>
    </row>
    <row r="594" spans="1:8">
      <c r="A594" t="s">
        <v>33</v>
      </c>
      <c r="B594" t="s">
        <v>7</v>
      </c>
      <c r="C594" t="s">
        <v>9</v>
      </c>
      <c r="D594" t="s">
        <v>12</v>
      </c>
      <c r="E594">
        <v>2</v>
      </c>
      <c r="F594" s="2">
        <v>2.12441275459539</v>
      </c>
      <c r="G594" s="2">
        <f>4302045184/1024/1024</f>
        <v>4102.75</v>
      </c>
      <c r="H594" s="4">
        <f t="shared" si="9"/>
        <v>941.436637336003</v>
      </c>
    </row>
    <row r="595" spans="1:8">
      <c r="A595" t="s">
        <v>33</v>
      </c>
      <c r="B595" t="s">
        <v>7</v>
      </c>
      <c r="C595" t="s">
        <v>9</v>
      </c>
      <c r="D595" t="s">
        <v>12</v>
      </c>
      <c r="E595">
        <v>1</v>
      </c>
      <c r="F595" s="2">
        <v>1.0455078694773</v>
      </c>
      <c r="G595" s="2">
        <f>4275093504/1024/1024</f>
        <v>4077.046875</v>
      </c>
      <c r="H595" s="4">
        <f t="shared" si="9"/>
        <v>956.472953666</v>
      </c>
    </row>
    <row r="596" spans="1:8">
      <c r="A596" t="s">
        <v>33</v>
      </c>
      <c r="B596" t="s">
        <v>15</v>
      </c>
      <c r="C596" t="s">
        <v>13</v>
      </c>
      <c r="D596" t="s">
        <v>8</v>
      </c>
      <c r="E596">
        <v>24</v>
      </c>
      <c r="F596" s="2">
        <v>227.615014835498</v>
      </c>
      <c r="G596" s="2">
        <f>124776/1024</f>
        <v>121.8515625</v>
      </c>
      <c r="H596" s="4">
        <f t="shared" si="9"/>
        <v>105.441198672</v>
      </c>
    </row>
    <row r="597" spans="1:8">
      <c r="A597" t="s">
        <v>33</v>
      </c>
      <c r="B597" t="s">
        <v>15</v>
      </c>
      <c r="C597" t="s">
        <v>13</v>
      </c>
      <c r="D597" t="s">
        <v>8</v>
      </c>
      <c r="E597">
        <v>16</v>
      </c>
      <c r="F597" s="2">
        <v>217.687293002949</v>
      </c>
      <c r="G597" s="2">
        <f>86264/1024</f>
        <v>84.2421875</v>
      </c>
      <c r="H597" s="4">
        <f t="shared" si="9"/>
        <v>73.499926336</v>
      </c>
    </row>
    <row r="598" spans="1:8">
      <c r="A598" t="s">
        <v>33</v>
      </c>
      <c r="B598" t="s">
        <v>15</v>
      </c>
      <c r="C598" t="s">
        <v>13</v>
      </c>
      <c r="D598" t="s">
        <v>8</v>
      </c>
      <c r="E598">
        <v>8</v>
      </c>
      <c r="F598" s="2">
        <v>121.769685799204</v>
      </c>
      <c r="G598" s="2">
        <f>63080/1024</f>
        <v>61.6015625</v>
      </c>
      <c r="H598" s="4">
        <f t="shared" si="9"/>
        <v>65.6977961920002</v>
      </c>
    </row>
    <row r="599" spans="1:8">
      <c r="A599" t="s">
        <v>33</v>
      </c>
      <c r="B599" t="s">
        <v>15</v>
      </c>
      <c r="C599" t="s">
        <v>13</v>
      </c>
      <c r="D599" t="s">
        <v>8</v>
      </c>
      <c r="E599">
        <v>4</v>
      </c>
      <c r="F599" s="2">
        <v>56.5156903199871</v>
      </c>
      <c r="G599" s="2">
        <f>63200/1024</f>
        <v>61.71875</v>
      </c>
      <c r="H599" s="4">
        <f t="shared" si="9"/>
        <v>70.77680512</v>
      </c>
    </row>
    <row r="600" spans="1:8">
      <c r="A600" t="s">
        <v>33</v>
      </c>
      <c r="B600" t="s">
        <v>15</v>
      </c>
      <c r="C600" t="s">
        <v>13</v>
      </c>
      <c r="D600" t="s">
        <v>8</v>
      </c>
      <c r="E600">
        <v>2</v>
      </c>
      <c r="F600" s="2">
        <v>31.9863467962461</v>
      </c>
      <c r="G600" s="2">
        <f>63260/1024</f>
        <v>61.77734375</v>
      </c>
      <c r="H600" s="4">
        <f t="shared" si="9"/>
        <v>62.5266777960001</v>
      </c>
    </row>
    <row r="601" spans="1:8">
      <c r="A601" t="s">
        <v>33</v>
      </c>
      <c r="B601" t="s">
        <v>15</v>
      </c>
      <c r="C601" t="s">
        <v>13</v>
      </c>
      <c r="D601" t="s">
        <v>8</v>
      </c>
      <c r="E601">
        <v>1</v>
      </c>
      <c r="F601" s="2">
        <v>16.3210736270367</v>
      </c>
      <c r="G601" s="2">
        <f>63320/1024</f>
        <v>61.8359375</v>
      </c>
      <c r="H601" s="4">
        <f t="shared" si="9"/>
        <v>61.2704790660002</v>
      </c>
    </row>
    <row r="602" spans="1:8">
      <c r="A602" t="s">
        <v>33</v>
      </c>
      <c r="B602" t="s">
        <v>15</v>
      </c>
      <c r="C602" t="s">
        <v>13</v>
      </c>
      <c r="D602" t="s">
        <v>11</v>
      </c>
      <c r="E602">
        <v>24</v>
      </c>
      <c r="F602" s="2">
        <v>32.7467276739286</v>
      </c>
      <c r="G602" s="2">
        <f>524324/1024</f>
        <v>512.03515625</v>
      </c>
      <c r="H602" s="4">
        <f t="shared" si="9"/>
        <v>732.897657408</v>
      </c>
    </row>
    <row r="603" spans="1:8">
      <c r="A603" t="s">
        <v>33</v>
      </c>
      <c r="B603" t="s">
        <v>15</v>
      </c>
      <c r="C603" t="s">
        <v>13</v>
      </c>
      <c r="D603" t="s">
        <v>11</v>
      </c>
      <c r="E603">
        <v>16</v>
      </c>
      <c r="F603" s="2">
        <v>24.2397167712465</v>
      </c>
      <c r="G603" s="2">
        <f>357260/1024</f>
        <v>348.88671875</v>
      </c>
      <c r="H603" s="4">
        <f t="shared" si="9"/>
        <v>660.073719136002</v>
      </c>
    </row>
    <row r="604" spans="1:8">
      <c r="A604" t="s">
        <v>33</v>
      </c>
      <c r="B604" t="s">
        <v>15</v>
      </c>
      <c r="C604" t="s">
        <v>13</v>
      </c>
      <c r="D604" t="s">
        <v>11</v>
      </c>
      <c r="E604">
        <v>8</v>
      </c>
      <c r="F604" s="2">
        <v>14.1120711650027</v>
      </c>
      <c r="G604" s="2">
        <f>202400/1024</f>
        <v>197.65625</v>
      </c>
      <c r="H604" s="4">
        <f t="shared" si="9"/>
        <v>566.890565280002</v>
      </c>
    </row>
    <row r="605" spans="1:8">
      <c r="A605" t="s">
        <v>33</v>
      </c>
      <c r="B605" t="s">
        <v>15</v>
      </c>
      <c r="C605" t="s">
        <v>13</v>
      </c>
      <c r="D605" t="s">
        <v>11</v>
      </c>
      <c r="E605">
        <v>4</v>
      </c>
      <c r="F605" s="2">
        <v>7.3146124893472</v>
      </c>
      <c r="G605" s="2">
        <f>117172/1024</f>
        <v>114.42578125</v>
      </c>
      <c r="H605" s="4">
        <f t="shared" si="9"/>
        <v>546.850568752</v>
      </c>
    </row>
    <row r="606" spans="1:8">
      <c r="A606" t="s">
        <v>33</v>
      </c>
      <c r="B606" t="s">
        <v>15</v>
      </c>
      <c r="C606" t="s">
        <v>13</v>
      </c>
      <c r="D606" t="s">
        <v>11</v>
      </c>
      <c r="E606">
        <v>2</v>
      </c>
      <c r="F606" s="2">
        <v>4.20370010871198</v>
      </c>
      <c r="G606" s="2">
        <f>77156/1024</f>
        <v>75.34765625</v>
      </c>
      <c r="H606" s="4">
        <f t="shared" si="9"/>
        <v>475.771331988</v>
      </c>
    </row>
    <row r="607" spans="1:8">
      <c r="A607" t="s">
        <v>33</v>
      </c>
      <c r="B607" t="s">
        <v>15</v>
      </c>
      <c r="C607" t="s">
        <v>13</v>
      </c>
      <c r="D607" t="s">
        <v>11</v>
      </c>
      <c r="E607">
        <v>1</v>
      </c>
      <c r="F607" s="2">
        <v>2.03799950297215</v>
      </c>
      <c r="G607" s="2">
        <f>63176/1024</f>
        <v>61.6953125</v>
      </c>
      <c r="H607" s="4">
        <f t="shared" si="9"/>
        <v>490.677254112002</v>
      </c>
    </row>
    <row r="608" spans="1:8">
      <c r="A608" t="s">
        <v>33</v>
      </c>
      <c r="B608" t="s">
        <v>15</v>
      </c>
      <c r="C608" t="s">
        <v>13</v>
      </c>
      <c r="D608" t="s">
        <v>12</v>
      </c>
      <c r="E608">
        <v>24</v>
      </c>
      <c r="F608" s="2">
        <v>7.20354440647192</v>
      </c>
      <c r="G608" s="2">
        <f>4826492/1024</f>
        <v>4713.37109375</v>
      </c>
      <c r="H608" s="4">
        <f t="shared" si="9"/>
        <v>3331.693211808</v>
      </c>
    </row>
    <row r="609" spans="1:8">
      <c r="A609" t="s">
        <v>33</v>
      </c>
      <c r="B609" t="s">
        <v>15</v>
      </c>
      <c r="C609" t="s">
        <v>13</v>
      </c>
      <c r="D609" t="s">
        <v>12</v>
      </c>
      <c r="E609">
        <v>16</v>
      </c>
      <c r="F609" s="2">
        <v>4.88313478479757</v>
      </c>
      <c r="G609" s="2">
        <f>3448460/1024</f>
        <v>3367.63671875</v>
      </c>
      <c r="H609" s="4">
        <f t="shared" si="9"/>
        <v>3276.583732608</v>
      </c>
    </row>
    <row r="610" spans="1:8">
      <c r="A610" t="s">
        <v>33</v>
      </c>
      <c r="B610" t="s">
        <v>15</v>
      </c>
      <c r="C610" t="s">
        <v>13</v>
      </c>
      <c r="D610" t="s">
        <v>12</v>
      </c>
      <c r="E610">
        <v>8</v>
      </c>
      <c r="F610" s="2">
        <v>3.05366628263591</v>
      </c>
      <c r="G610" s="2">
        <f>2213384/1024</f>
        <v>2161.5078125</v>
      </c>
      <c r="H610" s="4">
        <f t="shared" si="9"/>
        <v>2619.8016612</v>
      </c>
    </row>
    <row r="611" spans="1:8">
      <c r="A611" t="s">
        <v>33</v>
      </c>
      <c r="B611" t="s">
        <v>15</v>
      </c>
      <c r="C611" t="s">
        <v>13</v>
      </c>
      <c r="D611" t="s">
        <v>12</v>
      </c>
      <c r="E611">
        <v>4</v>
      </c>
      <c r="F611" s="2">
        <v>1.76831267963306</v>
      </c>
      <c r="G611" s="2">
        <f>1228544/1024</f>
        <v>1199.75</v>
      </c>
      <c r="H611" s="4">
        <f t="shared" si="9"/>
        <v>2262.04338524001</v>
      </c>
    </row>
    <row r="612" spans="1:8">
      <c r="A612" t="s">
        <v>33</v>
      </c>
      <c r="B612" t="s">
        <v>15</v>
      </c>
      <c r="C612" t="s">
        <v>13</v>
      </c>
      <c r="D612" t="s">
        <v>12</v>
      </c>
      <c r="E612">
        <v>2</v>
      </c>
      <c r="F612" s="2">
        <v>0.937364046001784</v>
      </c>
      <c r="G612" s="2">
        <f>696152/1024</f>
        <v>679.8359375</v>
      </c>
      <c r="H612" s="4">
        <f t="shared" si="9"/>
        <v>2133.64274908</v>
      </c>
    </row>
    <row r="613" spans="1:8">
      <c r="A613" t="s">
        <v>33</v>
      </c>
      <c r="B613" t="s">
        <v>15</v>
      </c>
      <c r="C613" t="s">
        <v>13</v>
      </c>
      <c r="D613" t="s">
        <v>12</v>
      </c>
      <c r="E613">
        <v>1</v>
      </c>
      <c r="F613" s="2">
        <v>0.571880262904115</v>
      </c>
      <c r="G613" s="2">
        <f>417452/1024</f>
        <v>407.66796875</v>
      </c>
      <c r="H613" s="4">
        <f t="shared" si="9"/>
        <v>1748.61778744</v>
      </c>
    </row>
    <row r="614" spans="1:8">
      <c r="A614" t="s">
        <v>33</v>
      </c>
      <c r="B614" t="s">
        <v>15</v>
      </c>
      <c r="C614" t="s">
        <v>14</v>
      </c>
      <c r="D614" t="s">
        <v>8</v>
      </c>
      <c r="E614">
        <v>24</v>
      </c>
      <c r="F614" s="2">
        <v>255.643017309233</v>
      </c>
      <c r="G614" s="2">
        <f>91540/1024</f>
        <v>89.39453125</v>
      </c>
      <c r="H614" s="4">
        <f t="shared" si="9"/>
        <v>93.8809135200001</v>
      </c>
    </row>
    <row r="615" spans="1:8">
      <c r="A615" t="s">
        <v>33</v>
      </c>
      <c r="B615" t="s">
        <v>15</v>
      </c>
      <c r="C615" t="s">
        <v>14</v>
      </c>
      <c r="D615" t="s">
        <v>8</v>
      </c>
      <c r="E615">
        <v>16</v>
      </c>
      <c r="F615" s="2">
        <v>218.745009551352</v>
      </c>
      <c r="G615" s="2">
        <f>67388/1024</f>
        <v>65.80859375</v>
      </c>
      <c r="H615" s="4">
        <f t="shared" si="9"/>
        <v>73.144525824</v>
      </c>
    </row>
    <row r="616" spans="1:8">
      <c r="A616" t="s">
        <v>33</v>
      </c>
      <c r="B616" t="s">
        <v>15</v>
      </c>
      <c r="C616" t="s">
        <v>14</v>
      </c>
      <c r="D616" t="s">
        <v>8</v>
      </c>
      <c r="E616">
        <v>8</v>
      </c>
      <c r="F616" s="2">
        <v>118.0821719282</v>
      </c>
      <c r="G616" s="2">
        <f>63336/1024</f>
        <v>61.8515625</v>
      </c>
      <c r="H616" s="4">
        <f t="shared" si="9"/>
        <v>67.7494313440001</v>
      </c>
    </row>
    <row r="617" spans="1:8">
      <c r="A617" t="s">
        <v>33</v>
      </c>
      <c r="B617" t="s">
        <v>15</v>
      </c>
      <c r="C617" t="s">
        <v>14</v>
      </c>
      <c r="D617" t="s">
        <v>8</v>
      </c>
      <c r="E617">
        <v>4</v>
      </c>
      <c r="F617" s="2">
        <v>59.7770706541394</v>
      </c>
      <c r="G617" s="2">
        <f>62664/1024</f>
        <v>61.1953125</v>
      </c>
      <c r="H617" s="4">
        <f t="shared" si="9"/>
        <v>66.915289696</v>
      </c>
    </row>
    <row r="618" spans="1:8">
      <c r="A618" t="s">
        <v>33</v>
      </c>
      <c r="B618" t="s">
        <v>15</v>
      </c>
      <c r="C618" t="s">
        <v>14</v>
      </c>
      <c r="D618" t="s">
        <v>8</v>
      </c>
      <c r="E618">
        <v>2</v>
      </c>
      <c r="F618" s="2">
        <v>29.2821288270419</v>
      </c>
      <c r="G618" s="2">
        <f>62796/1024</f>
        <v>61.32421875</v>
      </c>
      <c r="H618" s="4">
        <f t="shared" si="9"/>
        <v>68.301045044</v>
      </c>
    </row>
    <row r="619" spans="1:8">
      <c r="A619" t="s">
        <v>33</v>
      </c>
      <c r="B619" t="s">
        <v>15</v>
      </c>
      <c r="C619" t="s">
        <v>14</v>
      </c>
      <c r="D619" t="s">
        <v>8</v>
      </c>
      <c r="E619">
        <v>1</v>
      </c>
      <c r="F619" s="2">
        <v>16.2186601131801</v>
      </c>
      <c r="G619" s="2">
        <f>62680/1024</f>
        <v>61.2109375</v>
      </c>
      <c r="H619" s="4">
        <f t="shared" si="9"/>
        <v>61.6573744700001</v>
      </c>
    </row>
    <row r="620" spans="1:8">
      <c r="A620" t="s">
        <v>33</v>
      </c>
      <c r="B620" t="s">
        <v>15</v>
      </c>
      <c r="C620" t="s">
        <v>14</v>
      </c>
      <c r="D620" t="s">
        <v>11</v>
      </c>
      <c r="E620">
        <v>24</v>
      </c>
      <c r="F620" s="2">
        <v>40.2810340816913</v>
      </c>
      <c r="G620" s="2">
        <f>571472/1024</f>
        <v>558.078125</v>
      </c>
      <c r="H620" s="4">
        <f t="shared" si="9"/>
        <v>595.813899696</v>
      </c>
    </row>
    <row r="621" spans="1:8">
      <c r="A621" t="s">
        <v>33</v>
      </c>
      <c r="B621" t="s">
        <v>15</v>
      </c>
      <c r="C621" t="s">
        <v>14</v>
      </c>
      <c r="D621" t="s">
        <v>11</v>
      </c>
      <c r="E621">
        <v>16</v>
      </c>
      <c r="F621" s="2">
        <v>25.4861588425946</v>
      </c>
      <c r="G621" s="2">
        <f>413720/1024</f>
        <v>404.0234375</v>
      </c>
      <c r="H621" s="4">
        <f t="shared" si="9"/>
        <v>627.791739776002</v>
      </c>
    </row>
    <row r="622" spans="1:8">
      <c r="A622" t="s">
        <v>33</v>
      </c>
      <c r="B622" t="s">
        <v>15</v>
      </c>
      <c r="C622" t="s">
        <v>14</v>
      </c>
      <c r="D622" t="s">
        <v>11</v>
      </c>
      <c r="E622">
        <v>8</v>
      </c>
      <c r="F622" s="2">
        <v>14.2841996565225</v>
      </c>
      <c r="G622" s="2">
        <f>248804/1024</f>
        <v>242.97265625</v>
      </c>
      <c r="H622" s="4">
        <f t="shared" si="9"/>
        <v>560.05937976</v>
      </c>
    </row>
    <row r="623" spans="1:8">
      <c r="A623" t="s">
        <v>33</v>
      </c>
      <c r="B623" t="s">
        <v>15</v>
      </c>
      <c r="C623" t="s">
        <v>14</v>
      </c>
      <c r="D623" t="s">
        <v>11</v>
      </c>
      <c r="E623">
        <v>4</v>
      </c>
      <c r="F623" s="2">
        <v>7.44631551098552</v>
      </c>
      <c r="G623" s="2">
        <f>142816/1024</f>
        <v>139.46875</v>
      </c>
      <c r="H623" s="4">
        <f t="shared" si="9"/>
        <v>537.178419864001</v>
      </c>
    </row>
    <row r="624" spans="1:8">
      <c r="A624" t="s">
        <v>33</v>
      </c>
      <c r="B624" t="s">
        <v>15</v>
      </c>
      <c r="C624" t="s">
        <v>14</v>
      </c>
      <c r="D624" t="s">
        <v>11</v>
      </c>
      <c r="E624">
        <v>2</v>
      </c>
      <c r="F624" s="2">
        <v>4.11599174046344</v>
      </c>
      <c r="G624" s="2">
        <f>92504/1024</f>
        <v>90.3359375</v>
      </c>
      <c r="H624" s="4">
        <f t="shared" si="9"/>
        <v>485.909624244001</v>
      </c>
    </row>
    <row r="625" spans="1:8">
      <c r="A625" t="s">
        <v>33</v>
      </c>
      <c r="B625" t="s">
        <v>15</v>
      </c>
      <c r="C625" t="s">
        <v>14</v>
      </c>
      <c r="D625" t="s">
        <v>11</v>
      </c>
      <c r="E625">
        <v>1</v>
      </c>
      <c r="F625" s="2">
        <v>2.17148156980642</v>
      </c>
      <c r="G625" s="2">
        <f>63536/1024</f>
        <v>62.046875</v>
      </c>
      <c r="H625" s="4">
        <f t="shared" si="9"/>
        <v>460.51507593</v>
      </c>
    </row>
    <row r="626" spans="1:8">
      <c r="A626" t="s">
        <v>33</v>
      </c>
      <c r="B626" t="s">
        <v>15</v>
      </c>
      <c r="C626" t="s">
        <v>14</v>
      </c>
      <c r="D626" t="s">
        <v>12</v>
      </c>
      <c r="E626">
        <v>24</v>
      </c>
      <c r="F626" s="2">
        <v>6.24192181854146</v>
      </c>
      <c r="G626" s="2">
        <f>5554096/1024</f>
        <v>5423.921875</v>
      </c>
      <c r="H626" s="4">
        <f t="shared" si="9"/>
        <v>3844.96965801601</v>
      </c>
    </row>
    <row r="627" spans="1:8">
      <c r="A627" t="s">
        <v>33</v>
      </c>
      <c r="B627" t="s">
        <v>15</v>
      </c>
      <c r="C627" t="s">
        <v>14</v>
      </c>
      <c r="D627" t="s">
        <v>12</v>
      </c>
      <c r="E627">
        <v>16</v>
      </c>
      <c r="F627" s="2">
        <v>4.99167965844517</v>
      </c>
      <c r="G627" s="2">
        <f>3603952/1024</f>
        <v>3519.484375</v>
      </c>
      <c r="H627" s="4">
        <f t="shared" si="9"/>
        <v>3205.33389456</v>
      </c>
    </row>
    <row r="628" spans="1:8">
      <c r="A628" t="s">
        <v>33</v>
      </c>
      <c r="B628" t="s">
        <v>15</v>
      </c>
      <c r="C628" t="s">
        <v>14</v>
      </c>
      <c r="D628" t="s">
        <v>12</v>
      </c>
      <c r="E628">
        <v>8</v>
      </c>
      <c r="F628" s="2">
        <v>3.20536526831351</v>
      </c>
      <c r="G628" s="2">
        <f>2426116/1024</f>
        <v>2369.25390625</v>
      </c>
      <c r="H628" s="4">
        <f t="shared" si="9"/>
        <v>2495.815400224</v>
      </c>
    </row>
    <row r="629" spans="1:8">
      <c r="A629" t="s">
        <v>33</v>
      </c>
      <c r="B629" t="s">
        <v>15</v>
      </c>
      <c r="C629" t="s">
        <v>14</v>
      </c>
      <c r="D629" t="s">
        <v>12</v>
      </c>
      <c r="E629">
        <v>4</v>
      </c>
      <c r="F629" s="2">
        <v>1.3685431132644</v>
      </c>
      <c r="G629" s="2">
        <f>1441504/1024</f>
        <v>1407.71875</v>
      </c>
      <c r="H629" s="4">
        <f t="shared" si="9"/>
        <v>2922.81621326402</v>
      </c>
    </row>
    <row r="630" spans="1:8">
      <c r="A630" t="s">
        <v>33</v>
      </c>
      <c r="B630" t="s">
        <v>15</v>
      </c>
      <c r="C630" t="s">
        <v>14</v>
      </c>
      <c r="D630" t="s">
        <v>12</v>
      </c>
      <c r="E630">
        <v>2</v>
      </c>
      <c r="F630" s="2">
        <v>0.796725702677028</v>
      </c>
      <c r="G630" s="2">
        <f>905672/1024</f>
        <v>884.4453125</v>
      </c>
      <c r="H630" s="4">
        <f t="shared" si="9"/>
        <v>2510.27423024</v>
      </c>
    </row>
    <row r="631" spans="1:8">
      <c r="A631" t="s">
        <v>33</v>
      </c>
      <c r="B631" t="s">
        <v>15</v>
      </c>
      <c r="C631" t="s">
        <v>14</v>
      </c>
      <c r="D631" t="s">
        <v>12</v>
      </c>
      <c r="E631">
        <v>1</v>
      </c>
      <c r="F631" s="2">
        <v>0.471195248518747</v>
      </c>
      <c r="G631" s="2">
        <f>561384/1024</f>
        <v>548.2265625</v>
      </c>
      <c r="H631" s="4">
        <f t="shared" si="9"/>
        <v>2122.262487034</v>
      </c>
    </row>
    <row r="632" spans="1:8">
      <c r="A632" t="s">
        <v>33</v>
      </c>
      <c r="B632" t="s">
        <v>15</v>
      </c>
      <c r="C632" t="s">
        <v>9</v>
      </c>
      <c r="D632" t="s">
        <v>8</v>
      </c>
      <c r="E632">
        <v>24</v>
      </c>
      <c r="F632" s="2">
        <v>635.559647977798</v>
      </c>
      <c r="G632" s="2">
        <f>118428/1024</f>
        <v>115.65234375</v>
      </c>
      <c r="H632" s="4">
        <f t="shared" si="9"/>
        <v>37.761994608</v>
      </c>
    </row>
    <row r="633" spans="1:8">
      <c r="A633" t="s">
        <v>33</v>
      </c>
      <c r="B633" t="s">
        <v>15</v>
      </c>
      <c r="C633" t="s">
        <v>9</v>
      </c>
      <c r="D633" t="s">
        <v>8</v>
      </c>
      <c r="E633">
        <v>16</v>
      </c>
      <c r="F633" s="2">
        <v>511.630523193475</v>
      </c>
      <c r="G633" s="2">
        <f>103148/1024</f>
        <v>100.73046875</v>
      </c>
      <c r="H633" s="4">
        <f t="shared" si="9"/>
        <v>31.27256736</v>
      </c>
    </row>
    <row r="634" spans="1:8">
      <c r="A634" t="s">
        <v>33</v>
      </c>
      <c r="B634" t="s">
        <v>15</v>
      </c>
      <c r="C634" t="s">
        <v>9</v>
      </c>
      <c r="D634" t="s">
        <v>8</v>
      </c>
      <c r="E634">
        <v>8</v>
      </c>
      <c r="F634" s="2">
        <v>301.569709542229</v>
      </c>
      <c r="G634" s="2">
        <f>81812/1024</f>
        <v>79.89453125</v>
      </c>
      <c r="H634" s="4">
        <f t="shared" si="9"/>
        <v>26.5278632</v>
      </c>
    </row>
    <row r="635" spans="1:8">
      <c r="A635" t="s">
        <v>33</v>
      </c>
      <c r="B635" t="s">
        <v>15</v>
      </c>
      <c r="C635" t="s">
        <v>9</v>
      </c>
      <c r="D635" t="s">
        <v>8</v>
      </c>
      <c r="E635">
        <v>4</v>
      </c>
      <c r="F635" s="2">
        <v>168.425408573598</v>
      </c>
      <c r="G635" s="2">
        <f>71936/1024</f>
        <v>70.25</v>
      </c>
      <c r="H635" s="4">
        <f t="shared" si="9"/>
        <v>23.7493857600001</v>
      </c>
    </row>
    <row r="636" spans="1:8">
      <c r="A636" t="s">
        <v>33</v>
      </c>
      <c r="B636" t="s">
        <v>15</v>
      </c>
      <c r="C636" t="s">
        <v>9</v>
      </c>
      <c r="D636" t="s">
        <v>8</v>
      </c>
      <c r="E636">
        <v>2</v>
      </c>
      <c r="F636" s="2">
        <v>85.2161131930676</v>
      </c>
      <c r="G636" s="2">
        <f>66084/1024</f>
        <v>64.53515625</v>
      </c>
      <c r="H636" s="4">
        <f t="shared" si="9"/>
        <v>23.46973976</v>
      </c>
    </row>
    <row r="637" spans="1:8">
      <c r="A637" t="s">
        <v>33</v>
      </c>
      <c r="B637" t="s">
        <v>15</v>
      </c>
      <c r="C637" t="s">
        <v>9</v>
      </c>
      <c r="D637" t="s">
        <v>8</v>
      </c>
      <c r="E637">
        <v>1</v>
      </c>
      <c r="F637" s="2">
        <v>45.9022200925289</v>
      </c>
      <c r="G637" s="2">
        <f>64108/1024</f>
        <v>62.60546875</v>
      </c>
      <c r="H637" s="4">
        <f t="shared" si="9"/>
        <v>21.785438656</v>
      </c>
    </row>
    <row r="638" spans="1:8">
      <c r="A638" t="s">
        <v>33</v>
      </c>
      <c r="B638" t="s">
        <v>15</v>
      </c>
      <c r="C638" t="s">
        <v>9</v>
      </c>
      <c r="D638" t="s">
        <v>11</v>
      </c>
      <c r="E638">
        <v>24</v>
      </c>
      <c r="F638" s="2">
        <v>57.0503038676496</v>
      </c>
      <c r="G638" s="2">
        <f>1138804/1024</f>
        <v>1112.11328125</v>
      </c>
      <c r="H638" s="4">
        <f t="shared" si="9"/>
        <v>420.681370176</v>
      </c>
    </row>
    <row r="639" spans="1:8">
      <c r="A639" t="s">
        <v>33</v>
      </c>
      <c r="B639" t="s">
        <v>15</v>
      </c>
      <c r="C639" t="s">
        <v>9</v>
      </c>
      <c r="D639" t="s">
        <v>11</v>
      </c>
      <c r="E639">
        <v>16</v>
      </c>
      <c r="F639" s="2">
        <v>48.149238789039</v>
      </c>
      <c r="G639" s="2">
        <f>981520/1024</f>
        <v>958.515625</v>
      </c>
      <c r="H639" s="4">
        <f t="shared" si="9"/>
        <v>332.300165120001</v>
      </c>
    </row>
    <row r="640" spans="1:8">
      <c r="A640" t="s">
        <v>33</v>
      </c>
      <c r="B640" t="s">
        <v>15</v>
      </c>
      <c r="C640" t="s">
        <v>9</v>
      </c>
      <c r="D640" t="s">
        <v>11</v>
      </c>
      <c r="E640">
        <v>8</v>
      </c>
      <c r="F640" s="2">
        <v>28.381257405116</v>
      </c>
      <c r="G640" s="2">
        <f>821332/1024</f>
        <v>802.08203125</v>
      </c>
      <c r="H640" s="4">
        <f t="shared" si="9"/>
        <v>281.876165168</v>
      </c>
    </row>
    <row r="641" spans="1:8">
      <c r="A641" t="s">
        <v>33</v>
      </c>
      <c r="B641" t="s">
        <v>15</v>
      </c>
      <c r="C641" t="s">
        <v>9</v>
      </c>
      <c r="D641" t="s">
        <v>11</v>
      </c>
      <c r="E641">
        <v>4</v>
      </c>
      <c r="F641" s="2">
        <v>13.1903236623356</v>
      </c>
      <c r="G641" s="2">
        <f>742116/1024</f>
        <v>724.72265625</v>
      </c>
      <c r="H641" s="4">
        <f t="shared" si="9"/>
        <v>303.252604136002</v>
      </c>
    </row>
    <row r="642" spans="1:8">
      <c r="A642" t="s">
        <v>33</v>
      </c>
      <c r="B642" t="s">
        <v>15</v>
      </c>
      <c r="C642" t="s">
        <v>9</v>
      </c>
      <c r="D642" t="s">
        <v>11</v>
      </c>
      <c r="E642">
        <v>2</v>
      </c>
      <c r="F642" s="2">
        <v>7.90226990714871</v>
      </c>
      <c r="G642" s="2">
        <f>698868/1024</f>
        <v>682.48828125</v>
      </c>
      <c r="H642" s="4">
        <f t="shared" si="9"/>
        <v>253.09183608</v>
      </c>
    </row>
    <row r="643" spans="1:8">
      <c r="A643" t="s">
        <v>33</v>
      </c>
      <c r="B643" t="s">
        <v>15</v>
      </c>
      <c r="C643" t="s">
        <v>9</v>
      </c>
      <c r="D643" t="s">
        <v>11</v>
      </c>
      <c r="E643">
        <v>1</v>
      </c>
      <c r="F643" s="2">
        <v>4.20231312304244</v>
      </c>
      <c r="G643" s="2">
        <f>672900/1024</f>
        <v>657.12890625</v>
      </c>
      <c r="H643" s="4">
        <f t="shared" ref="H643:H706" si="10">E643*1000/F643</f>
        <v>237.96418085</v>
      </c>
    </row>
    <row r="644" spans="1:8">
      <c r="A644" t="s">
        <v>33</v>
      </c>
      <c r="B644" t="s">
        <v>15</v>
      </c>
      <c r="C644" t="s">
        <v>9</v>
      </c>
      <c r="D644" t="s">
        <v>12</v>
      </c>
      <c r="E644">
        <v>24</v>
      </c>
      <c r="F644" s="2">
        <v>7.44118766546113</v>
      </c>
      <c r="G644" s="2">
        <f>16267332/1024</f>
        <v>15886.06640625</v>
      </c>
      <c r="H644" s="4">
        <f t="shared" si="10"/>
        <v>3225.2915904</v>
      </c>
    </row>
    <row r="645" spans="1:8">
      <c r="A645" t="s">
        <v>33</v>
      </c>
      <c r="B645" t="s">
        <v>15</v>
      </c>
      <c r="C645" t="s">
        <v>9</v>
      </c>
      <c r="D645" t="s">
        <v>12</v>
      </c>
      <c r="E645">
        <v>16</v>
      </c>
      <c r="F645" s="2">
        <v>6.73300616041465</v>
      </c>
      <c r="G645" s="2">
        <f>14705480/1024</f>
        <v>14360.8203125</v>
      </c>
      <c r="H645" s="4">
        <f t="shared" si="10"/>
        <v>2376.353090848</v>
      </c>
    </row>
    <row r="646" spans="1:8">
      <c r="A646" t="s">
        <v>33</v>
      </c>
      <c r="B646" t="s">
        <v>15</v>
      </c>
      <c r="C646" t="s">
        <v>9</v>
      </c>
      <c r="D646" t="s">
        <v>12</v>
      </c>
      <c r="E646">
        <v>8</v>
      </c>
      <c r="F646" s="2">
        <v>4.62187862837314</v>
      </c>
      <c r="G646" s="2">
        <f>12806332/1024</f>
        <v>12506.18359375</v>
      </c>
      <c r="H646" s="4">
        <f t="shared" si="10"/>
        <v>1730.897897424</v>
      </c>
    </row>
    <row r="647" spans="1:8">
      <c r="A647" t="s">
        <v>33</v>
      </c>
      <c r="B647" t="s">
        <v>15</v>
      </c>
      <c r="C647" t="s">
        <v>9</v>
      </c>
      <c r="D647" t="s">
        <v>12</v>
      </c>
      <c r="E647">
        <v>4</v>
      </c>
      <c r="F647" s="2">
        <v>2.40778859986349</v>
      </c>
      <c r="G647" s="2">
        <f>12031568/1024</f>
        <v>11749.578125</v>
      </c>
      <c r="H647" s="4">
        <f t="shared" si="10"/>
        <v>1661.275412728</v>
      </c>
    </row>
    <row r="648" spans="1:8">
      <c r="A648" t="s">
        <v>33</v>
      </c>
      <c r="B648" t="s">
        <v>15</v>
      </c>
      <c r="C648" t="s">
        <v>9</v>
      </c>
      <c r="D648" t="s">
        <v>12</v>
      </c>
      <c r="E648">
        <v>2</v>
      </c>
      <c r="F648" s="2">
        <v>1.43531342390175</v>
      </c>
      <c r="G648" s="2">
        <f>11456820/1024</f>
        <v>11188.30078125</v>
      </c>
      <c r="H648" s="4">
        <f t="shared" si="10"/>
        <v>1393.42387989601</v>
      </c>
    </row>
    <row r="649" spans="1:8">
      <c r="A649" t="s">
        <v>33</v>
      </c>
      <c r="B649" t="s">
        <v>15</v>
      </c>
      <c r="C649" t="s">
        <v>9</v>
      </c>
      <c r="D649" t="s">
        <v>12</v>
      </c>
      <c r="E649">
        <v>1</v>
      </c>
      <c r="F649" s="2">
        <v>0.650695724837817</v>
      </c>
      <c r="G649" s="2">
        <f>11217376/1024</f>
        <v>10954.46875</v>
      </c>
      <c r="H649" s="4">
        <f t="shared" si="10"/>
        <v>1536.816613094</v>
      </c>
    </row>
    <row r="650" spans="1:8">
      <c r="A650" t="s">
        <v>34</v>
      </c>
      <c r="B650" t="s">
        <v>7</v>
      </c>
      <c r="C650" t="s">
        <v>13</v>
      </c>
      <c r="D650" t="s">
        <v>8</v>
      </c>
      <c r="E650">
        <v>4</v>
      </c>
      <c r="F650" s="2">
        <v>9689.46866233741</v>
      </c>
      <c r="G650" s="2">
        <f>60588032/1024/1024</f>
        <v>57.78125</v>
      </c>
      <c r="H650" s="4">
        <f t="shared" si="10"/>
        <v>0.412819334</v>
      </c>
    </row>
    <row r="651" spans="1:8">
      <c r="A651" t="s">
        <v>34</v>
      </c>
      <c r="B651" t="s">
        <v>7</v>
      </c>
      <c r="C651" t="s">
        <v>13</v>
      </c>
      <c r="D651" t="s">
        <v>8</v>
      </c>
      <c r="E651">
        <v>2</v>
      </c>
      <c r="F651" s="2">
        <v>6596.14562475599</v>
      </c>
      <c r="G651" s="2">
        <f>60358656/1024/1024</f>
        <v>57.5625</v>
      </c>
      <c r="H651" s="4">
        <f t="shared" si="10"/>
        <v>0.303207375</v>
      </c>
    </row>
    <row r="652" spans="1:8">
      <c r="A652" t="s">
        <v>34</v>
      </c>
      <c r="B652" t="s">
        <v>7</v>
      </c>
      <c r="C652" t="s">
        <v>13</v>
      </c>
      <c r="D652" t="s">
        <v>8</v>
      </c>
      <c r="E652">
        <v>1</v>
      </c>
      <c r="F652" s="2">
        <v>3463.8989961276</v>
      </c>
      <c r="G652" s="2">
        <f>60506112/1024/1024</f>
        <v>57.703125</v>
      </c>
      <c r="H652" s="4">
        <f t="shared" si="10"/>
        <v>0.2886920205</v>
      </c>
    </row>
    <row r="653" spans="1:8">
      <c r="A653" t="s">
        <v>34</v>
      </c>
      <c r="B653" t="s">
        <v>7</v>
      </c>
      <c r="C653" t="s">
        <v>13</v>
      </c>
      <c r="D653" t="s">
        <v>11</v>
      </c>
      <c r="E653">
        <v>4</v>
      </c>
      <c r="F653" s="2">
        <v>2792.45871057984</v>
      </c>
      <c r="G653" s="2">
        <f>57294848/1024/1024</f>
        <v>54.640625</v>
      </c>
      <c r="H653" s="4">
        <f t="shared" si="10"/>
        <v>1.432429416</v>
      </c>
    </row>
    <row r="654" spans="1:8">
      <c r="A654" t="s">
        <v>34</v>
      </c>
      <c r="B654" t="s">
        <v>7</v>
      </c>
      <c r="C654" t="s">
        <v>13</v>
      </c>
      <c r="D654" t="s">
        <v>11</v>
      </c>
      <c r="E654">
        <v>2</v>
      </c>
      <c r="F654" s="2">
        <v>2654.49389384911</v>
      </c>
      <c r="G654" s="2">
        <f>57933824/1024/1024</f>
        <v>55.25</v>
      </c>
      <c r="H654" s="4">
        <f t="shared" si="10"/>
        <v>0.753439292000001</v>
      </c>
    </row>
    <row r="655" spans="1:8">
      <c r="A655" t="s">
        <v>34</v>
      </c>
      <c r="B655" t="s">
        <v>7</v>
      </c>
      <c r="C655" t="s">
        <v>13</v>
      </c>
      <c r="D655" t="s">
        <v>11</v>
      </c>
      <c r="E655">
        <v>1</v>
      </c>
      <c r="F655" s="2">
        <v>1474.34401827301</v>
      </c>
      <c r="G655" s="2">
        <f>60866560/1024/1024</f>
        <v>58.046875</v>
      </c>
      <c r="H655" s="4">
        <f t="shared" si="10"/>
        <v>0.678267750000004</v>
      </c>
    </row>
    <row r="656" spans="1:8">
      <c r="A656" t="s">
        <v>34</v>
      </c>
      <c r="B656" t="s">
        <v>7</v>
      </c>
      <c r="C656" t="s">
        <v>13</v>
      </c>
      <c r="D656" t="s">
        <v>12</v>
      </c>
      <c r="E656">
        <v>4</v>
      </c>
      <c r="F656" s="2">
        <v>1020.65291166759</v>
      </c>
      <c r="G656" s="2">
        <f>61030400/1024/1024</f>
        <v>58.203125</v>
      </c>
      <c r="H656" s="4">
        <f t="shared" si="10"/>
        <v>3.91906000000001</v>
      </c>
    </row>
    <row r="657" spans="1:8">
      <c r="A657" t="s">
        <v>34</v>
      </c>
      <c r="B657" t="s">
        <v>7</v>
      </c>
      <c r="C657" t="s">
        <v>13</v>
      </c>
      <c r="D657" t="s">
        <v>12</v>
      </c>
      <c r="E657">
        <v>2</v>
      </c>
      <c r="F657" s="2">
        <v>587.074548450693</v>
      </c>
      <c r="G657" s="2">
        <f>59555840/1024/1024</f>
        <v>56.796875</v>
      </c>
      <c r="H657" s="4">
        <f t="shared" si="10"/>
        <v>3.406722375</v>
      </c>
    </row>
    <row r="658" spans="1:8">
      <c r="A658" t="s">
        <v>34</v>
      </c>
      <c r="B658" t="s">
        <v>7</v>
      </c>
      <c r="C658" t="s">
        <v>13</v>
      </c>
      <c r="D658" t="s">
        <v>12</v>
      </c>
      <c r="E658">
        <v>1</v>
      </c>
      <c r="F658" s="2">
        <v>307.991147949419</v>
      </c>
      <c r="G658" s="2">
        <f>60309504/1024/1024</f>
        <v>57.515625</v>
      </c>
      <c r="H658" s="4">
        <f t="shared" si="10"/>
        <v>3.2468465625</v>
      </c>
    </row>
    <row r="659" spans="1:8">
      <c r="A659" t="s">
        <v>34</v>
      </c>
      <c r="B659" t="s">
        <v>7</v>
      </c>
      <c r="C659" t="s">
        <v>14</v>
      </c>
      <c r="D659" t="s">
        <v>8</v>
      </c>
      <c r="E659">
        <v>4</v>
      </c>
      <c r="F659" s="2">
        <v>14182.3603347746</v>
      </c>
      <c r="G659" s="2">
        <f>59490304/1024/1024</f>
        <v>56.734375</v>
      </c>
      <c r="H659" s="4">
        <f t="shared" si="10"/>
        <v>0.2820405</v>
      </c>
    </row>
    <row r="660" spans="1:8">
      <c r="A660" t="s">
        <v>34</v>
      </c>
      <c r="B660" t="s">
        <v>7</v>
      </c>
      <c r="C660" t="s">
        <v>14</v>
      </c>
      <c r="D660" t="s">
        <v>8</v>
      </c>
      <c r="E660">
        <v>2</v>
      </c>
      <c r="F660" s="2">
        <v>7683.98215674841</v>
      </c>
      <c r="G660" s="2">
        <f>56770560/1024/1024</f>
        <v>54.140625</v>
      </c>
      <c r="H660" s="4">
        <f t="shared" si="10"/>
        <v>0.260281708</v>
      </c>
    </row>
    <row r="661" spans="1:8">
      <c r="A661" t="s">
        <v>34</v>
      </c>
      <c r="B661" t="s">
        <v>7</v>
      </c>
      <c r="C661" t="s">
        <v>14</v>
      </c>
      <c r="D661" t="s">
        <v>8</v>
      </c>
      <c r="E661">
        <v>1</v>
      </c>
      <c r="F661" s="2">
        <v>4345.5977872216</v>
      </c>
      <c r="G661" s="2">
        <f>58703872/1024/1024</f>
        <v>55.984375</v>
      </c>
      <c r="H661" s="4">
        <f t="shared" si="10"/>
        <v>0.2301179375</v>
      </c>
    </row>
    <row r="662" spans="1:8">
      <c r="A662" t="s">
        <v>34</v>
      </c>
      <c r="B662" t="s">
        <v>7</v>
      </c>
      <c r="C662" t="s">
        <v>14</v>
      </c>
      <c r="D662" t="s">
        <v>11</v>
      </c>
      <c r="E662">
        <v>4</v>
      </c>
      <c r="F662" s="2">
        <v>5347.10272171726</v>
      </c>
      <c r="G662" s="2">
        <f>59326464/1024/1024</f>
        <v>56.578125</v>
      </c>
      <c r="H662" s="4">
        <f t="shared" si="10"/>
        <v>0.748068666</v>
      </c>
    </row>
    <row r="663" spans="1:8">
      <c r="A663" t="s">
        <v>34</v>
      </c>
      <c r="B663" t="s">
        <v>7</v>
      </c>
      <c r="C663" t="s">
        <v>14</v>
      </c>
      <c r="D663" t="s">
        <v>11</v>
      </c>
      <c r="E663">
        <v>2</v>
      </c>
      <c r="F663" s="2">
        <v>3166.41656540717</v>
      </c>
      <c r="G663" s="2">
        <f>57147392/1024/1024</f>
        <v>54.5</v>
      </c>
      <c r="H663" s="4">
        <f t="shared" si="10"/>
        <v>0.631628833</v>
      </c>
    </row>
    <row r="664" spans="1:8">
      <c r="A664" t="s">
        <v>34</v>
      </c>
      <c r="B664" t="s">
        <v>7</v>
      </c>
      <c r="C664" t="s">
        <v>14</v>
      </c>
      <c r="D664" t="s">
        <v>11</v>
      </c>
      <c r="E664">
        <v>1</v>
      </c>
      <c r="F664" s="2">
        <v>1476.97811176335</v>
      </c>
      <c r="G664" s="2">
        <f>59719680/1024/1024</f>
        <v>56.953125</v>
      </c>
      <c r="H664" s="4">
        <f t="shared" si="10"/>
        <v>0.677058104000004</v>
      </c>
    </row>
    <row r="665" spans="1:8">
      <c r="A665" t="s">
        <v>34</v>
      </c>
      <c r="B665" t="s">
        <v>7</v>
      </c>
      <c r="C665" t="s">
        <v>14</v>
      </c>
      <c r="D665" t="s">
        <v>12</v>
      </c>
      <c r="E665">
        <v>4</v>
      </c>
      <c r="F665" s="2">
        <v>3063.07561891357</v>
      </c>
      <c r="G665" s="2">
        <f>136019968/1024/1024</f>
        <v>129.71875</v>
      </c>
      <c r="H665" s="4">
        <f t="shared" si="10"/>
        <v>1.305877</v>
      </c>
    </row>
    <row r="666" spans="1:8">
      <c r="A666" t="s">
        <v>34</v>
      </c>
      <c r="B666" t="s">
        <v>7</v>
      </c>
      <c r="C666" t="s">
        <v>14</v>
      </c>
      <c r="D666" t="s">
        <v>12</v>
      </c>
      <c r="E666">
        <v>2</v>
      </c>
      <c r="F666" s="2">
        <v>2494.06037028755</v>
      </c>
      <c r="G666" s="2">
        <f>141950976/1024/1024</f>
        <v>135.375</v>
      </c>
      <c r="H666" s="4">
        <f t="shared" si="10"/>
        <v>0.801905208000002</v>
      </c>
    </row>
    <row r="667" spans="1:8">
      <c r="A667" t="s">
        <v>34</v>
      </c>
      <c r="B667" t="s">
        <v>7</v>
      </c>
      <c r="C667" t="s">
        <v>14</v>
      </c>
      <c r="D667" t="s">
        <v>12</v>
      </c>
      <c r="E667">
        <v>1</v>
      </c>
      <c r="F667" s="2">
        <v>1426.43907231212</v>
      </c>
      <c r="G667" s="2">
        <f>151339008/1024/1024</f>
        <v>144.328125</v>
      </c>
      <c r="H667" s="4">
        <f t="shared" si="10"/>
        <v>0.701046416500003</v>
      </c>
    </row>
    <row r="668" spans="1:8">
      <c r="A668" t="s">
        <v>34</v>
      </c>
      <c r="B668" t="s">
        <v>7</v>
      </c>
      <c r="C668" t="s">
        <v>9</v>
      </c>
      <c r="D668" t="s">
        <v>8</v>
      </c>
      <c r="E668">
        <v>4</v>
      </c>
      <c r="F668" s="2">
        <v>26712.3297917057</v>
      </c>
      <c r="G668" s="2">
        <f>57311232/1024/1024</f>
        <v>54.65625</v>
      </c>
      <c r="H668" s="4">
        <f t="shared" si="10"/>
        <v>0.149743584000001</v>
      </c>
    </row>
    <row r="669" spans="1:8">
      <c r="A669" t="s">
        <v>34</v>
      </c>
      <c r="B669" t="s">
        <v>7</v>
      </c>
      <c r="C669" t="s">
        <v>9</v>
      </c>
      <c r="D669" t="s">
        <v>8</v>
      </c>
      <c r="E669">
        <v>2</v>
      </c>
      <c r="F669" s="2">
        <v>13357.2799977677</v>
      </c>
      <c r="G669" s="2">
        <f>60194816/1024/1024</f>
        <v>57.40625</v>
      </c>
      <c r="H669" s="4">
        <f t="shared" si="10"/>
        <v>0.149731083</v>
      </c>
    </row>
    <row r="670" spans="1:8">
      <c r="A670" t="s">
        <v>34</v>
      </c>
      <c r="B670" t="s">
        <v>7</v>
      </c>
      <c r="C670" t="s">
        <v>9</v>
      </c>
      <c r="D670" t="s">
        <v>8</v>
      </c>
      <c r="E670">
        <v>1</v>
      </c>
      <c r="F670" s="2">
        <v>7484.2339839928</v>
      </c>
      <c r="G670" s="2">
        <f>59490304/1024/1024</f>
        <v>56.734375</v>
      </c>
      <c r="H670" s="4">
        <f t="shared" si="10"/>
        <v>0.1336142085</v>
      </c>
    </row>
    <row r="671" spans="1:8">
      <c r="A671" t="s">
        <v>34</v>
      </c>
      <c r="B671" t="s">
        <v>7</v>
      </c>
      <c r="C671" t="s">
        <v>9</v>
      </c>
      <c r="D671" t="s">
        <v>11</v>
      </c>
      <c r="E671">
        <v>4</v>
      </c>
      <c r="F671" s="2">
        <v>8770.61711706526</v>
      </c>
      <c r="G671" s="2">
        <f>551501824/1024/1024</f>
        <v>525.953125</v>
      </c>
      <c r="H671" s="4">
        <f t="shared" si="10"/>
        <v>0.45606825</v>
      </c>
    </row>
    <row r="672" spans="1:8">
      <c r="A672" t="s">
        <v>34</v>
      </c>
      <c r="B672" t="s">
        <v>7</v>
      </c>
      <c r="C672" t="s">
        <v>9</v>
      </c>
      <c r="D672" t="s">
        <v>11</v>
      </c>
      <c r="E672">
        <v>2</v>
      </c>
      <c r="F672" s="2">
        <v>5590.61661068577</v>
      </c>
      <c r="G672" s="2">
        <f>541949952/1024/1024</f>
        <v>516.84375</v>
      </c>
      <c r="H672" s="4">
        <f t="shared" si="10"/>
        <v>0.357742292</v>
      </c>
    </row>
    <row r="673" spans="1:8">
      <c r="A673" t="s">
        <v>34</v>
      </c>
      <c r="B673" t="s">
        <v>7</v>
      </c>
      <c r="C673" t="s">
        <v>9</v>
      </c>
      <c r="D673" t="s">
        <v>11</v>
      </c>
      <c r="E673">
        <v>1</v>
      </c>
      <c r="F673" s="2">
        <v>2706.64761233662</v>
      </c>
      <c r="G673" s="2">
        <f>541229056/1024/1024</f>
        <v>516.15625</v>
      </c>
      <c r="H673" s="4">
        <f t="shared" si="10"/>
        <v>0.369460729000001</v>
      </c>
    </row>
    <row r="674" spans="1:8">
      <c r="A674" t="s">
        <v>34</v>
      </c>
      <c r="B674" t="s">
        <v>7</v>
      </c>
      <c r="C674" t="s">
        <v>9</v>
      </c>
      <c r="D674" t="s">
        <v>12</v>
      </c>
      <c r="E674">
        <v>4</v>
      </c>
      <c r="F674" s="2">
        <v>2739.9834469654</v>
      </c>
      <c r="G674" s="2">
        <f>2553937920/1024/1024</f>
        <v>2435.625</v>
      </c>
      <c r="H674" s="4">
        <f t="shared" si="10"/>
        <v>1.459862834</v>
      </c>
    </row>
    <row r="675" spans="1:8">
      <c r="A675" t="s">
        <v>34</v>
      </c>
      <c r="B675" t="s">
        <v>7</v>
      </c>
      <c r="C675" t="s">
        <v>9</v>
      </c>
      <c r="D675" t="s">
        <v>12</v>
      </c>
      <c r="E675">
        <v>2</v>
      </c>
      <c r="F675" s="2">
        <v>2066.61785645948</v>
      </c>
      <c r="G675" s="2">
        <f>3037724672/1024/1024</f>
        <v>2897</v>
      </c>
      <c r="H675" s="4">
        <f t="shared" si="10"/>
        <v>0.967764792000003</v>
      </c>
    </row>
    <row r="676" spans="1:8">
      <c r="A676" t="s">
        <v>34</v>
      </c>
      <c r="B676" t="s">
        <v>7</v>
      </c>
      <c r="C676" t="s">
        <v>9</v>
      </c>
      <c r="D676" t="s">
        <v>12</v>
      </c>
      <c r="E676">
        <v>1</v>
      </c>
      <c r="F676" s="2">
        <v>1237.19828406784</v>
      </c>
      <c r="G676" s="2">
        <f>2857730048/1024/1024</f>
        <v>2725.34375</v>
      </c>
      <c r="H676" s="4">
        <f t="shared" si="10"/>
        <v>0.808277875</v>
      </c>
    </row>
    <row r="677" spans="1:8">
      <c r="A677" t="s">
        <v>34</v>
      </c>
      <c r="B677" t="s">
        <v>15</v>
      </c>
      <c r="C677" t="s">
        <v>13</v>
      </c>
      <c r="D677" t="s">
        <v>8</v>
      </c>
      <c r="E677">
        <v>24</v>
      </c>
      <c r="F677" s="2">
        <v>8720.94359284091</v>
      </c>
      <c r="G677" s="2">
        <f>76544/1024</f>
        <v>74.75</v>
      </c>
      <c r="H677" s="4">
        <f t="shared" si="10"/>
        <v>2.751995784</v>
      </c>
    </row>
    <row r="678" spans="1:8">
      <c r="A678" t="s">
        <v>34</v>
      </c>
      <c r="B678" t="s">
        <v>15</v>
      </c>
      <c r="C678" t="s">
        <v>13</v>
      </c>
      <c r="D678" t="s">
        <v>8</v>
      </c>
      <c r="E678">
        <v>16</v>
      </c>
      <c r="F678" s="2">
        <v>10323.2634457861</v>
      </c>
      <c r="G678" s="2">
        <f>62648/1024</f>
        <v>61.1796875</v>
      </c>
      <c r="H678" s="4">
        <f t="shared" si="10"/>
        <v>1.54989748</v>
      </c>
    </row>
    <row r="679" spans="1:8">
      <c r="A679" t="s">
        <v>34</v>
      </c>
      <c r="B679" t="s">
        <v>15</v>
      </c>
      <c r="C679" t="s">
        <v>13</v>
      </c>
      <c r="D679" t="s">
        <v>8</v>
      </c>
      <c r="E679">
        <v>8</v>
      </c>
      <c r="F679" s="2">
        <v>7736.51063263277</v>
      </c>
      <c r="G679" s="2">
        <f>62812/1024</f>
        <v>61.33984375</v>
      </c>
      <c r="H679" s="4">
        <f t="shared" si="10"/>
        <v>1.034057908</v>
      </c>
    </row>
    <row r="680" spans="1:8">
      <c r="A680" t="s">
        <v>34</v>
      </c>
      <c r="B680" t="s">
        <v>15</v>
      </c>
      <c r="C680" t="s">
        <v>13</v>
      </c>
      <c r="D680" t="s">
        <v>8</v>
      </c>
      <c r="E680">
        <v>4</v>
      </c>
      <c r="F680" s="2">
        <v>4509.80885229297</v>
      </c>
      <c r="G680" s="2">
        <f>62848/1024</f>
        <v>61.375</v>
      </c>
      <c r="H680" s="4">
        <f t="shared" si="10"/>
        <v>0.886955552</v>
      </c>
    </row>
    <row r="681" spans="1:8">
      <c r="A681" t="s">
        <v>34</v>
      </c>
      <c r="B681" t="s">
        <v>15</v>
      </c>
      <c r="C681" t="s">
        <v>13</v>
      </c>
      <c r="D681" t="s">
        <v>8</v>
      </c>
      <c r="E681">
        <v>2</v>
      </c>
      <c r="F681" s="2">
        <v>2775.1752261595</v>
      </c>
      <c r="G681" s="2">
        <f>63368/1024</f>
        <v>61.8828125</v>
      </c>
      <c r="H681" s="4">
        <f t="shared" si="10"/>
        <v>0.720675214000001</v>
      </c>
    </row>
    <row r="682" spans="1:8">
      <c r="A682" t="s">
        <v>34</v>
      </c>
      <c r="B682" t="s">
        <v>15</v>
      </c>
      <c r="C682" t="s">
        <v>13</v>
      </c>
      <c r="D682" t="s">
        <v>8</v>
      </c>
      <c r="E682">
        <v>1</v>
      </c>
      <c r="F682" s="2">
        <v>1397.77827336783</v>
      </c>
      <c r="G682" s="2">
        <f>62912/1024</f>
        <v>61.4375</v>
      </c>
      <c r="H682" s="4">
        <f t="shared" si="10"/>
        <v>0.71542105</v>
      </c>
    </row>
    <row r="683" spans="1:8">
      <c r="A683" t="s">
        <v>34</v>
      </c>
      <c r="B683" t="s">
        <v>15</v>
      </c>
      <c r="C683" t="s">
        <v>13</v>
      </c>
      <c r="D683" t="s">
        <v>11</v>
      </c>
      <c r="E683">
        <v>24</v>
      </c>
      <c r="F683" s="2">
        <v>4608.81022559305</v>
      </c>
      <c r="G683" s="2">
        <f>95956/1024</f>
        <v>93.70703125</v>
      </c>
      <c r="H683" s="4">
        <f t="shared" si="10"/>
        <v>5.20741771200001</v>
      </c>
    </row>
    <row r="684" spans="1:8">
      <c r="A684" t="s">
        <v>34</v>
      </c>
      <c r="B684" t="s">
        <v>15</v>
      </c>
      <c r="C684" t="s">
        <v>13</v>
      </c>
      <c r="D684" t="s">
        <v>11</v>
      </c>
      <c r="E684">
        <v>16</v>
      </c>
      <c r="F684" s="2">
        <v>4548.77195450284</v>
      </c>
      <c r="G684" s="2">
        <f>71176/1024</f>
        <v>69.5078125</v>
      </c>
      <c r="H684" s="4">
        <f t="shared" si="10"/>
        <v>3.517432872</v>
      </c>
    </row>
    <row r="685" spans="1:8">
      <c r="A685" t="s">
        <v>34</v>
      </c>
      <c r="B685" t="s">
        <v>15</v>
      </c>
      <c r="C685" t="s">
        <v>13</v>
      </c>
      <c r="D685" t="s">
        <v>11</v>
      </c>
      <c r="E685">
        <v>8</v>
      </c>
      <c r="F685" s="2">
        <v>3880.00939792596</v>
      </c>
      <c r="G685" s="2">
        <f>62808/1024</f>
        <v>61.3359375</v>
      </c>
      <c r="H685" s="4">
        <f t="shared" si="10"/>
        <v>2.061850676</v>
      </c>
    </row>
    <row r="686" spans="1:8">
      <c r="A686" t="s">
        <v>34</v>
      </c>
      <c r="B686" t="s">
        <v>15</v>
      </c>
      <c r="C686" t="s">
        <v>13</v>
      </c>
      <c r="D686" t="s">
        <v>11</v>
      </c>
      <c r="E686">
        <v>4</v>
      </c>
      <c r="F686" s="2">
        <v>2248.45340413653</v>
      </c>
      <c r="G686" s="2">
        <f>62724/1024</f>
        <v>61.25390625</v>
      </c>
      <c r="H686" s="4">
        <f t="shared" si="10"/>
        <v>1.77900062</v>
      </c>
    </row>
    <row r="687" spans="1:8">
      <c r="A687" t="s">
        <v>34</v>
      </c>
      <c r="B687" t="s">
        <v>15</v>
      </c>
      <c r="C687" t="s">
        <v>13</v>
      </c>
      <c r="D687" t="s">
        <v>11</v>
      </c>
      <c r="E687">
        <v>2</v>
      </c>
      <c r="F687" s="2">
        <v>1258.47567241149</v>
      </c>
      <c r="G687" s="2">
        <f>62960/1024</f>
        <v>61.484375</v>
      </c>
      <c r="H687" s="4">
        <f t="shared" si="10"/>
        <v>1.58922420500001</v>
      </c>
    </row>
    <row r="688" spans="1:8">
      <c r="A688" t="s">
        <v>34</v>
      </c>
      <c r="B688" t="s">
        <v>15</v>
      </c>
      <c r="C688" t="s">
        <v>13</v>
      </c>
      <c r="D688" t="s">
        <v>11</v>
      </c>
      <c r="E688">
        <v>1</v>
      </c>
      <c r="F688" s="2">
        <v>672.431876570438</v>
      </c>
      <c r="G688" s="2">
        <f>63356/1024</f>
        <v>61.87109375</v>
      </c>
      <c r="H688" s="4">
        <f t="shared" si="10"/>
        <v>1.487139493</v>
      </c>
    </row>
    <row r="689" spans="1:8">
      <c r="A689" t="s">
        <v>34</v>
      </c>
      <c r="B689" t="s">
        <v>15</v>
      </c>
      <c r="C689" t="s">
        <v>13</v>
      </c>
      <c r="D689" t="s">
        <v>12</v>
      </c>
      <c r="E689">
        <v>24</v>
      </c>
      <c r="F689" s="2">
        <v>4001.79248288893</v>
      </c>
      <c r="G689" s="2">
        <f>109720/1024</f>
        <v>107.1484375</v>
      </c>
      <c r="H689" s="4">
        <f t="shared" si="10"/>
        <v>5.99731248000001</v>
      </c>
    </row>
    <row r="690" spans="1:8">
      <c r="A690" t="s">
        <v>34</v>
      </c>
      <c r="B690" t="s">
        <v>15</v>
      </c>
      <c r="C690" t="s">
        <v>13</v>
      </c>
      <c r="D690" t="s">
        <v>12</v>
      </c>
      <c r="E690">
        <v>16</v>
      </c>
      <c r="F690" s="2">
        <v>4824.62730622492</v>
      </c>
      <c r="G690" s="2">
        <f>77320/1024</f>
        <v>75.5078125</v>
      </c>
      <c r="H690" s="4">
        <f t="shared" si="10"/>
        <v>3.316318336</v>
      </c>
    </row>
    <row r="691" spans="1:8">
      <c r="A691" t="s">
        <v>34</v>
      </c>
      <c r="B691" t="s">
        <v>15</v>
      </c>
      <c r="C691" t="s">
        <v>13</v>
      </c>
      <c r="D691" t="s">
        <v>12</v>
      </c>
      <c r="E691">
        <v>8</v>
      </c>
      <c r="F691" s="2">
        <v>3441.2624564517</v>
      </c>
      <c r="G691" s="2">
        <f>62944/1024</f>
        <v>61.46875</v>
      </c>
      <c r="H691" s="4">
        <f t="shared" si="10"/>
        <v>2.324728236</v>
      </c>
    </row>
    <row r="692" spans="1:8">
      <c r="A692" t="s">
        <v>34</v>
      </c>
      <c r="B692" t="s">
        <v>15</v>
      </c>
      <c r="C692" t="s">
        <v>13</v>
      </c>
      <c r="D692" t="s">
        <v>12</v>
      </c>
      <c r="E692">
        <v>4</v>
      </c>
      <c r="F692" s="2">
        <v>2050.73499300868</v>
      </c>
      <c r="G692" s="2">
        <f>63124/1024</f>
        <v>61.64453125</v>
      </c>
      <c r="H692" s="4">
        <f t="shared" si="10"/>
        <v>1.950520186</v>
      </c>
    </row>
    <row r="693" spans="1:8">
      <c r="A693" t="s">
        <v>34</v>
      </c>
      <c r="B693" t="s">
        <v>15</v>
      </c>
      <c r="C693" t="s">
        <v>13</v>
      </c>
      <c r="D693" t="s">
        <v>12</v>
      </c>
      <c r="E693">
        <v>2</v>
      </c>
      <c r="F693" s="2">
        <v>1140.91380351319</v>
      </c>
      <c r="G693" s="2">
        <f>63140/1024</f>
        <v>61.66015625</v>
      </c>
      <c r="H693" s="4">
        <f t="shared" si="10"/>
        <v>1.75298080700001</v>
      </c>
    </row>
    <row r="694" spans="1:8">
      <c r="A694" t="s">
        <v>34</v>
      </c>
      <c r="B694" t="s">
        <v>15</v>
      </c>
      <c r="C694" t="s">
        <v>13</v>
      </c>
      <c r="D694" t="s">
        <v>12</v>
      </c>
      <c r="E694">
        <v>1</v>
      </c>
      <c r="F694" s="2">
        <v>663.192725007924</v>
      </c>
      <c r="G694" s="2">
        <f>63364/1024</f>
        <v>61.87890625</v>
      </c>
      <c r="H694" s="4">
        <f t="shared" si="10"/>
        <v>1.5078573125</v>
      </c>
    </row>
    <row r="695" spans="1:8">
      <c r="A695" t="s">
        <v>34</v>
      </c>
      <c r="B695" t="s">
        <v>15</v>
      </c>
      <c r="C695" t="s">
        <v>14</v>
      </c>
      <c r="D695" t="s">
        <v>8</v>
      </c>
      <c r="E695">
        <v>24</v>
      </c>
      <c r="F695" s="2">
        <v>22408.6587774593</v>
      </c>
      <c r="G695" s="2">
        <f>62972/1024</f>
        <v>61.49609375</v>
      </c>
      <c r="H695" s="4">
        <f t="shared" si="10"/>
        <v>1.071014568</v>
      </c>
    </row>
    <row r="696" spans="1:8">
      <c r="A696" t="s">
        <v>34</v>
      </c>
      <c r="B696" t="s">
        <v>15</v>
      </c>
      <c r="C696" t="s">
        <v>14</v>
      </c>
      <c r="D696" t="s">
        <v>8</v>
      </c>
      <c r="E696">
        <v>16</v>
      </c>
      <c r="F696" s="2">
        <v>20595.5949482465</v>
      </c>
      <c r="G696" s="2">
        <f>63528/1024</f>
        <v>62.0390625</v>
      </c>
      <c r="H696" s="4">
        <f t="shared" si="10"/>
        <v>0.776865152000003</v>
      </c>
    </row>
    <row r="697" spans="1:8">
      <c r="A697" t="s">
        <v>34</v>
      </c>
      <c r="B697" t="s">
        <v>15</v>
      </c>
      <c r="C697" t="s">
        <v>14</v>
      </c>
      <c r="D697" t="s">
        <v>8</v>
      </c>
      <c r="E697">
        <v>8</v>
      </c>
      <c r="F697" s="2">
        <v>11044.4002949451</v>
      </c>
      <c r="G697" s="2">
        <f>63560/1024</f>
        <v>62.0703125</v>
      </c>
      <c r="H697" s="4">
        <f t="shared" si="10"/>
        <v>0.724348972000002</v>
      </c>
    </row>
    <row r="698" spans="1:8">
      <c r="A698" t="s">
        <v>34</v>
      </c>
      <c r="B698" t="s">
        <v>15</v>
      </c>
      <c r="C698" t="s">
        <v>14</v>
      </c>
      <c r="D698" t="s">
        <v>8</v>
      </c>
      <c r="E698">
        <v>4</v>
      </c>
      <c r="F698" s="2">
        <v>5711.94853182516</v>
      </c>
      <c r="G698" s="2">
        <f>63440/1024</f>
        <v>61.953125</v>
      </c>
      <c r="H698" s="4">
        <f t="shared" si="10"/>
        <v>0.700286422000001</v>
      </c>
    </row>
    <row r="699" spans="1:8">
      <c r="A699" t="s">
        <v>34</v>
      </c>
      <c r="B699" t="s">
        <v>15</v>
      </c>
      <c r="C699" t="s">
        <v>14</v>
      </c>
      <c r="D699" t="s">
        <v>8</v>
      </c>
      <c r="E699">
        <v>2</v>
      </c>
      <c r="F699" s="2">
        <v>3413.10866158749</v>
      </c>
      <c r="G699" s="2">
        <f>63416/1024</f>
        <v>61.9296875</v>
      </c>
      <c r="H699" s="4">
        <f t="shared" si="10"/>
        <v>0.585976070000001</v>
      </c>
    </row>
    <row r="700" spans="1:8">
      <c r="A700" t="s">
        <v>34</v>
      </c>
      <c r="B700" t="s">
        <v>15</v>
      </c>
      <c r="C700" t="s">
        <v>14</v>
      </c>
      <c r="D700" t="s">
        <v>8</v>
      </c>
      <c r="E700">
        <v>1</v>
      </c>
      <c r="F700" s="2">
        <v>1718.23136703062</v>
      </c>
      <c r="G700" s="2">
        <f>62744/1024</f>
        <v>61.2734375</v>
      </c>
      <c r="H700" s="4">
        <f t="shared" si="10"/>
        <v>0.581993798500001</v>
      </c>
    </row>
    <row r="701" spans="1:8">
      <c r="A701" t="s">
        <v>34</v>
      </c>
      <c r="B701" t="s">
        <v>15</v>
      </c>
      <c r="C701" t="s">
        <v>14</v>
      </c>
      <c r="D701" t="s">
        <v>11</v>
      </c>
      <c r="E701">
        <v>24</v>
      </c>
      <c r="F701" s="2">
        <v>9122.63854001511</v>
      </c>
      <c r="G701" s="2">
        <f>73928/1024</f>
        <v>72.1953125</v>
      </c>
      <c r="H701" s="4">
        <f t="shared" si="10"/>
        <v>2.630817816</v>
      </c>
    </row>
    <row r="702" spans="1:8">
      <c r="A702" t="s">
        <v>34</v>
      </c>
      <c r="B702" t="s">
        <v>15</v>
      </c>
      <c r="C702" t="s">
        <v>14</v>
      </c>
      <c r="D702" t="s">
        <v>11</v>
      </c>
      <c r="E702">
        <v>16</v>
      </c>
      <c r="F702" s="2">
        <v>7782.39638358888</v>
      </c>
      <c r="G702" s="2">
        <f>63156/1024</f>
        <v>61.67578125</v>
      </c>
      <c r="H702" s="4">
        <f t="shared" si="10"/>
        <v>2.055922008</v>
      </c>
    </row>
    <row r="703" spans="1:8">
      <c r="A703" t="s">
        <v>34</v>
      </c>
      <c r="B703" t="s">
        <v>15</v>
      </c>
      <c r="C703" t="s">
        <v>14</v>
      </c>
      <c r="D703" t="s">
        <v>11</v>
      </c>
      <c r="E703">
        <v>8</v>
      </c>
      <c r="F703" s="2">
        <v>4374.01358202513</v>
      </c>
      <c r="G703" s="2">
        <f>63300/1024</f>
        <v>61.81640625</v>
      </c>
      <c r="H703" s="4">
        <f t="shared" si="10"/>
        <v>1.828983804</v>
      </c>
    </row>
    <row r="704" spans="1:8">
      <c r="A704" t="s">
        <v>34</v>
      </c>
      <c r="B704" t="s">
        <v>15</v>
      </c>
      <c r="C704" t="s">
        <v>14</v>
      </c>
      <c r="D704" t="s">
        <v>11</v>
      </c>
      <c r="E704">
        <v>4</v>
      </c>
      <c r="F704" s="2">
        <v>2434.63298335054</v>
      </c>
      <c r="G704" s="2">
        <f>63204/1024</f>
        <v>61.72265625</v>
      </c>
      <c r="H704" s="4">
        <f t="shared" si="10"/>
        <v>1.642958108</v>
      </c>
    </row>
    <row r="705" spans="1:8">
      <c r="A705" t="s">
        <v>34</v>
      </c>
      <c r="B705" t="s">
        <v>15</v>
      </c>
      <c r="C705" t="s">
        <v>14</v>
      </c>
      <c r="D705" t="s">
        <v>11</v>
      </c>
      <c r="E705">
        <v>2</v>
      </c>
      <c r="F705" s="2">
        <v>1318.67456098137</v>
      </c>
      <c r="G705" s="2">
        <f>62820/1024</f>
        <v>61.34765625</v>
      </c>
      <c r="H705" s="4">
        <f t="shared" si="10"/>
        <v>1.51667443900001</v>
      </c>
    </row>
    <row r="706" spans="1:8">
      <c r="A706" t="s">
        <v>34</v>
      </c>
      <c r="B706" t="s">
        <v>15</v>
      </c>
      <c r="C706" t="s">
        <v>14</v>
      </c>
      <c r="D706" t="s">
        <v>11</v>
      </c>
      <c r="E706">
        <v>1</v>
      </c>
      <c r="F706" s="2">
        <v>718.725822995412</v>
      </c>
      <c r="G706" s="2">
        <f>63100/1024</f>
        <v>61.62109375</v>
      </c>
      <c r="H706" s="4">
        <f t="shared" si="10"/>
        <v>1.3913511495</v>
      </c>
    </row>
    <row r="707" spans="1:8">
      <c r="A707" t="s">
        <v>34</v>
      </c>
      <c r="B707" t="s">
        <v>15</v>
      </c>
      <c r="C707" t="s">
        <v>14</v>
      </c>
      <c r="D707" t="s">
        <v>12</v>
      </c>
      <c r="E707">
        <v>24</v>
      </c>
      <c r="F707" s="2">
        <v>7356.01363732839</v>
      </c>
      <c r="G707" s="2">
        <f>182096/1024</f>
        <v>177.828125</v>
      </c>
      <c r="H707" s="4">
        <f t="shared" ref="H707:H770" si="11">E707*1000/F707</f>
        <v>3.262636692</v>
      </c>
    </row>
    <row r="708" spans="1:8">
      <c r="A708" t="s">
        <v>34</v>
      </c>
      <c r="B708" t="s">
        <v>15</v>
      </c>
      <c r="C708" t="s">
        <v>14</v>
      </c>
      <c r="D708" t="s">
        <v>12</v>
      </c>
      <c r="E708">
        <v>16</v>
      </c>
      <c r="F708" s="2">
        <v>5591.73818669889</v>
      </c>
      <c r="G708" s="2">
        <f>180380/1024</f>
        <v>176.15234375</v>
      </c>
      <c r="H708" s="4">
        <f t="shared" si="11"/>
        <v>2.861364296</v>
      </c>
    </row>
    <row r="709" spans="1:8">
      <c r="A709" t="s">
        <v>34</v>
      </c>
      <c r="B709" t="s">
        <v>15</v>
      </c>
      <c r="C709" t="s">
        <v>14</v>
      </c>
      <c r="D709" t="s">
        <v>12</v>
      </c>
      <c r="E709">
        <v>8</v>
      </c>
      <c r="F709" s="2">
        <v>3843.69558846507</v>
      </c>
      <c r="G709" s="2">
        <f>148336/1024</f>
        <v>144.859375</v>
      </c>
      <c r="H709" s="4">
        <f t="shared" si="11"/>
        <v>2.081330276</v>
      </c>
    </row>
    <row r="710" spans="1:8">
      <c r="A710" t="s">
        <v>34</v>
      </c>
      <c r="B710" t="s">
        <v>15</v>
      </c>
      <c r="C710" t="s">
        <v>14</v>
      </c>
      <c r="D710" t="s">
        <v>12</v>
      </c>
      <c r="E710">
        <v>4</v>
      </c>
      <c r="F710" s="2">
        <v>2414.14548169611</v>
      </c>
      <c r="G710" s="2">
        <f>134596/1024</f>
        <v>131.44140625</v>
      </c>
      <c r="H710" s="4">
        <f t="shared" si="11"/>
        <v>1.65690097400001</v>
      </c>
    </row>
    <row r="711" spans="1:8">
      <c r="A711" t="s">
        <v>34</v>
      </c>
      <c r="B711" t="s">
        <v>15</v>
      </c>
      <c r="C711" t="s">
        <v>14</v>
      </c>
      <c r="D711" t="s">
        <v>12</v>
      </c>
      <c r="E711">
        <v>2</v>
      </c>
      <c r="F711" s="2">
        <v>1229.24378764206</v>
      </c>
      <c r="G711" s="2">
        <f>128096/1024</f>
        <v>125.09375</v>
      </c>
      <c r="H711" s="4">
        <f t="shared" si="11"/>
        <v>1.627016561</v>
      </c>
    </row>
    <row r="712" spans="1:8">
      <c r="A712" t="s">
        <v>34</v>
      </c>
      <c r="B712" t="s">
        <v>15</v>
      </c>
      <c r="C712" t="s">
        <v>14</v>
      </c>
      <c r="D712" t="s">
        <v>12</v>
      </c>
      <c r="E712">
        <v>1</v>
      </c>
      <c r="F712" s="2">
        <v>666.590301415146</v>
      </c>
      <c r="G712" s="2">
        <f>124244/1024</f>
        <v>121.33203125</v>
      </c>
      <c r="H712" s="4">
        <f t="shared" si="11"/>
        <v>1.5001718415</v>
      </c>
    </row>
    <row r="713" spans="1:8">
      <c r="A713" t="s">
        <v>34</v>
      </c>
      <c r="B713" t="s">
        <v>15</v>
      </c>
      <c r="C713" t="s">
        <v>9</v>
      </c>
      <c r="D713" t="s">
        <v>8</v>
      </c>
      <c r="E713">
        <v>24</v>
      </c>
      <c r="F713" s="2">
        <v>42112.3406908575</v>
      </c>
      <c r="G713" s="2">
        <f>69592/1024</f>
        <v>67.9609375</v>
      </c>
      <c r="H713" s="4">
        <f t="shared" si="11"/>
        <v>0.569904204000001</v>
      </c>
    </row>
    <row r="714" spans="1:8">
      <c r="A714" t="s">
        <v>34</v>
      </c>
      <c r="B714" t="s">
        <v>15</v>
      </c>
      <c r="C714" t="s">
        <v>9</v>
      </c>
      <c r="D714" t="s">
        <v>8</v>
      </c>
      <c r="E714">
        <v>16</v>
      </c>
      <c r="F714" s="2">
        <v>34157.8474093467</v>
      </c>
      <c r="G714" s="2">
        <f>66948/1024</f>
        <v>65.37890625</v>
      </c>
      <c r="H714" s="4">
        <f t="shared" si="11"/>
        <v>0.468413592</v>
      </c>
    </row>
    <row r="715" spans="1:8">
      <c r="A715" t="s">
        <v>34</v>
      </c>
      <c r="B715" t="s">
        <v>15</v>
      </c>
      <c r="C715" t="s">
        <v>9</v>
      </c>
      <c r="D715" t="s">
        <v>8</v>
      </c>
      <c r="E715">
        <v>8</v>
      </c>
      <c r="F715" s="2">
        <v>19447.0359780667</v>
      </c>
      <c r="G715" s="2">
        <f>64404/1024</f>
        <v>62.89453125</v>
      </c>
      <c r="H715" s="4">
        <f t="shared" si="11"/>
        <v>0.411373744</v>
      </c>
    </row>
    <row r="716" spans="1:8">
      <c r="A716" t="s">
        <v>34</v>
      </c>
      <c r="B716" t="s">
        <v>15</v>
      </c>
      <c r="C716" t="s">
        <v>9</v>
      </c>
      <c r="D716" t="s">
        <v>8</v>
      </c>
      <c r="E716">
        <v>4</v>
      </c>
      <c r="F716" s="2">
        <v>10272.4125680296</v>
      </c>
      <c r="G716" s="2">
        <f>63204/1024</f>
        <v>61.72265625</v>
      </c>
      <c r="H716" s="4">
        <f t="shared" si="11"/>
        <v>0.389392460000004</v>
      </c>
    </row>
    <row r="717" spans="1:8">
      <c r="A717" t="s">
        <v>34</v>
      </c>
      <c r="B717" t="s">
        <v>15</v>
      </c>
      <c r="C717" t="s">
        <v>9</v>
      </c>
      <c r="D717" t="s">
        <v>8</v>
      </c>
      <c r="E717">
        <v>2</v>
      </c>
      <c r="F717" s="2">
        <v>5782.42994955468</v>
      </c>
      <c r="G717" s="2">
        <f>63036/1024</f>
        <v>61.55859375</v>
      </c>
      <c r="H717" s="4">
        <f t="shared" si="11"/>
        <v>0.345875353</v>
      </c>
    </row>
    <row r="718" spans="1:8">
      <c r="A718" t="s">
        <v>34</v>
      </c>
      <c r="B718" t="s">
        <v>15</v>
      </c>
      <c r="C718" t="s">
        <v>9</v>
      </c>
      <c r="D718" t="s">
        <v>8</v>
      </c>
      <c r="E718">
        <v>1</v>
      </c>
      <c r="F718" s="2">
        <v>3303.74027256005</v>
      </c>
      <c r="G718" s="2">
        <f>63460/1024</f>
        <v>61.97265625</v>
      </c>
      <c r="H718" s="4">
        <f t="shared" si="11"/>
        <v>0.302687232500001</v>
      </c>
    </row>
    <row r="719" spans="1:8">
      <c r="A719" t="s">
        <v>34</v>
      </c>
      <c r="B719" t="s">
        <v>15</v>
      </c>
      <c r="C719" t="s">
        <v>9</v>
      </c>
      <c r="D719" t="s">
        <v>11</v>
      </c>
      <c r="E719">
        <v>24</v>
      </c>
      <c r="F719" s="2">
        <v>15859.0692061709</v>
      </c>
      <c r="G719" s="2">
        <f>670252/1024</f>
        <v>654.54296875</v>
      </c>
      <c r="H719" s="4">
        <f t="shared" si="11"/>
        <v>1.51332967200001</v>
      </c>
    </row>
    <row r="720" spans="1:8">
      <c r="A720" t="s">
        <v>34</v>
      </c>
      <c r="B720" t="s">
        <v>15</v>
      </c>
      <c r="C720" t="s">
        <v>9</v>
      </c>
      <c r="D720" t="s">
        <v>11</v>
      </c>
      <c r="E720">
        <v>16</v>
      </c>
      <c r="F720" s="2">
        <v>10817.7575068868</v>
      </c>
      <c r="G720" s="2">
        <f>661100/1024</f>
        <v>645.60546875</v>
      </c>
      <c r="H720" s="4">
        <f t="shared" si="11"/>
        <v>1.479049608</v>
      </c>
    </row>
    <row r="721" spans="1:8">
      <c r="A721" t="s">
        <v>34</v>
      </c>
      <c r="B721" t="s">
        <v>15</v>
      </c>
      <c r="C721" t="s">
        <v>9</v>
      </c>
      <c r="D721" t="s">
        <v>11</v>
      </c>
      <c r="E721">
        <v>8</v>
      </c>
      <c r="F721" s="2">
        <v>7843.55791567864</v>
      </c>
      <c r="G721" s="2">
        <f>653808/1024</f>
        <v>638.484375</v>
      </c>
      <c r="H721" s="4">
        <f t="shared" si="11"/>
        <v>1.019945296</v>
      </c>
    </row>
    <row r="722" spans="1:8">
      <c r="A722" t="s">
        <v>34</v>
      </c>
      <c r="B722" t="s">
        <v>15</v>
      </c>
      <c r="C722" t="s">
        <v>9</v>
      </c>
      <c r="D722" t="s">
        <v>11</v>
      </c>
      <c r="E722">
        <v>4</v>
      </c>
      <c r="F722" s="2">
        <v>4661.98089568247</v>
      </c>
      <c r="G722" s="2">
        <f>646840/1024</f>
        <v>631.6796875</v>
      </c>
      <c r="H722" s="4">
        <f t="shared" si="11"/>
        <v>0.858004374000001</v>
      </c>
    </row>
    <row r="723" spans="1:8">
      <c r="A723" t="s">
        <v>34</v>
      </c>
      <c r="B723" t="s">
        <v>15</v>
      </c>
      <c r="C723" t="s">
        <v>9</v>
      </c>
      <c r="D723" t="s">
        <v>11</v>
      </c>
      <c r="E723">
        <v>2</v>
      </c>
      <c r="F723" s="2">
        <v>2445.08345016023</v>
      </c>
      <c r="G723" s="2">
        <f>646336/1024</f>
        <v>631.1875</v>
      </c>
      <c r="H723" s="4">
        <f t="shared" si="11"/>
        <v>0.817967992000002</v>
      </c>
    </row>
    <row r="724" spans="1:8">
      <c r="A724" t="s">
        <v>34</v>
      </c>
      <c r="B724" t="s">
        <v>15</v>
      </c>
      <c r="C724" t="s">
        <v>9</v>
      </c>
      <c r="D724" t="s">
        <v>11</v>
      </c>
      <c r="E724">
        <v>1</v>
      </c>
      <c r="F724" s="2">
        <v>1283.90736602704</v>
      </c>
      <c r="G724" s="2">
        <f>644700/1024</f>
        <v>629.58984375</v>
      </c>
      <c r="H724" s="4">
        <f t="shared" si="11"/>
        <v>0.778872391000005</v>
      </c>
    </row>
    <row r="725" spans="1:8">
      <c r="A725" t="s">
        <v>34</v>
      </c>
      <c r="B725" t="s">
        <v>15</v>
      </c>
      <c r="C725" t="s">
        <v>9</v>
      </c>
      <c r="D725" t="s">
        <v>12</v>
      </c>
      <c r="E725">
        <v>24</v>
      </c>
      <c r="F725" s="2">
        <v>13794.364824022</v>
      </c>
      <c r="G725" s="2">
        <f>10850396/1024</f>
        <v>10596.08984375</v>
      </c>
      <c r="H725" s="4">
        <f t="shared" si="11"/>
        <v>1.73984089200001</v>
      </c>
    </row>
    <row r="726" spans="1:8">
      <c r="A726" t="s">
        <v>34</v>
      </c>
      <c r="B726" t="s">
        <v>15</v>
      </c>
      <c r="C726" t="s">
        <v>9</v>
      </c>
      <c r="D726" t="s">
        <v>12</v>
      </c>
      <c r="E726">
        <v>16</v>
      </c>
      <c r="F726" s="2">
        <v>10851.8209567175</v>
      </c>
      <c r="G726" s="2">
        <f>10847520/1024</f>
        <v>10593.28125</v>
      </c>
      <c r="H726" s="4">
        <f t="shared" si="11"/>
        <v>1.47440692800001</v>
      </c>
    </row>
    <row r="727" spans="1:8">
      <c r="A727" t="s">
        <v>34</v>
      </c>
      <c r="B727" t="s">
        <v>15</v>
      </c>
      <c r="C727" t="s">
        <v>9</v>
      </c>
      <c r="D727" t="s">
        <v>12</v>
      </c>
      <c r="E727">
        <v>8</v>
      </c>
      <c r="F727" s="2">
        <v>7090.56126536</v>
      </c>
      <c r="G727" s="2">
        <f>10830120/1024</f>
        <v>10576.2890625</v>
      </c>
      <c r="H727" s="4">
        <f t="shared" si="11"/>
        <v>1.128260472</v>
      </c>
    </row>
    <row r="728" spans="1:8">
      <c r="A728" t="s">
        <v>34</v>
      </c>
      <c r="B728" t="s">
        <v>15</v>
      </c>
      <c r="C728" t="s">
        <v>9</v>
      </c>
      <c r="D728" t="s">
        <v>12</v>
      </c>
      <c r="E728">
        <v>4</v>
      </c>
      <c r="F728" s="2">
        <v>4119.36131164814</v>
      </c>
      <c r="G728" s="2">
        <f>10826680/1024</f>
        <v>10572.9296875</v>
      </c>
      <c r="H728" s="4">
        <f t="shared" si="11"/>
        <v>0.971024316</v>
      </c>
    </row>
    <row r="729" spans="1:8">
      <c r="A729" t="s">
        <v>34</v>
      </c>
      <c r="B729" t="s">
        <v>15</v>
      </c>
      <c r="C729" t="s">
        <v>9</v>
      </c>
      <c r="D729" t="s">
        <v>12</v>
      </c>
      <c r="E729">
        <v>2</v>
      </c>
      <c r="F729" s="2">
        <v>2235.75136483621</v>
      </c>
      <c r="G729" s="2">
        <f>10823484/1024</f>
        <v>10569.80859375</v>
      </c>
      <c r="H729" s="4">
        <f t="shared" si="11"/>
        <v>0.894553854000004</v>
      </c>
    </row>
    <row r="730" spans="1:8">
      <c r="A730" t="s">
        <v>34</v>
      </c>
      <c r="B730" t="s">
        <v>15</v>
      </c>
      <c r="C730" t="s">
        <v>9</v>
      </c>
      <c r="D730" t="s">
        <v>12</v>
      </c>
      <c r="E730">
        <v>1</v>
      </c>
      <c r="F730" s="2">
        <v>1167.16933819677</v>
      </c>
      <c r="G730" s="2">
        <f>10823156/1024</f>
        <v>10569.48828125</v>
      </c>
      <c r="H730" s="4">
        <f t="shared" si="11"/>
        <v>0.856773706500001</v>
      </c>
    </row>
    <row r="731" spans="1:8">
      <c r="A731" t="s">
        <v>35</v>
      </c>
      <c r="B731" t="s">
        <v>7</v>
      </c>
      <c r="C731" t="s">
        <v>13</v>
      </c>
      <c r="D731" t="s">
        <v>8</v>
      </c>
      <c r="E731">
        <v>4</v>
      </c>
      <c r="F731" s="2">
        <v>3665.12990823889</v>
      </c>
      <c r="G731" s="2">
        <f>59637760/1024</f>
        <v>58240</v>
      </c>
      <c r="H731" s="4">
        <f t="shared" si="11"/>
        <v>1.0913665</v>
      </c>
    </row>
    <row r="732" spans="1:8">
      <c r="A732" t="s">
        <v>35</v>
      </c>
      <c r="B732" t="s">
        <v>7</v>
      </c>
      <c r="C732" t="s">
        <v>13</v>
      </c>
      <c r="D732" t="s">
        <v>8</v>
      </c>
      <c r="E732">
        <v>2</v>
      </c>
      <c r="F732" s="2">
        <v>2398.97659466553</v>
      </c>
      <c r="G732" s="2">
        <f>58245120/1024</f>
        <v>56880</v>
      </c>
      <c r="H732" s="4">
        <f t="shared" si="11"/>
        <v>0.833688834000002</v>
      </c>
    </row>
    <row r="733" spans="1:8">
      <c r="A733" t="s">
        <v>35</v>
      </c>
      <c r="B733" t="s">
        <v>7</v>
      </c>
      <c r="C733" t="s">
        <v>13</v>
      </c>
      <c r="D733" t="s">
        <v>8</v>
      </c>
      <c r="E733">
        <v>1</v>
      </c>
      <c r="F733" s="2">
        <v>1195.03608896954</v>
      </c>
      <c r="G733" s="2">
        <f>59801600/1024</f>
        <v>58400</v>
      </c>
      <c r="H733" s="4">
        <f t="shared" si="11"/>
        <v>0.8367948125</v>
      </c>
    </row>
    <row r="734" spans="1:8">
      <c r="A734" t="s">
        <v>35</v>
      </c>
      <c r="B734" t="s">
        <v>7</v>
      </c>
      <c r="C734" t="s">
        <v>13</v>
      </c>
      <c r="D734" t="s">
        <v>11</v>
      </c>
      <c r="E734">
        <v>4</v>
      </c>
      <c r="F734" s="2">
        <v>889.74515352545</v>
      </c>
      <c r="G734" s="2">
        <f>57655296/1024</f>
        <v>56304</v>
      </c>
      <c r="H734" s="4">
        <f t="shared" si="11"/>
        <v>4.495669332</v>
      </c>
    </row>
    <row r="735" spans="1:8">
      <c r="A735" t="s">
        <v>35</v>
      </c>
      <c r="B735" t="s">
        <v>7</v>
      </c>
      <c r="C735" t="s">
        <v>13</v>
      </c>
      <c r="D735" t="s">
        <v>11</v>
      </c>
      <c r="E735">
        <v>2</v>
      </c>
      <c r="F735" s="2">
        <v>632.539508616167</v>
      </c>
      <c r="G735" s="2">
        <f>57917440/1024</f>
        <v>56560</v>
      </c>
      <c r="H735" s="4">
        <f t="shared" si="11"/>
        <v>3.161857833</v>
      </c>
    </row>
    <row r="736" spans="1:8">
      <c r="A736" t="s">
        <v>35</v>
      </c>
      <c r="B736" t="s">
        <v>7</v>
      </c>
      <c r="C736" t="s">
        <v>13</v>
      </c>
      <c r="D736" t="s">
        <v>11</v>
      </c>
      <c r="E736">
        <v>1</v>
      </c>
      <c r="F736" s="2">
        <v>401.076489297273</v>
      </c>
      <c r="G736" s="2">
        <f>59719680/1024</f>
        <v>58320</v>
      </c>
      <c r="H736" s="4">
        <f t="shared" si="11"/>
        <v>2.49329000000001</v>
      </c>
    </row>
    <row r="737" spans="1:8">
      <c r="A737" t="s">
        <v>35</v>
      </c>
      <c r="B737" t="s">
        <v>7</v>
      </c>
      <c r="C737" t="s">
        <v>13</v>
      </c>
      <c r="D737" t="s">
        <v>12</v>
      </c>
      <c r="E737">
        <v>4</v>
      </c>
      <c r="F737" s="2">
        <v>398.793413996476</v>
      </c>
      <c r="G737" s="2">
        <f>58966016/1024</f>
        <v>57584</v>
      </c>
      <c r="H737" s="4">
        <f t="shared" si="11"/>
        <v>10.030255916</v>
      </c>
    </row>
    <row r="738" spans="1:8">
      <c r="A738" t="s">
        <v>35</v>
      </c>
      <c r="B738" t="s">
        <v>7</v>
      </c>
      <c r="C738" t="s">
        <v>13</v>
      </c>
      <c r="D738" t="s">
        <v>12</v>
      </c>
      <c r="E738">
        <v>2</v>
      </c>
      <c r="F738" s="2">
        <v>251.817170399209</v>
      </c>
      <c r="G738" s="2">
        <f>57950208/1024</f>
        <v>56592</v>
      </c>
      <c r="H738" s="4">
        <f t="shared" si="11"/>
        <v>7.94227016700003</v>
      </c>
    </row>
    <row r="739" spans="1:8">
      <c r="A739" t="s">
        <v>35</v>
      </c>
      <c r="B739" t="s">
        <v>7</v>
      </c>
      <c r="C739" t="s">
        <v>13</v>
      </c>
      <c r="D739" t="s">
        <v>12</v>
      </c>
      <c r="E739">
        <v>1</v>
      </c>
      <c r="F739" s="2">
        <v>139.067035528711</v>
      </c>
      <c r="G739" s="2">
        <f>59883520/1024</f>
        <v>58480</v>
      </c>
      <c r="H739" s="4">
        <f t="shared" si="11"/>
        <v>7.19077670850002</v>
      </c>
    </row>
    <row r="740" spans="1:8">
      <c r="A740" t="s">
        <v>35</v>
      </c>
      <c r="B740" t="s">
        <v>7</v>
      </c>
      <c r="C740" t="s">
        <v>14</v>
      </c>
      <c r="D740" t="s">
        <v>8</v>
      </c>
      <c r="E740">
        <v>4</v>
      </c>
      <c r="F740" s="2">
        <v>3465.87138596997</v>
      </c>
      <c r="G740" s="2">
        <f>59883520/1024</f>
        <v>58480</v>
      </c>
      <c r="H740" s="4">
        <f t="shared" si="11"/>
        <v>1.154110916</v>
      </c>
    </row>
    <row r="741" spans="1:8">
      <c r="A741" t="s">
        <v>35</v>
      </c>
      <c r="B741" t="s">
        <v>7</v>
      </c>
      <c r="C741" t="s">
        <v>14</v>
      </c>
      <c r="D741" t="s">
        <v>8</v>
      </c>
      <c r="E741">
        <v>2</v>
      </c>
      <c r="F741" s="2">
        <v>2174.47557085419</v>
      </c>
      <c r="G741" s="2">
        <f>57212928/1024</f>
        <v>55872</v>
      </c>
      <c r="H741" s="4">
        <f t="shared" si="11"/>
        <v>0.919762000000004</v>
      </c>
    </row>
    <row r="742" spans="1:8">
      <c r="A742" t="s">
        <v>35</v>
      </c>
      <c r="B742" t="s">
        <v>7</v>
      </c>
      <c r="C742" t="s">
        <v>14</v>
      </c>
      <c r="D742" t="s">
        <v>8</v>
      </c>
      <c r="E742">
        <v>1</v>
      </c>
      <c r="F742" s="2">
        <v>1128.69038548374</v>
      </c>
      <c r="G742" s="2">
        <f>58441728/1024</f>
        <v>57072</v>
      </c>
      <c r="H742" s="4">
        <f t="shared" si="11"/>
        <v>0.885982562500003</v>
      </c>
    </row>
    <row r="743" spans="1:8">
      <c r="A743" t="s">
        <v>35</v>
      </c>
      <c r="B743" t="s">
        <v>7</v>
      </c>
      <c r="C743" t="s">
        <v>14</v>
      </c>
      <c r="D743" t="s">
        <v>11</v>
      </c>
      <c r="E743">
        <v>4</v>
      </c>
      <c r="F743" s="2">
        <v>1340.65393751459</v>
      </c>
      <c r="G743" s="2">
        <f>57245696/1024</f>
        <v>55904</v>
      </c>
      <c r="H743" s="4">
        <f t="shared" si="11"/>
        <v>2.983618582</v>
      </c>
    </row>
    <row r="744" spans="1:8">
      <c r="A744" t="s">
        <v>35</v>
      </c>
      <c r="B744" t="s">
        <v>7</v>
      </c>
      <c r="C744" t="s">
        <v>14</v>
      </c>
      <c r="D744" t="s">
        <v>11</v>
      </c>
      <c r="E744">
        <v>2</v>
      </c>
      <c r="F744" s="2">
        <v>776.284420290116</v>
      </c>
      <c r="G744" s="2">
        <f>57081856/1024</f>
        <v>55744</v>
      </c>
      <c r="H744" s="4">
        <f t="shared" si="11"/>
        <v>2.576375292</v>
      </c>
    </row>
    <row r="745" spans="1:8">
      <c r="A745" t="s">
        <v>35</v>
      </c>
      <c r="B745" t="s">
        <v>7</v>
      </c>
      <c r="C745" t="s">
        <v>14</v>
      </c>
      <c r="D745" t="s">
        <v>11</v>
      </c>
      <c r="E745">
        <v>1</v>
      </c>
      <c r="F745" s="2">
        <v>435.209618681285</v>
      </c>
      <c r="G745" s="2">
        <f>60817408/1024</f>
        <v>59392</v>
      </c>
      <c r="H745" s="4">
        <f t="shared" si="11"/>
        <v>2.2977433335</v>
      </c>
    </row>
    <row r="746" spans="1:8">
      <c r="A746" t="s">
        <v>35</v>
      </c>
      <c r="B746" t="s">
        <v>7</v>
      </c>
      <c r="C746" t="s">
        <v>14</v>
      </c>
      <c r="D746" t="s">
        <v>12</v>
      </c>
      <c r="E746">
        <v>4</v>
      </c>
      <c r="F746" s="2">
        <v>504.173463862932</v>
      </c>
      <c r="G746" s="2">
        <f>142868480/1024</f>
        <v>139520</v>
      </c>
      <c r="H746" s="4">
        <f t="shared" si="11"/>
        <v>7.933777334</v>
      </c>
    </row>
    <row r="747" spans="1:8">
      <c r="A747" t="s">
        <v>35</v>
      </c>
      <c r="B747" t="s">
        <v>7</v>
      </c>
      <c r="C747" t="s">
        <v>14</v>
      </c>
      <c r="D747" t="s">
        <v>12</v>
      </c>
      <c r="E747">
        <v>2</v>
      </c>
      <c r="F747" s="2">
        <v>299.944804546995</v>
      </c>
      <c r="G747" s="2">
        <f>144900096/1024</f>
        <v>141504</v>
      </c>
      <c r="H747" s="4">
        <f t="shared" si="11"/>
        <v>6.66789345800001</v>
      </c>
    </row>
    <row r="748" spans="1:8">
      <c r="A748" t="s">
        <v>35</v>
      </c>
      <c r="B748" t="s">
        <v>7</v>
      </c>
      <c r="C748" t="s">
        <v>14</v>
      </c>
      <c r="D748" t="s">
        <v>12</v>
      </c>
      <c r="E748">
        <v>1</v>
      </c>
      <c r="F748" s="2">
        <v>161.270734910302</v>
      </c>
      <c r="G748" s="2">
        <f>151764992/1024</f>
        <v>148208</v>
      </c>
      <c r="H748" s="4">
        <f t="shared" si="11"/>
        <v>6.20075304150003</v>
      </c>
    </row>
    <row r="749" spans="1:8">
      <c r="A749" t="s">
        <v>35</v>
      </c>
      <c r="B749" t="s">
        <v>7</v>
      </c>
      <c r="C749" t="s">
        <v>9</v>
      </c>
      <c r="D749" t="s">
        <v>8</v>
      </c>
      <c r="E749">
        <v>4</v>
      </c>
      <c r="F749" s="2">
        <v>8491.6405106448</v>
      </c>
      <c r="G749" s="2">
        <f>58114048/1024</f>
        <v>56752</v>
      </c>
      <c r="H749" s="4">
        <f t="shared" si="11"/>
        <v>0.4710515</v>
      </c>
    </row>
    <row r="750" spans="1:8">
      <c r="A750" t="s">
        <v>35</v>
      </c>
      <c r="B750" t="s">
        <v>7</v>
      </c>
      <c r="C750" t="s">
        <v>9</v>
      </c>
      <c r="D750" t="s">
        <v>8</v>
      </c>
      <c r="E750">
        <v>2</v>
      </c>
      <c r="F750" s="2">
        <v>4915.87605103242</v>
      </c>
      <c r="G750" s="2">
        <f>60456960/1024</f>
        <v>59040</v>
      </c>
      <c r="H750" s="4">
        <f t="shared" si="11"/>
        <v>0.406845083000001</v>
      </c>
    </row>
    <row r="751" spans="1:8">
      <c r="A751" t="s">
        <v>35</v>
      </c>
      <c r="B751" t="s">
        <v>7</v>
      </c>
      <c r="C751" t="s">
        <v>9</v>
      </c>
      <c r="D751" t="s">
        <v>8</v>
      </c>
      <c r="E751">
        <v>1</v>
      </c>
      <c r="F751" s="2">
        <v>2849.13424604161</v>
      </c>
      <c r="G751" s="2">
        <f>59817984/1024</f>
        <v>58416</v>
      </c>
      <c r="H751" s="4">
        <f t="shared" si="11"/>
        <v>0.350983812500001</v>
      </c>
    </row>
    <row r="752" spans="1:8">
      <c r="A752" t="s">
        <v>35</v>
      </c>
      <c r="B752" t="s">
        <v>7</v>
      </c>
      <c r="C752" t="s">
        <v>9</v>
      </c>
      <c r="D752" t="s">
        <v>11</v>
      </c>
      <c r="E752">
        <v>4</v>
      </c>
      <c r="F752" s="2">
        <v>3523.30039499033</v>
      </c>
      <c r="G752" s="2">
        <f>545193984/1024</f>
        <v>532416</v>
      </c>
      <c r="H752" s="4">
        <f t="shared" si="11"/>
        <v>1.135299166</v>
      </c>
    </row>
    <row r="753" spans="1:8">
      <c r="A753" t="s">
        <v>35</v>
      </c>
      <c r="B753" t="s">
        <v>7</v>
      </c>
      <c r="C753" t="s">
        <v>9</v>
      </c>
      <c r="D753" t="s">
        <v>11</v>
      </c>
      <c r="E753">
        <v>2</v>
      </c>
      <c r="F753" s="2">
        <v>1753.56161098432</v>
      </c>
      <c r="G753" s="2">
        <f>542408704/1024</f>
        <v>529696</v>
      </c>
      <c r="H753" s="4">
        <f t="shared" si="11"/>
        <v>1.140535917</v>
      </c>
    </row>
    <row r="754" spans="1:8">
      <c r="A754" t="s">
        <v>35</v>
      </c>
      <c r="B754" t="s">
        <v>7</v>
      </c>
      <c r="C754" t="s">
        <v>9</v>
      </c>
      <c r="D754" t="s">
        <v>11</v>
      </c>
      <c r="E754">
        <v>1</v>
      </c>
      <c r="F754" s="2">
        <v>996.837719242774</v>
      </c>
      <c r="G754" s="2">
        <f>541458432/1024</f>
        <v>528768</v>
      </c>
      <c r="H754" s="4">
        <f t="shared" si="11"/>
        <v>1.0031723125</v>
      </c>
    </row>
    <row r="755" spans="1:8">
      <c r="A755" t="s">
        <v>35</v>
      </c>
      <c r="B755" t="s">
        <v>7</v>
      </c>
      <c r="C755" t="s">
        <v>9</v>
      </c>
      <c r="D755" t="s">
        <v>12</v>
      </c>
      <c r="E755">
        <v>4</v>
      </c>
      <c r="F755" s="2">
        <v>1036.97545505903</v>
      </c>
      <c r="G755" s="2">
        <f>2435383296/1024</f>
        <v>2378304</v>
      </c>
      <c r="H755" s="4">
        <f t="shared" si="11"/>
        <v>3.85737191800003</v>
      </c>
    </row>
    <row r="756" spans="1:8">
      <c r="A756" t="s">
        <v>35</v>
      </c>
      <c r="B756" t="s">
        <v>7</v>
      </c>
      <c r="C756" t="s">
        <v>9</v>
      </c>
      <c r="D756" t="s">
        <v>12</v>
      </c>
      <c r="E756">
        <v>2</v>
      </c>
      <c r="F756" s="2">
        <v>873.43896667803</v>
      </c>
      <c r="G756" s="2">
        <f>2661662720/1024</f>
        <v>2599280</v>
      </c>
      <c r="H756" s="4">
        <f t="shared" si="11"/>
        <v>2.289799375</v>
      </c>
    </row>
    <row r="757" spans="1:8">
      <c r="A757" t="s">
        <v>35</v>
      </c>
      <c r="B757" t="s">
        <v>7</v>
      </c>
      <c r="C757" t="s">
        <v>9</v>
      </c>
      <c r="D757" t="s">
        <v>12</v>
      </c>
      <c r="E757">
        <v>1</v>
      </c>
      <c r="F757" s="2">
        <v>318.180936271039</v>
      </c>
      <c r="G757" s="2">
        <f>2719023104/1024</f>
        <v>2655296</v>
      </c>
      <c r="H757" s="4">
        <f t="shared" si="11"/>
        <v>3.142865854</v>
      </c>
    </row>
    <row r="758" spans="1:8">
      <c r="A758" t="s">
        <v>35</v>
      </c>
      <c r="B758" t="s">
        <v>15</v>
      </c>
      <c r="C758" t="s">
        <v>13</v>
      </c>
      <c r="D758" t="s">
        <v>8</v>
      </c>
      <c r="E758">
        <v>24</v>
      </c>
      <c r="F758" s="2">
        <v>3859.2090754766</v>
      </c>
      <c r="G758" s="2">
        <f>78264/1024</f>
        <v>76.4296875</v>
      </c>
      <c r="H758" s="4">
        <f t="shared" si="11"/>
        <v>6.21889084800001</v>
      </c>
    </row>
    <row r="759" spans="1:8">
      <c r="A759" t="s">
        <v>35</v>
      </c>
      <c r="B759" t="s">
        <v>15</v>
      </c>
      <c r="C759" t="s">
        <v>13</v>
      </c>
      <c r="D759" t="s">
        <v>8</v>
      </c>
      <c r="E759">
        <v>16</v>
      </c>
      <c r="F759" s="2">
        <v>4193.36693469871</v>
      </c>
      <c r="G759" s="2">
        <f>63496/1024</f>
        <v>62.0078125</v>
      </c>
      <c r="H759" s="4">
        <f t="shared" si="11"/>
        <v>3.815549712</v>
      </c>
    </row>
    <row r="760" spans="1:8">
      <c r="A760" t="s">
        <v>35</v>
      </c>
      <c r="B760" t="s">
        <v>15</v>
      </c>
      <c r="C760" t="s">
        <v>13</v>
      </c>
      <c r="D760" t="s">
        <v>8</v>
      </c>
      <c r="E760">
        <v>8</v>
      </c>
      <c r="F760" s="2">
        <v>3305.19032082418</v>
      </c>
      <c r="G760" s="2">
        <f>62892/1024</f>
        <v>61.41796875</v>
      </c>
      <c r="H760" s="4">
        <f t="shared" si="11"/>
        <v>2.420435504</v>
      </c>
    </row>
    <row r="761" spans="1:8">
      <c r="A761" t="s">
        <v>35</v>
      </c>
      <c r="B761" t="s">
        <v>15</v>
      </c>
      <c r="C761" t="s">
        <v>13</v>
      </c>
      <c r="D761" t="s">
        <v>8</v>
      </c>
      <c r="E761">
        <v>4</v>
      </c>
      <c r="F761" s="2">
        <v>2034.12792916748</v>
      </c>
      <c r="G761" s="2">
        <f>63300/1024</f>
        <v>61.81640625</v>
      </c>
      <c r="H761" s="4">
        <f t="shared" si="11"/>
        <v>1.966444658</v>
      </c>
    </row>
    <row r="762" spans="1:8">
      <c r="A762" t="s">
        <v>35</v>
      </c>
      <c r="B762" t="s">
        <v>15</v>
      </c>
      <c r="C762" t="s">
        <v>13</v>
      </c>
      <c r="D762" t="s">
        <v>8</v>
      </c>
      <c r="E762">
        <v>2</v>
      </c>
      <c r="F762" s="2">
        <v>1060.3702199702</v>
      </c>
      <c r="G762" s="2">
        <f>62748/1024</f>
        <v>61.27734375</v>
      </c>
      <c r="H762" s="4">
        <f t="shared" si="11"/>
        <v>1.88613369400001</v>
      </c>
    </row>
    <row r="763" spans="1:8">
      <c r="A763" t="s">
        <v>35</v>
      </c>
      <c r="B763" t="s">
        <v>15</v>
      </c>
      <c r="C763" t="s">
        <v>13</v>
      </c>
      <c r="D763" t="s">
        <v>8</v>
      </c>
      <c r="E763">
        <v>1</v>
      </c>
      <c r="F763" s="2">
        <v>567.223150628653</v>
      </c>
      <c r="G763" s="2">
        <f>63152/1024</f>
        <v>61.671875</v>
      </c>
      <c r="H763" s="4">
        <f t="shared" si="11"/>
        <v>1.7629745875</v>
      </c>
    </row>
    <row r="764" spans="1:8">
      <c r="A764" t="s">
        <v>35</v>
      </c>
      <c r="B764" t="s">
        <v>15</v>
      </c>
      <c r="C764" t="s">
        <v>13</v>
      </c>
      <c r="D764" t="s">
        <v>11</v>
      </c>
      <c r="E764">
        <v>24</v>
      </c>
      <c r="F764" s="2">
        <v>1774.05754284081</v>
      </c>
      <c r="G764" s="2">
        <f>89480/1024</f>
        <v>87.3828125</v>
      </c>
      <c r="H764" s="4">
        <f t="shared" si="11"/>
        <v>13.5283097760001</v>
      </c>
    </row>
    <row r="765" spans="1:8">
      <c r="A765" t="s">
        <v>35</v>
      </c>
      <c r="B765" t="s">
        <v>15</v>
      </c>
      <c r="C765" t="s">
        <v>13</v>
      </c>
      <c r="D765" t="s">
        <v>11</v>
      </c>
      <c r="E765">
        <v>16</v>
      </c>
      <c r="F765" s="2">
        <v>1911.66536534826</v>
      </c>
      <c r="G765" s="2">
        <f>64868/1024</f>
        <v>63.34765625</v>
      </c>
      <c r="H765" s="4">
        <f t="shared" si="11"/>
        <v>8.36966568</v>
      </c>
    </row>
    <row r="766" spans="1:8">
      <c r="A766" t="s">
        <v>35</v>
      </c>
      <c r="B766" t="s">
        <v>15</v>
      </c>
      <c r="C766" t="s">
        <v>13</v>
      </c>
      <c r="D766" t="s">
        <v>11</v>
      </c>
      <c r="E766">
        <v>8</v>
      </c>
      <c r="F766" s="2">
        <v>1190.5657025916</v>
      </c>
      <c r="G766" s="2">
        <f>62888/1024</f>
        <v>61.4140625</v>
      </c>
      <c r="H766" s="4">
        <f t="shared" si="11"/>
        <v>6.71949476000002</v>
      </c>
    </row>
    <row r="767" spans="1:8">
      <c r="A767" t="s">
        <v>35</v>
      </c>
      <c r="B767" t="s">
        <v>15</v>
      </c>
      <c r="C767" t="s">
        <v>13</v>
      </c>
      <c r="D767" t="s">
        <v>11</v>
      </c>
      <c r="E767">
        <v>4</v>
      </c>
      <c r="F767" s="2">
        <v>636.572962097519</v>
      </c>
      <c r="G767" s="2">
        <f>63276/1024</f>
        <v>61.79296875</v>
      </c>
      <c r="H767" s="4">
        <f t="shared" si="11"/>
        <v>6.28364734000001</v>
      </c>
    </row>
    <row r="768" spans="1:8">
      <c r="A768" t="s">
        <v>35</v>
      </c>
      <c r="B768" t="s">
        <v>15</v>
      </c>
      <c r="C768" t="s">
        <v>13</v>
      </c>
      <c r="D768" t="s">
        <v>11</v>
      </c>
      <c r="E768">
        <v>2</v>
      </c>
      <c r="F768" s="2">
        <v>316.428360096692</v>
      </c>
      <c r="G768" s="2">
        <f>63336/1024</f>
        <v>61.8515625</v>
      </c>
      <c r="H768" s="4">
        <f t="shared" si="11"/>
        <v>6.32054598200001</v>
      </c>
    </row>
    <row r="769" spans="1:8">
      <c r="A769" t="s">
        <v>35</v>
      </c>
      <c r="B769" t="s">
        <v>15</v>
      </c>
      <c r="C769" t="s">
        <v>13</v>
      </c>
      <c r="D769" t="s">
        <v>11</v>
      </c>
      <c r="E769">
        <v>1</v>
      </c>
      <c r="F769" s="2">
        <v>176.789737711709</v>
      </c>
      <c r="G769" s="2">
        <f>63112/1024</f>
        <v>61.6328125</v>
      </c>
      <c r="H769" s="4">
        <f t="shared" si="11"/>
        <v>5.65643692300002</v>
      </c>
    </row>
    <row r="770" spans="1:8">
      <c r="A770" t="s">
        <v>35</v>
      </c>
      <c r="B770" t="s">
        <v>15</v>
      </c>
      <c r="C770" t="s">
        <v>13</v>
      </c>
      <c r="D770" t="s">
        <v>12</v>
      </c>
      <c r="E770">
        <v>24</v>
      </c>
      <c r="F770" s="2">
        <v>1026.59210004682</v>
      </c>
      <c r="G770" s="2">
        <f>89916/1024</f>
        <v>87.80859375</v>
      </c>
      <c r="H770" s="4">
        <f t="shared" si="11"/>
        <v>23.37832134</v>
      </c>
    </row>
    <row r="771" spans="1:8">
      <c r="A771" t="s">
        <v>35</v>
      </c>
      <c r="B771" t="s">
        <v>15</v>
      </c>
      <c r="C771" t="s">
        <v>13</v>
      </c>
      <c r="D771" t="s">
        <v>12</v>
      </c>
      <c r="E771">
        <v>16</v>
      </c>
      <c r="F771" s="2">
        <v>975.430479112796</v>
      </c>
      <c r="G771" s="2">
        <f>70736/1024</f>
        <v>69.078125</v>
      </c>
      <c r="H771" s="4">
        <f t="shared" ref="H771:H834" si="12">E771*1000/F771</f>
        <v>16.4030142</v>
      </c>
    </row>
    <row r="772" spans="1:8">
      <c r="A772" t="s">
        <v>35</v>
      </c>
      <c r="B772" t="s">
        <v>15</v>
      </c>
      <c r="C772" t="s">
        <v>13</v>
      </c>
      <c r="D772" t="s">
        <v>12</v>
      </c>
      <c r="E772">
        <v>8</v>
      </c>
      <c r="F772" s="2">
        <v>820.150471473319</v>
      </c>
      <c r="G772" s="2">
        <f>63008/1024</f>
        <v>61.53125</v>
      </c>
      <c r="H772" s="4">
        <f t="shared" si="12"/>
        <v>9.75430762800001</v>
      </c>
    </row>
    <row r="773" spans="1:8">
      <c r="A773" t="s">
        <v>35</v>
      </c>
      <c r="B773" t="s">
        <v>15</v>
      </c>
      <c r="C773" t="s">
        <v>13</v>
      </c>
      <c r="D773" t="s">
        <v>12</v>
      </c>
      <c r="E773">
        <v>4</v>
      </c>
      <c r="F773" s="2">
        <v>468.346361432959</v>
      </c>
      <c r="G773" s="2">
        <f>63208/1024</f>
        <v>61.7265625</v>
      </c>
      <c r="H773" s="4">
        <f t="shared" si="12"/>
        <v>8.54068768200002</v>
      </c>
    </row>
    <row r="774" spans="1:8">
      <c r="A774" t="s">
        <v>35</v>
      </c>
      <c r="B774" t="s">
        <v>15</v>
      </c>
      <c r="C774" t="s">
        <v>13</v>
      </c>
      <c r="D774" t="s">
        <v>12</v>
      </c>
      <c r="E774">
        <v>2</v>
      </c>
      <c r="F774" s="2">
        <v>225.634529106865</v>
      </c>
      <c r="G774" s="2">
        <f>63252/1024</f>
        <v>61.76953125</v>
      </c>
      <c r="H774" s="4">
        <f t="shared" si="12"/>
        <v>8.86389156800004</v>
      </c>
    </row>
    <row r="775" spans="1:8">
      <c r="A775" t="s">
        <v>35</v>
      </c>
      <c r="B775" t="s">
        <v>15</v>
      </c>
      <c r="C775" t="s">
        <v>13</v>
      </c>
      <c r="D775" t="s">
        <v>12</v>
      </c>
      <c r="E775">
        <v>1</v>
      </c>
      <c r="F775" s="2">
        <v>118.971386021699</v>
      </c>
      <c r="G775" s="2">
        <f>63236/1024</f>
        <v>61.75390625</v>
      </c>
      <c r="H775" s="4">
        <f t="shared" si="12"/>
        <v>8.40538244900006</v>
      </c>
    </row>
    <row r="776" spans="1:8">
      <c r="A776" t="s">
        <v>35</v>
      </c>
      <c r="B776" t="s">
        <v>15</v>
      </c>
      <c r="C776" t="s">
        <v>14</v>
      </c>
      <c r="D776" t="s">
        <v>8</v>
      </c>
      <c r="E776">
        <v>24</v>
      </c>
      <c r="F776" s="2">
        <v>5545.19640471535</v>
      </c>
      <c r="G776" s="2">
        <f>62992/1024</f>
        <v>61.515625</v>
      </c>
      <c r="H776" s="4">
        <f t="shared" si="12"/>
        <v>4.328070324</v>
      </c>
    </row>
    <row r="777" spans="1:8">
      <c r="A777" t="s">
        <v>35</v>
      </c>
      <c r="B777" t="s">
        <v>15</v>
      </c>
      <c r="C777" t="s">
        <v>14</v>
      </c>
      <c r="D777" t="s">
        <v>8</v>
      </c>
      <c r="E777">
        <v>16</v>
      </c>
      <c r="F777" s="2">
        <v>4700.59400771895</v>
      </c>
      <c r="G777" s="2">
        <f>63500/1024</f>
        <v>62.01171875</v>
      </c>
      <c r="H777" s="4">
        <f t="shared" si="12"/>
        <v>3.403825128</v>
      </c>
    </row>
    <row r="778" spans="1:8">
      <c r="A778" t="s">
        <v>35</v>
      </c>
      <c r="B778" t="s">
        <v>15</v>
      </c>
      <c r="C778" t="s">
        <v>14</v>
      </c>
      <c r="D778" t="s">
        <v>8</v>
      </c>
      <c r="E778">
        <v>8</v>
      </c>
      <c r="F778" s="2">
        <v>2989.89217765617</v>
      </c>
      <c r="G778" s="2">
        <f>63492/1024</f>
        <v>62.00390625</v>
      </c>
      <c r="H778" s="4">
        <f t="shared" si="12"/>
        <v>2.675681772</v>
      </c>
    </row>
    <row r="779" spans="1:8">
      <c r="A779" t="s">
        <v>35</v>
      </c>
      <c r="B779" t="s">
        <v>15</v>
      </c>
      <c r="C779" t="s">
        <v>14</v>
      </c>
      <c r="D779" t="s">
        <v>8</v>
      </c>
      <c r="E779">
        <v>4</v>
      </c>
      <c r="F779" s="2">
        <v>1643.30568097125</v>
      </c>
      <c r="G779" s="2">
        <f>63468/1024</f>
        <v>61.98046875</v>
      </c>
      <c r="H779" s="4">
        <f t="shared" si="12"/>
        <v>2.434118038</v>
      </c>
    </row>
    <row r="780" spans="1:8">
      <c r="A780" t="s">
        <v>35</v>
      </c>
      <c r="B780" t="s">
        <v>15</v>
      </c>
      <c r="C780" t="s">
        <v>14</v>
      </c>
      <c r="D780" t="s">
        <v>8</v>
      </c>
      <c r="E780">
        <v>2</v>
      </c>
      <c r="F780" s="2">
        <v>900.924160571289</v>
      </c>
      <c r="G780" s="2">
        <f>63156/1024</f>
        <v>61.67578125</v>
      </c>
      <c r="H780" s="4">
        <f t="shared" si="12"/>
        <v>2.219942685</v>
      </c>
    </row>
    <row r="781" spans="1:8">
      <c r="A781" t="s">
        <v>35</v>
      </c>
      <c r="B781" t="s">
        <v>15</v>
      </c>
      <c r="C781" t="s">
        <v>14</v>
      </c>
      <c r="D781" t="s">
        <v>8</v>
      </c>
      <c r="E781">
        <v>1</v>
      </c>
      <c r="F781" s="2">
        <v>465.451386207492</v>
      </c>
      <c r="G781" s="2">
        <f>63236/1024</f>
        <v>61.75390625</v>
      </c>
      <c r="H781" s="4">
        <f t="shared" si="12"/>
        <v>2.1484520825</v>
      </c>
    </row>
    <row r="782" spans="1:8">
      <c r="A782" t="s">
        <v>35</v>
      </c>
      <c r="B782" t="s">
        <v>15</v>
      </c>
      <c r="C782" t="s">
        <v>14</v>
      </c>
      <c r="D782" t="s">
        <v>11</v>
      </c>
      <c r="E782">
        <v>24</v>
      </c>
      <c r="F782" s="2">
        <v>2470.64907502759</v>
      </c>
      <c r="G782" s="2">
        <f>70520/1024</f>
        <v>68.8671875</v>
      </c>
      <c r="H782" s="4">
        <f t="shared" si="12"/>
        <v>9.7140465</v>
      </c>
    </row>
    <row r="783" spans="1:8">
      <c r="A783" t="s">
        <v>35</v>
      </c>
      <c r="B783" t="s">
        <v>15</v>
      </c>
      <c r="C783" t="s">
        <v>14</v>
      </c>
      <c r="D783" t="s">
        <v>11</v>
      </c>
      <c r="E783">
        <v>16</v>
      </c>
      <c r="F783" s="2">
        <v>2201.26838757456</v>
      </c>
      <c r="G783" s="2">
        <f>63260/1024</f>
        <v>61.77734375</v>
      </c>
      <c r="H783" s="4">
        <f t="shared" si="12"/>
        <v>7.268536672</v>
      </c>
    </row>
    <row r="784" spans="1:8">
      <c r="A784" t="s">
        <v>35</v>
      </c>
      <c r="B784" t="s">
        <v>15</v>
      </c>
      <c r="C784" t="s">
        <v>14</v>
      </c>
      <c r="D784" t="s">
        <v>11</v>
      </c>
      <c r="E784">
        <v>8</v>
      </c>
      <c r="F784" s="2">
        <v>1109.15031082562</v>
      </c>
      <c r="G784" s="2">
        <f>62832/1024</f>
        <v>61.359375</v>
      </c>
      <c r="H784" s="4">
        <f t="shared" si="12"/>
        <v>7.21272844800001</v>
      </c>
    </row>
    <row r="785" spans="1:8">
      <c r="A785" t="s">
        <v>35</v>
      </c>
      <c r="B785" t="s">
        <v>15</v>
      </c>
      <c r="C785" t="s">
        <v>14</v>
      </c>
      <c r="D785" t="s">
        <v>11</v>
      </c>
      <c r="E785">
        <v>4</v>
      </c>
      <c r="F785" s="2">
        <v>633.077740192553</v>
      </c>
      <c r="G785" s="2">
        <f>62624/1024</f>
        <v>61.15625</v>
      </c>
      <c r="H785" s="4">
        <f t="shared" si="12"/>
        <v>6.31833935400001</v>
      </c>
    </row>
    <row r="786" spans="1:8">
      <c r="A786" t="s">
        <v>35</v>
      </c>
      <c r="B786" t="s">
        <v>15</v>
      </c>
      <c r="C786" t="s">
        <v>14</v>
      </c>
      <c r="D786" t="s">
        <v>11</v>
      </c>
      <c r="E786">
        <v>2</v>
      </c>
      <c r="F786" s="2">
        <v>356.038225532813</v>
      </c>
      <c r="G786" s="2">
        <f>63384/1024</f>
        <v>61.8984375</v>
      </c>
      <c r="H786" s="4">
        <f t="shared" si="12"/>
        <v>5.61737436200001</v>
      </c>
    </row>
    <row r="787" spans="1:8">
      <c r="A787" t="s">
        <v>35</v>
      </c>
      <c r="B787" t="s">
        <v>15</v>
      </c>
      <c r="C787" t="s">
        <v>14</v>
      </c>
      <c r="D787" t="s">
        <v>11</v>
      </c>
      <c r="E787">
        <v>1</v>
      </c>
      <c r="F787" s="2">
        <v>198.87309922593</v>
      </c>
      <c r="G787" s="2">
        <f>62784/1024</f>
        <v>61.3125</v>
      </c>
      <c r="H787" s="4">
        <f t="shared" si="12"/>
        <v>5.02833215700002</v>
      </c>
    </row>
    <row r="788" spans="1:8">
      <c r="A788" t="s">
        <v>35</v>
      </c>
      <c r="B788" t="s">
        <v>15</v>
      </c>
      <c r="C788" t="s">
        <v>14</v>
      </c>
      <c r="D788" t="s">
        <v>12</v>
      </c>
      <c r="E788">
        <v>24</v>
      </c>
      <c r="F788" s="2">
        <v>912.679496419869</v>
      </c>
      <c r="G788" s="2">
        <f>188692/1024</f>
        <v>184.26953125</v>
      </c>
      <c r="H788" s="4">
        <f t="shared" si="12"/>
        <v>26.29619718</v>
      </c>
    </row>
    <row r="789" spans="1:8">
      <c r="A789" t="s">
        <v>35</v>
      </c>
      <c r="B789" t="s">
        <v>15</v>
      </c>
      <c r="C789" t="s">
        <v>14</v>
      </c>
      <c r="D789" t="s">
        <v>12</v>
      </c>
      <c r="E789">
        <v>16</v>
      </c>
      <c r="F789" s="2">
        <v>855.626428223933</v>
      </c>
      <c r="G789" s="2">
        <f>164696/1024</f>
        <v>160.8359375</v>
      </c>
      <c r="H789" s="4">
        <f t="shared" si="12"/>
        <v>18.699749648</v>
      </c>
    </row>
    <row r="790" spans="1:8">
      <c r="A790" t="s">
        <v>35</v>
      </c>
      <c r="B790" t="s">
        <v>15</v>
      </c>
      <c r="C790" t="s">
        <v>14</v>
      </c>
      <c r="D790" t="s">
        <v>12</v>
      </c>
      <c r="E790">
        <v>8</v>
      </c>
      <c r="F790" s="2">
        <v>442.167960875891</v>
      </c>
      <c r="G790" s="2">
        <f>152528/1024</f>
        <v>148.953125</v>
      </c>
      <c r="H790" s="4">
        <f t="shared" si="12"/>
        <v>18.09267226</v>
      </c>
    </row>
    <row r="791" spans="1:8">
      <c r="A791" t="s">
        <v>35</v>
      </c>
      <c r="B791" t="s">
        <v>15</v>
      </c>
      <c r="C791" t="s">
        <v>14</v>
      </c>
      <c r="D791" t="s">
        <v>12</v>
      </c>
      <c r="E791">
        <v>4</v>
      </c>
      <c r="F791" s="2">
        <v>263.926340064036</v>
      </c>
      <c r="G791" s="2">
        <f>132400/1024</f>
        <v>129.296875</v>
      </c>
      <c r="H791" s="4">
        <f t="shared" si="12"/>
        <v>15.15574383</v>
      </c>
    </row>
    <row r="792" spans="1:8">
      <c r="A792" t="s">
        <v>35</v>
      </c>
      <c r="B792" t="s">
        <v>15</v>
      </c>
      <c r="C792" t="s">
        <v>14</v>
      </c>
      <c r="D792" t="s">
        <v>12</v>
      </c>
      <c r="E792">
        <v>2</v>
      </c>
      <c r="F792" s="2">
        <v>139.469418060508</v>
      </c>
      <c r="G792" s="2">
        <f>132828/1024</f>
        <v>129.71484375</v>
      </c>
      <c r="H792" s="4">
        <f t="shared" si="12"/>
        <v>14.3400612680001</v>
      </c>
    </row>
    <row r="793" spans="1:8">
      <c r="A793" t="s">
        <v>35</v>
      </c>
      <c r="B793" t="s">
        <v>15</v>
      </c>
      <c r="C793" t="s">
        <v>14</v>
      </c>
      <c r="D793" t="s">
        <v>12</v>
      </c>
      <c r="E793">
        <v>1</v>
      </c>
      <c r="F793" s="2">
        <v>74.7795705213492</v>
      </c>
      <c r="G793" s="2">
        <f>122144/1024</f>
        <v>119.28125</v>
      </c>
      <c r="H793" s="4">
        <f t="shared" si="12"/>
        <v>13.37263631</v>
      </c>
    </row>
    <row r="794" spans="1:8">
      <c r="A794" t="s">
        <v>35</v>
      </c>
      <c r="B794" t="s">
        <v>15</v>
      </c>
      <c r="C794" t="s">
        <v>9</v>
      </c>
      <c r="D794" t="s">
        <v>8</v>
      </c>
      <c r="E794">
        <v>24</v>
      </c>
      <c r="F794" s="2">
        <v>17784.7291565375</v>
      </c>
      <c r="G794" s="2">
        <f>72568/1024</f>
        <v>70.8671875</v>
      </c>
      <c r="H794" s="4">
        <f t="shared" si="12"/>
        <v>1.349472336</v>
      </c>
    </row>
    <row r="795" spans="1:8">
      <c r="A795" t="s">
        <v>35</v>
      </c>
      <c r="B795" t="s">
        <v>15</v>
      </c>
      <c r="C795" t="s">
        <v>9</v>
      </c>
      <c r="D795" t="s">
        <v>8</v>
      </c>
      <c r="E795">
        <v>16</v>
      </c>
      <c r="F795" s="2">
        <v>14850.9116607108</v>
      </c>
      <c r="G795" s="2">
        <f>69324/1024</f>
        <v>67.69921875</v>
      </c>
      <c r="H795" s="4">
        <f t="shared" si="12"/>
        <v>1.077374936</v>
      </c>
    </row>
    <row r="796" spans="1:8">
      <c r="A796" t="s">
        <v>35</v>
      </c>
      <c r="B796" t="s">
        <v>15</v>
      </c>
      <c r="C796" t="s">
        <v>9</v>
      </c>
      <c r="D796" t="s">
        <v>8</v>
      </c>
      <c r="E796">
        <v>8</v>
      </c>
      <c r="F796" s="2">
        <v>8120.00381494019</v>
      </c>
      <c r="G796" s="2">
        <f>66340/1024</f>
        <v>64.78515625</v>
      </c>
      <c r="H796" s="4">
        <f t="shared" si="12"/>
        <v>0.985221212</v>
      </c>
    </row>
    <row r="797" spans="1:8">
      <c r="A797" t="s">
        <v>35</v>
      </c>
      <c r="B797" t="s">
        <v>15</v>
      </c>
      <c r="C797" t="s">
        <v>9</v>
      </c>
      <c r="D797" t="s">
        <v>8</v>
      </c>
      <c r="E797">
        <v>4</v>
      </c>
      <c r="F797" s="2">
        <v>4604.95657079272</v>
      </c>
      <c r="G797" s="2">
        <f>63492/1024</f>
        <v>62.00390625</v>
      </c>
      <c r="H797" s="4">
        <f t="shared" si="12"/>
        <v>0.868629256000002</v>
      </c>
    </row>
    <row r="798" spans="1:8">
      <c r="A798" t="s">
        <v>35</v>
      </c>
      <c r="B798" t="s">
        <v>15</v>
      </c>
      <c r="C798" t="s">
        <v>9</v>
      </c>
      <c r="D798" t="s">
        <v>8</v>
      </c>
      <c r="E798">
        <v>2</v>
      </c>
      <c r="F798" s="2">
        <v>2303.9530548</v>
      </c>
      <c r="G798" s="2">
        <f>62952/1024</f>
        <v>61.4765625</v>
      </c>
      <c r="H798" s="4">
        <f t="shared" si="12"/>
        <v>0.868073243000003</v>
      </c>
    </row>
    <row r="799" spans="1:8">
      <c r="A799" t="s">
        <v>35</v>
      </c>
      <c r="B799" t="s">
        <v>15</v>
      </c>
      <c r="C799" t="s">
        <v>9</v>
      </c>
      <c r="D799" t="s">
        <v>8</v>
      </c>
      <c r="E799">
        <v>1</v>
      </c>
      <c r="F799" s="2">
        <v>1249.77627989146</v>
      </c>
      <c r="G799" s="2">
        <f>63224/1024</f>
        <v>61.7421875</v>
      </c>
      <c r="H799" s="4">
        <f t="shared" si="12"/>
        <v>0.800143206500005</v>
      </c>
    </row>
    <row r="800" spans="1:8">
      <c r="A800" t="s">
        <v>35</v>
      </c>
      <c r="B800" t="s">
        <v>15</v>
      </c>
      <c r="C800" t="s">
        <v>9</v>
      </c>
      <c r="D800" t="s">
        <v>11</v>
      </c>
      <c r="E800">
        <v>24</v>
      </c>
      <c r="F800" s="2">
        <v>6773.23131474265</v>
      </c>
      <c r="G800" s="2">
        <f>664700/1024</f>
        <v>649.12109375</v>
      </c>
      <c r="H800" s="4">
        <f t="shared" si="12"/>
        <v>3.543360456</v>
      </c>
    </row>
    <row r="801" spans="1:8">
      <c r="A801" t="s">
        <v>35</v>
      </c>
      <c r="B801" t="s">
        <v>15</v>
      </c>
      <c r="C801" t="s">
        <v>9</v>
      </c>
      <c r="D801" t="s">
        <v>11</v>
      </c>
      <c r="E801">
        <v>16</v>
      </c>
      <c r="F801" s="2">
        <v>6022.76120106277</v>
      </c>
      <c r="G801" s="2">
        <f>658704/1024</f>
        <v>643.265625</v>
      </c>
      <c r="H801" s="4">
        <f t="shared" si="12"/>
        <v>2.656588808</v>
      </c>
    </row>
    <row r="802" spans="1:8">
      <c r="A802" t="s">
        <v>35</v>
      </c>
      <c r="B802" t="s">
        <v>15</v>
      </c>
      <c r="C802" t="s">
        <v>9</v>
      </c>
      <c r="D802" t="s">
        <v>11</v>
      </c>
      <c r="E802">
        <v>8</v>
      </c>
      <c r="F802" s="2">
        <v>3583.0985634901</v>
      </c>
      <c r="G802" s="2">
        <f>650620/1024</f>
        <v>635.37109375</v>
      </c>
      <c r="H802" s="4">
        <f t="shared" si="12"/>
        <v>2.23270442</v>
      </c>
    </row>
    <row r="803" spans="1:8">
      <c r="A803" t="s">
        <v>35</v>
      </c>
      <c r="B803" t="s">
        <v>15</v>
      </c>
      <c r="C803" t="s">
        <v>9</v>
      </c>
      <c r="D803" t="s">
        <v>11</v>
      </c>
      <c r="E803">
        <v>4</v>
      </c>
      <c r="F803" s="2">
        <v>1622.38637509538</v>
      </c>
      <c r="G803" s="2">
        <f>648176/1024</f>
        <v>632.984375</v>
      </c>
      <c r="H803" s="4">
        <f t="shared" si="12"/>
        <v>2.46550394000001</v>
      </c>
    </row>
    <row r="804" spans="1:8">
      <c r="A804" t="s">
        <v>35</v>
      </c>
      <c r="B804" t="s">
        <v>15</v>
      </c>
      <c r="C804" t="s">
        <v>9</v>
      </c>
      <c r="D804" t="s">
        <v>11</v>
      </c>
      <c r="E804">
        <v>2</v>
      </c>
      <c r="F804" s="2">
        <v>992.100156463322</v>
      </c>
      <c r="G804" s="2">
        <f>645924/1024</f>
        <v>630.78515625</v>
      </c>
      <c r="H804" s="4">
        <f t="shared" si="12"/>
        <v>2.015925496</v>
      </c>
    </row>
    <row r="805" spans="1:8">
      <c r="A805" t="s">
        <v>35</v>
      </c>
      <c r="B805" t="s">
        <v>15</v>
      </c>
      <c r="C805" t="s">
        <v>9</v>
      </c>
      <c r="D805" t="s">
        <v>11</v>
      </c>
      <c r="E805">
        <v>1</v>
      </c>
      <c r="F805" s="2">
        <v>475.785188546445</v>
      </c>
      <c r="G805" s="2">
        <f>643816/1024</f>
        <v>628.7265625</v>
      </c>
      <c r="H805" s="4">
        <f t="shared" si="12"/>
        <v>2.101788841</v>
      </c>
    </row>
    <row r="806" spans="1:8">
      <c r="A806" t="s">
        <v>35</v>
      </c>
      <c r="B806" t="s">
        <v>15</v>
      </c>
      <c r="C806" t="s">
        <v>9</v>
      </c>
      <c r="D806" t="s">
        <v>12</v>
      </c>
      <c r="E806">
        <v>24</v>
      </c>
      <c r="F806" s="2">
        <v>4798.01434368307</v>
      </c>
      <c r="G806" s="2">
        <f>10840784/1024</f>
        <v>10586.703125</v>
      </c>
      <c r="H806" s="4">
        <f t="shared" si="12"/>
        <v>5.002069248</v>
      </c>
    </row>
    <row r="807" spans="1:8">
      <c r="A807" t="s">
        <v>35</v>
      </c>
      <c r="B807" t="s">
        <v>15</v>
      </c>
      <c r="C807" t="s">
        <v>9</v>
      </c>
      <c r="D807" t="s">
        <v>12</v>
      </c>
      <c r="E807">
        <v>16</v>
      </c>
      <c r="F807" s="2">
        <v>4951.31054505858</v>
      </c>
      <c r="G807" s="2">
        <f>10833400/1024</f>
        <v>10579.4921875</v>
      </c>
      <c r="H807" s="4">
        <f t="shared" si="12"/>
        <v>3.23146768</v>
      </c>
    </row>
    <row r="808" spans="1:8">
      <c r="A808" t="s">
        <v>35</v>
      </c>
      <c r="B808" t="s">
        <v>15</v>
      </c>
      <c r="C808" t="s">
        <v>9</v>
      </c>
      <c r="D808" t="s">
        <v>12</v>
      </c>
      <c r="E808">
        <v>8</v>
      </c>
      <c r="F808" s="2">
        <v>2489.95765839451</v>
      </c>
      <c r="G808" s="2">
        <f>10827296/1024</f>
        <v>10573.53125</v>
      </c>
      <c r="H808" s="4">
        <f t="shared" si="12"/>
        <v>3.21290604000001</v>
      </c>
    </row>
    <row r="809" spans="1:8">
      <c r="A809" t="s">
        <v>35</v>
      </c>
      <c r="B809" t="s">
        <v>15</v>
      </c>
      <c r="C809" t="s">
        <v>9</v>
      </c>
      <c r="D809" t="s">
        <v>12</v>
      </c>
      <c r="E809">
        <v>4</v>
      </c>
      <c r="F809" s="2">
        <v>1311.6763113406</v>
      </c>
      <c r="G809" s="2">
        <f>10821112/1024</f>
        <v>10567.4921875</v>
      </c>
      <c r="H809" s="4">
        <f t="shared" si="12"/>
        <v>3.04953285000001</v>
      </c>
    </row>
    <row r="810" spans="1:8">
      <c r="A810" t="s">
        <v>35</v>
      </c>
      <c r="B810" t="s">
        <v>15</v>
      </c>
      <c r="C810" t="s">
        <v>9</v>
      </c>
      <c r="D810" t="s">
        <v>12</v>
      </c>
      <c r="E810">
        <v>2</v>
      </c>
      <c r="F810" s="2">
        <v>783.424896150713</v>
      </c>
      <c r="G810" s="2">
        <f>10817512/1024</f>
        <v>10563.9765625</v>
      </c>
      <c r="H810" s="4">
        <f t="shared" si="12"/>
        <v>2.552893085</v>
      </c>
    </row>
    <row r="811" spans="1:8">
      <c r="A811" t="s">
        <v>35</v>
      </c>
      <c r="B811" t="s">
        <v>15</v>
      </c>
      <c r="C811" t="s">
        <v>9</v>
      </c>
      <c r="D811" t="s">
        <v>12</v>
      </c>
      <c r="E811">
        <v>1</v>
      </c>
      <c r="F811" s="2">
        <v>400.169890686479</v>
      </c>
      <c r="G811" s="2">
        <f>10818032/1024</f>
        <v>10564.484375</v>
      </c>
      <c r="H811" s="4">
        <f t="shared" si="12"/>
        <v>2.498938634</v>
      </c>
    </row>
    <row r="812" spans="1:8">
      <c r="A812" t="s">
        <v>36</v>
      </c>
      <c r="B812" t="s">
        <v>7</v>
      </c>
      <c r="C812" t="s">
        <v>13</v>
      </c>
      <c r="D812" t="s">
        <v>8</v>
      </c>
      <c r="E812">
        <v>4</v>
      </c>
      <c r="F812" s="2">
        <v>4223.72173823838</v>
      </c>
      <c r="G812" s="2">
        <f>58245120/1024/1024</f>
        <v>55.546875</v>
      </c>
      <c r="H812" s="4">
        <f t="shared" si="12"/>
        <v>0.947032084000001</v>
      </c>
    </row>
    <row r="813" spans="1:8">
      <c r="A813" t="s">
        <v>36</v>
      </c>
      <c r="B813" t="s">
        <v>7</v>
      </c>
      <c r="C813" t="s">
        <v>13</v>
      </c>
      <c r="D813" t="s">
        <v>8</v>
      </c>
      <c r="E813">
        <v>2</v>
      </c>
      <c r="F813" s="2">
        <v>2432.05792936292</v>
      </c>
      <c r="G813" s="2">
        <f>58277888/1024/1024</f>
        <v>55.578125</v>
      </c>
      <c r="H813" s="4">
        <f t="shared" si="12"/>
        <v>0.822348833000003</v>
      </c>
    </row>
    <row r="814" spans="1:8">
      <c r="A814" t="s">
        <v>36</v>
      </c>
      <c r="B814" t="s">
        <v>7</v>
      </c>
      <c r="C814" t="s">
        <v>13</v>
      </c>
      <c r="D814" t="s">
        <v>8</v>
      </c>
      <c r="E814">
        <v>1</v>
      </c>
      <c r="F814" s="2">
        <v>1262.4742643911</v>
      </c>
      <c r="G814" s="2">
        <f>59801600/1024/1024</f>
        <v>57.03125</v>
      </c>
      <c r="H814" s="4">
        <f t="shared" si="12"/>
        <v>0.792095354500004</v>
      </c>
    </row>
    <row r="815" spans="1:8">
      <c r="A815" t="s">
        <v>36</v>
      </c>
      <c r="B815" t="s">
        <v>7</v>
      </c>
      <c r="C815" t="s">
        <v>13</v>
      </c>
      <c r="D815" t="s">
        <v>11</v>
      </c>
      <c r="E815">
        <v>4</v>
      </c>
      <c r="F815" s="2">
        <v>929.510512211996</v>
      </c>
      <c r="G815" s="2">
        <f>59883520/1024/1024</f>
        <v>57.109375</v>
      </c>
      <c r="H815" s="4">
        <f t="shared" si="12"/>
        <v>4.30334025</v>
      </c>
    </row>
    <row r="816" spans="1:8">
      <c r="A816" t="s">
        <v>36</v>
      </c>
      <c r="B816" t="s">
        <v>7</v>
      </c>
      <c r="C816" t="s">
        <v>13</v>
      </c>
      <c r="D816" t="s">
        <v>11</v>
      </c>
      <c r="E816">
        <v>2</v>
      </c>
      <c r="F816" s="2">
        <v>646.876408415703</v>
      </c>
      <c r="G816" s="2">
        <f>59801600/1024/1024</f>
        <v>57.03125</v>
      </c>
      <c r="H816" s="4">
        <f t="shared" si="12"/>
        <v>3.091780708</v>
      </c>
    </row>
    <row r="817" spans="1:8">
      <c r="A817" t="s">
        <v>36</v>
      </c>
      <c r="B817" t="s">
        <v>7</v>
      </c>
      <c r="C817" t="s">
        <v>13</v>
      </c>
      <c r="D817" t="s">
        <v>11</v>
      </c>
      <c r="E817">
        <v>1</v>
      </c>
      <c r="F817" s="2">
        <v>356.835896008871</v>
      </c>
      <c r="G817" s="2">
        <f>59686912/1024/1024</f>
        <v>56.921875</v>
      </c>
      <c r="H817" s="4">
        <f t="shared" si="12"/>
        <v>2.8024086455</v>
      </c>
    </row>
    <row r="818" spans="1:8">
      <c r="A818" t="s">
        <v>36</v>
      </c>
      <c r="B818" t="s">
        <v>7</v>
      </c>
      <c r="C818" t="s">
        <v>13</v>
      </c>
      <c r="D818" t="s">
        <v>12</v>
      </c>
      <c r="E818">
        <v>4</v>
      </c>
      <c r="F818" s="2">
        <v>375.293928422094</v>
      </c>
      <c r="G818" s="2">
        <f>60227584/1024/1024</f>
        <v>57.4375</v>
      </c>
      <c r="H818" s="4">
        <f t="shared" si="12"/>
        <v>10.658312584</v>
      </c>
    </row>
    <row r="819" spans="1:8">
      <c r="A819" t="s">
        <v>36</v>
      </c>
      <c r="B819" t="s">
        <v>7</v>
      </c>
      <c r="C819" t="s">
        <v>13</v>
      </c>
      <c r="D819" t="s">
        <v>12</v>
      </c>
      <c r="E819">
        <v>2</v>
      </c>
      <c r="F819" s="2">
        <v>256.059236424192</v>
      </c>
      <c r="G819" s="2">
        <f>59736064/1024/1024</f>
        <v>56.96875</v>
      </c>
      <c r="H819" s="4">
        <f t="shared" si="12"/>
        <v>7.81069266600001</v>
      </c>
    </row>
    <row r="820" spans="1:8">
      <c r="A820" t="s">
        <v>36</v>
      </c>
      <c r="B820" t="s">
        <v>7</v>
      </c>
      <c r="C820" t="s">
        <v>13</v>
      </c>
      <c r="D820" t="s">
        <v>12</v>
      </c>
      <c r="E820">
        <v>1</v>
      </c>
      <c r="F820" s="2">
        <v>141.285876975907</v>
      </c>
      <c r="G820" s="2">
        <f>61702144/1024/1024</f>
        <v>58.84375</v>
      </c>
      <c r="H820" s="4">
        <f t="shared" si="12"/>
        <v>7.07784827050001</v>
      </c>
    </row>
    <row r="821" spans="1:8">
      <c r="A821" t="s">
        <v>36</v>
      </c>
      <c r="B821" t="s">
        <v>7</v>
      </c>
      <c r="C821" t="s">
        <v>14</v>
      </c>
      <c r="D821" t="s">
        <v>8</v>
      </c>
      <c r="E821">
        <v>4</v>
      </c>
      <c r="F821" s="2">
        <v>3610.98008770167</v>
      </c>
      <c r="G821" s="2">
        <f>61554688/1024/1024</f>
        <v>58.703125</v>
      </c>
      <c r="H821" s="4">
        <f t="shared" si="12"/>
        <v>1.1077325</v>
      </c>
    </row>
    <row r="822" spans="1:8">
      <c r="A822" t="s">
        <v>36</v>
      </c>
      <c r="B822" t="s">
        <v>7</v>
      </c>
      <c r="C822" t="s">
        <v>14</v>
      </c>
      <c r="D822" t="s">
        <v>8</v>
      </c>
      <c r="E822">
        <v>2</v>
      </c>
      <c r="F822" s="2">
        <v>2134.59426264095</v>
      </c>
      <c r="G822" s="2">
        <f>59621376/1024/1024</f>
        <v>56.859375</v>
      </c>
      <c r="H822" s="4">
        <f t="shared" si="12"/>
        <v>0.936946208000003</v>
      </c>
    </row>
    <row r="823" spans="1:8">
      <c r="A823" t="s">
        <v>36</v>
      </c>
      <c r="B823" t="s">
        <v>7</v>
      </c>
      <c r="C823" t="s">
        <v>14</v>
      </c>
      <c r="D823" t="s">
        <v>8</v>
      </c>
      <c r="E823">
        <v>1</v>
      </c>
      <c r="F823" s="2">
        <v>1236.66616263657</v>
      </c>
      <c r="G823" s="2">
        <f>57868288/1024/1024</f>
        <v>55.1875</v>
      </c>
      <c r="H823" s="4">
        <f t="shared" si="12"/>
        <v>0.808625666500005</v>
      </c>
    </row>
    <row r="824" spans="1:8">
      <c r="A824" t="s">
        <v>36</v>
      </c>
      <c r="B824" t="s">
        <v>7</v>
      </c>
      <c r="C824" t="s">
        <v>14</v>
      </c>
      <c r="D824" t="s">
        <v>11</v>
      </c>
      <c r="E824">
        <v>4</v>
      </c>
      <c r="F824" s="2">
        <v>1430.00143000143</v>
      </c>
      <c r="G824" s="2">
        <f>57098240/1024/1024</f>
        <v>54.453125</v>
      </c>
      <c r="H824" s="4">
        <f t="shared" si="12"/>
        <v>2.7972</v>
      </c>
    </row>
    <row r="825" spans="1:8">
      <c r="A825" t="s">
        <v>36</v>
      </c>
      <c r="B825" t="s">
        <v>7</v>
      </c>
      <c r="C825" t="s">
        <v>14</v>
      </c>
      <c r="D825" t="s">
        <v>11</v>
      </c>
      <c r="E825">
        <v>2</v>
      </c>
      <c r="F825" s="2">
        <v>759.927346416515</v>
      </c>
      <c r="G825" s="2">
        <f>60014592/1024/1024</f>
        <v>57.234375</v>
      </c>
      <c r="H825" s="4">
        <f t="shared" si="12"/>
        <v>2.631830542</v>
      </c>
    </row>
    <row r="826" spans="1:8">
      <c r="A826" t="s">
        <v>36</v>
      </c>
      <c r="B826" t="s">
        <v>7</v>
      </c>
      <c r="C826" t="s">
        <v>14</v>
      </c>
      <c r="D826" t="s">
        <v>11</v>
      </c>
      <c r="E826">
        <v>1</v>
      </c>
      <c r="F826" s="2">
        <v>435.649523688224</v>
      </c>
      <c r="G826" s="2">
        <f>61603840/1024/1024</f>
        <v>58.75</v>
      </c>
      <c r="H826" s="4">
        <f t="shared" si="12"/>
        <v>2.2954231455</v>
      </c>
    </row>
    <row r="827" spans="1:8">
      <c r="A827" t="s">
        <v>36</v>
      </c>
      <c r="B827" t="s">
        <v>7</v>
      </c>
      <c r="C827" t="s">
        <v>14</v>
      </c>
      <c r="D827" t="s">
        <v>12</v>
      </c>
      <c r="E827">
        <v>4</v>
      </c>
      <c r="F827" s="2">
        <v>564.372643545801</v>
      </c>
      <c r="G827" s="2">
        <f>143589376/1024/1024</f>
        <v>136.9375</v>
      </c>
      <c r="H827" s="4">
        <f t="shared" si="12"/>
        <v>7.08751575</v>
      </c>
    </row>
    <row r="828" spans="1:8">
      <c r="A828" t="s">
        <v>36</v>
      </c>
      <c r="B828" t="s">
        <v>7</v>
      </c>
      <c r="C828" t="s">
        <v>14</v>
      </c>
      <c r="D828" t="s">
        <v>12</v>
      </c>
      <c r="E828">
        <v>2</v>
      </c>
      <c r="F828" s="2">
        <v>324.545857589956</v>
      </c>
      <c r="G828" s="2">
        <f>147193856/1024/1024</f>
        <v>140.375</v>
      </c>
      <c r="H828" s="4">
        <f t="shared" si="12"/>
        <v>6.16245733300001</v>
      </c>
    </row>
    <row r="829" spans="1:8">
      <c r="A829" t="s">
        <v>36</v>
      </c>
      <c r="B829" t="s">
        <v>7</v>
      </c>
      <c r="C829" t="s">
        <v>14</v>
      </c>
      <c r="D829" t="s">
        <v>12</v>
      </c>
      <c r="E829">
        <v>1</v>
      </c>
      <c r="F829" s="2">
        <v>156.80985098301</v>
      </c>
      <c r="G829" s="2">
        <f>165494784/1024/1024</f>
        <v>157.828125</v>
      </c>
      <c r="H829" s="4">
        <f t="shared" si="12"/>
        <v>6.37715037500002</v>
      </c>
    </row>
    <row r="830" spans="1:8">
      <c r="A830" t="s">
        <v>36</v>
      </c>
      <c r="B830" t="s">
        <v>7</v>
      </c>
      <c r="C830" t="s">
        <v>9</v>
      </c>
      <c r="D830" t="s">
        <v>8</v>
      </c>
      <c r="E830">
        <v>4</v>
      </c>
      <c r="F830" s="2">
        <v>9874.26159716349</v>
      </c>
      <c r="G830" s="2">
        <f>59310080/1024/1024</f>
        <v>56.5625</v>
      </c>
      <c r="H830" s="4">
        <f t="shared" si="12"/>
        <v>0.405093582</v>
      </c>
    </row>
    <row r="831" spans="1:8">
      <c r="A831" t="s">
        <v>36</v>
      </c>
      <c r="B831" t="s">
        <v>7</v>
      </c>
      <c r="C831" t="s">
        <v>9</v>
      </c>
      <c r="D831" t="s">
        <v>8</v>
      </c>
      <c r="E831">
        <v>2</v>
      </c>
      <c r="F831" s="2">
        <v>5720.4658604385</v>
      </c>
      <c r="G831" s="2">
        <f>59604992/1024/1024</f>
        <v>56.84375</v>
      </c>
      <c r="H831" s="4">
        <f t="shared" si="12"/>
        <v>0.349621875000001</v>
      </c>
    </row>
    <row r="832" spans="1:8">
      <c r="A832" t="s">
        <v>36</v>
      </c>
      <c r="B832" t="s">
        <v>7</v>
      </c>
      <c r="C832" t="s">
        <v>9</v>
      </c>
      <c r="D832" t="s">
        <v>8</v>
      </c>
      <c r="E832">
        <v>1</v>
      </c>
      <c r="F832" s="2">
        <v>3096.68289134959</v>
      </c>
      <c r="G832" s="2">
        <f>56754176/1024/1024</f>
        <v>54.125</v>
      </c>
      <c r="H832" s="4">
        <f t="shared" si="12"/>
        <v>0.3229261875</v>
      </c>
    </row>
    <row r="833" spans="1:8">
      <c r="A833" t="s">
        <v>36</v>
      </c>
      <c r="B833" t="s">
        <v>7</v>
      </c>
      <c r="C833" t="s">
        <v>9</v>
      </c>
      <c r="D833" t="s">
        <v>11</v>
      </c>
      <c r="E833">
        <v>4</v>
      </c>
      <c r="F833" s="2">
        <v>3353.88684067299</v>
      </c>
      <c r="G833" s="2">
        <f>548356096/1024/1024</f>
        <v>522.953125</v>
      </c>
      <c r="H833" s="4">
        <f t="shared" si="12"/>
        <v>1.192646082</v>
      </c>
    </row>
    <row r="834" spans="1:8">
      <c r="A834" t="s">
        <v>36</v>
      </c>
      <c r="B834" t="s">
        <v>7</v>
      </c>
      <c r="C834" t="s">
        <v>9</v>
      </c>
      <c r="D834" t="s">
        <v>11</v>
      </c>
      <c r="E834">
        <v>2</v>
      </c>
      <c r="F834" s="2">
        <v>1870.17101330925</v>
      </c>
      <c r="G834" s="2">
        <f>542244864/1024/1024</f>
        <v>517.125</v>
      </c>
      <c r="H834" s="4">
        <f t="shared" si="12"/>
        <v>1.069420917</v>
      </c>
    </row>
    <row r="835" spans="1:8">
      <c r="A835" t="s">
        <v>36</v>
      </c>
      <c r="B835" t="s">
        <v>7</v>
      </c>
      <c r="C835" t="s">
        <v>9</v>
      </c>
      <c r="D835" t="s">
        <v>11</v>
      </c>
      <c r="E835">
        <v>1</v>
      </c>
      <c r="F835" s="2">
        <v>969.984457570442</v>
      </c>
      <c r="G835" s="2">
        <f>542720000/1024/1024</f>
        <v>517.578125</v>
      </c>
      <c r="H835" s="4">
        <f t="shared" ref="H835:H898" si="13">E835*1000/F835</f>
        <v>1.030944354</v>
      </c>
    </row>
    <row r="836" spans="1:8">
      <c r="A836" t="s">
        <v>36</v>
      </c>
      <c r="B836" t="s">
        <v>7</v>
      </c>
      <c r="C836" t="s">
        <v>9</v>
      </c>
      <c r="D836" t="s">
        <v>12</v>
      </c>
      <c r="E836">
        <v>4</v>
      </c>
      <c r="F836" s="2">
        <v>1482.8704367906</v>
      </c>
      <c r="G836" s="2">
        <f>2745925632/1024/1024</f>
        <v>2618.71875</v>
      </c>
      <c r="H836" s="4">
        <f t="shared" si="13"/>
        <v>2.69747100000002</v>
      </c>
    </row>
    <row r="837" spans="1:8">
      <c r="A837" t="s">
        <v>36</v>
      </c>
      <c r="B837" t="s">
        <v>7</v>
      </c>
      <c r="C837" t="s">
        <v>9</v>
      </c>
      <c r="D837" t="s">
        <v>12</v>
      </c>
      <c r="E837">
        <v>2</v>
      </c>
      <c r="F837" s="2">
        <v>848.519624933112</v>
      </c>
      <c r="G837" s="2">
        <f>2754445312/1024/1024</f>
        <v>2626.84375</v>
      </c>
      <c r="H837" s="4">
        <f t="shared" si="13"/>
        <v>2.35704625</v>
      </c>
    </row>
    <row r="838" spans="1:8">
      <c r="A838" t="s">
        <v>36</v>
      </c>
      <c r="B838" t="s">
        <v>7</v>
      </c>
      <c r="C838" t="s">
        <v>9</v>
      </c>
      <c r="D838" t="s">
        <v>12</v>
      </c>
      <c r="E838">
        <v>1</v>
      </c>
      <c r="F838" s="2">
        <v>510.337101258472</v>
      </c>
      <c r="G838" s="2">
        <f>2896691200/1024/1024</f>
        <v>2762.5</v>
      </c>
      <c r="H838" s="4">
        <f t="shared" si="13"/>
        <v>1.959489125</v>
      </c>
    </row>
    <row r="839" spans="1:8">
      <c r="A839" t="s">
        <v>36</v>
      </c>
      <c r="B839" t="s">
        <v>15</v>
      </c>
      <c r="C839" t="s">
        <v>13</v>
      </c>
      <c r="D839" t="s">
        <v>8</v>
      </c>
      <c r="E839">
        <v>24</v>
      </c>
      <c r="F839" s="2">
        <v>4245.75457500169</v>
      </c>
      <c r="G839" s="2">
        <f>80472/1024</f>
        <v>78.5859375</v>
      </c>
      <c r="H839" s="4">
        <f t="shared" si="13"/>
        <v>5.65270544400001</v>
      </c>
    </row>
    <row r="840" spans="1:8">
      <c r="A840" t="s">
        <v>36</v>
      </c>
      <c r="B840" t="s">
        <v>15</v>
      </c>
      <c r="C840" t="s">
        <v>13</v>
      </c>
      <c r="D840" t="s">
        <v>8</v>
      </c>
      <c r="E840">
        <v>16</v>
      </c>
      <c r="F840" s="2">
        <v>5021.30865135176</v>
      </c>
      <c r="G840" s="2">
        <f>63140/1024</f>
        <v>61.66015625</v>
      </c>
      <c r="H840" s="4">
        <f t="shared" si="13"/>
        <v>3.186420336</v>
      </c>
    </row>
    <row r="841" spans="1:8">
      <c r="A841" t="s">
        <v>36</v>
      </c>
      <c r="B841" t="s">
        <v>15</v>
      </c>
      <c r="C841" t="s">
        <v>13</v>
      </c>
      <c r="D841" t="s">
        <v>8</v>
      </c>
      <c r="E841">
        <v>8</v>
      </c>
      <c r="F841" s="2">
        <v>3544.65486906039</v>
      </c>
      <c r="G841" s="2">
        <f>63256/1024</f>
        <v>61.7734375</v>
      </c>
      <c r="H841" s="4">
        <f t="shared" si="13"/>
        <v>2.256919304</v>
      </c>
    </row>
    <row r="842" spans="1:8">
      <c r="A842" t="s">
        <v>36</v>
      </c>
      <c r="B842" t="s">
        <v>15</v>
      </c>
      <c r="C842" t="s">
        <v>13</v>
      </c>
      <c r="D842" t="s">
        <v>8</v>
      </c>
      <c r="E842">
        <v>4</v>
      </c>
      <c r="F842" s="2">
        <v>2051.94828626988</v>
      </c>
      <c r="G842" s="2">
        <f>62980/1024</f>
        <v>61.50390625</v>
      </c>
      <c r="H842" s="4">
        <f t="shared" si="13"/>
        <v>1.94936686600001</v>
      </c>
    </row>
    <row r="843" spans="1:8">
      <c r="A843" t="s">
        <v>36</v>
      </c>
      <c r="B843" t="s">
        <v>15</v>
      </c>
      <c r="C843" t="s">
        <v>13</v>
      </c>
      <c r="D843" t="s">
        <v>8</v>
      </c>
      <c r="E843">
        <v>2</v>
      </c>
      <c r="F843" s="2">
        <v>1104.6413037065</v>
      </c>
      <c r="G843" s="2">
        <f>63292/1024</f>
        <v>61.80859375</v>
      </c>
      <c r="H843" s="4">
        <f t="shared" si="13"/>
        <v>1.81054247500001</v>
      </c>
    </row>
    <row r="844" spans="1:8">
      <c r="A844" t="s">
        <v>36</v>
      </c>
      <c r="B844" t="s">
        <v>15</v>
      </c>
      <c r="C844" t="s">
        <v>13</v>
      </c>
      <c r="D844" t="s">
        <v>8</v>
      </c>
      <c r="E844">
        <v>1</v>
      </c>
      <c r="F844" s="2">
        <v>576.761427055133</v>
      </c>
      <c r="G844" s="2">
        <f>62832/1024</f>
        <v>61.359375</v>
      </c>
      <c r="H844" s="4">
        <f t="shared" si="13"/>
        <v>1.7338191375</v>
      </c>
    </row>
    <row r="845" spans="1:8">
      <c r="A845" t="s">
        <v>36</v>
      </c>
      <c r="B845" t="s">
        <v>15</v>
      </c>
      <c r="C845" t="s">
        <v>13</v>
      </c>
      <c r="D845" t="s">
        <v>11</v>
      </c>
      <c r="E845">
        <v>24</v>
      </c>
      <c r="F845" s="2">
        <v>1676.18703467518</v>
      </c>
      <c r="G845" s="2">
        <f>99712/1024</f>
        <v>97.375</v>
      </c>
      <c r="H845" s="4">
        <f t="shared" si="13"/>
        <v>14.318211216</v>
      </c>
    </row>
    <row r="846" spans="1:8">
      <c r="A846" t="s">
        <v>36</v>
      </c>
      <c r="B846" t="s">
        <v>15</v>
      </c>
      <c r="C846" t="s">
        <v>13</v>
      </c>
      <c r="D846" t="s">
        <v>11</v>
      </c>
      <c r="E846">
        <v>16</v>
      </c>
      <c r="F846" s="2">
        <v>1960.69964033484</v>
      </c>
      <c r="G846" s="2">
        <f>70388/1024</f>
        <v>68.73828125</v>
      </c>
      <c r="H846" s="4">
        <f t="shared" si="13"/>
        <v>8.16035239200002</v>
      </c>
    </row>
    <row r="847" spans="1:8">
      <c r="A847" t="s">
        <v>36</v>
      </c>
      <c r="B847" t="s">
        <v>15</v>
      </c>
      <c r="C847" t="s">
        <v>13</v>
      </c>
      <c r="D847" t="s">
        <v>11</v>
      </c>
      <c r="E847">
        <v>8</v>
      </c>
      <c r="F847" s="2">
        <v>1210.36339109856</v>
      </c>
      <c r="G847" s="2">
        <f>62980/1024</f>
        <v>61.50390625</v>
      </c>
      <c r="H847" s="4">
        <f t="shared" si="13"/>
        <v>6.60958523600005</v>
      </c>
    </row>
    <row r="848" spans="1:8">
      <c r="A848" t="s">
        <v>36</v>
      </c>
      <c r="B848" t="s">
        <v>15</v>
      </c>
      <c r="C848" t="s">
        <v>13</v>
      </c>
      <c r="D848" t="s">
        <v>11</v>
      </c>
      <c r="E848">
        <v>4</v>
      </c>
      <c r="F848" s="2">
        <v>635.553093576816</v>
      </c>
      <c r="G848" s="2">
        <f>63448/1024</f>
        <v>61.9609375</v>
      </c>
      <c r="H848" s="4">
        <f t="shared" si="13"/>
        <v>6.293730674</v>
      </c>
    </row>
    <row r="849" spans="1:8">
      <c r="A849" t="s">
        <v>36</v>
      </c>
      <c r="B849" t="s">
        <v>15</v>
      </c>
      <c r="C849" t="s">
        <v>13</v>
      </c>
      <c r="D849" t="s">
        <v>11</v>
      </c>
      <c r="E849">
        <v>2</v>
      </c>
      <c r="F849" s="2">
        <v>326.831841867843</v>
      </c>
      <c r="G849" s="2">
        <f>63020/1024</f>
        <v>61.54296875</v>
      </c>
      <c r="H849" s="4">
        <f t="shared" si="13"/>
        <v>6.11935479900002</v>
      </c>
    </row>
    <row r="850" spans="1:8">
      <c r="A850" t="s">
        <v>36</v>
      </c>
      <c r="B850" t="s">
        <v>15</v>
      </c>
      <c r="C850" t="s">
        <v>13</v>
      </c>
      <c r="D850" t="s">
        <v>11</v>
      </c>
      <c r="E850">
        <v>1</v>
      </c>
      <c r="F850" s="2">
        <v>165.156386506824</v>
      </c>
      <c r="G850" s="2">
        <f>63292/1024</f>
        <v>61.80859375</v>
      </c>
      <c r="H850" s="4">
        <f t="shared" si="13"/>
        <v>6.05486727550001</v>
      </c>
    </row>
    <row r="851" spans="1:8">
      <c r="A851" t="s">
        <v>36</v>
      </c>
      <c r="B851" t="s">
        <v>15</v>
      </c>
      <c r="C851" t="s">
        <v>13</v>
      </c>
      <c r="D851" t="s">
        <v>12</v>
      </c>
      <c r="E851">
        <v>24</v>
      </c>
      <c r="F851" s="2">
        <v>1196.09573301459</v>
      </c>
      <c r="G851" s="2">
        <f>114624/1024</f>
        <v>111.9375</v>
      </c>
      <c r="H851" s="4">
        <f t="shared" si="13"/>
        <v>20.06528352</v>
      </c>
    </row>
    <row r="852" spans="1:8">
      <c r="A852" t="s">
        <v>36</v>
      </c>
      <c r="B852" t="s">
        <v>15</v>
      </c>
      <c r="C852" t="s">
        <v>13</v>
      </c>
      <c r="D852" t="s">
        <v>12</v>
      </c>
      <c r="E852">
        <v>16</v>
      </c>
      <c r="F852" s="2">
        <v>1178.37310349627</v>
      </c>
      <c r="G852" s="2">
        <f>76980/1024</f>
        <v>75.17578125</v>
      </c>
      <c r="H852" s="4">
        <f t="shared" si="13"/>
        <v>13.5780424320001</v>
      </c>
    </row>
    <row r="853" spans="1:8">
      <c r="A853" t="s">
        <v>36</v>
      </c>
      <c r="B853" t="s">
        <v>15</v>
      </c>
      <c r="C853" t="s">
        <v>13</v>
      </c>
      <c r="D853" t="s">
        <v>12</v>
      </c>
      <c r="E853">
        <v>8</v>
      </c>
      <c r="F853" s="2">
        <v>796.055629692039</v>
      </c>
      <c r="G853" s="2">
        <f>63216/1024</f>
        <v>61.734375</v>
      </c>
      <c r="H853" s="4">
        <f t="shared" si="13"/>
        <v>10.049548928</v>
      </c>
    </row>
    <row r="854" spans="1:8">
      <c r="A854" t="s">
        <v>36</v>
      </c>
      <c r="B854" t="s">
        <v>15</v>
      </c>
      <c r="C854" t="s">
        <v>13</v>
      </c>
      <c r="D854" t="s">
        <v>12</v>
      </c>
      <c r="E854">
        <v>4</v>
      </c>
      <c r="F854" s="2">
        <v>429.89344687894</v>
      </c>
      <c r="G854" s="2">
        <f>63348/1024</f>
        <v>61.86328125</v>
      </c>
      <c r="H854" s="4">
        <f t="shared" si="13"/>
        <v>9.30463125</v>
      </c>
    </row>
    <row r="855" spans="1:8">
      <c r="A855" t="s">
        <v>36</v>
      </c>
      <c r="B855" t="s">
        <v>15</v>
      </c>
      <c r="C855" t="s">
        <v>13</v>
      </c>
      <c r="D855" t="s">
        <v>12</v>
      </c>
      <c r="E855">
        <v>2</v>
      </c>
      <c r="F855" s="2">
        <v>227.137079692372</v>
      </c>
      <c r="G855" s="2">
        <f>62844/1024</f>
        <v>61.37109375</v>
      </c>
      <c r="H855" s="4">
        <f t="shared" si="13"/>
        <v>8.80525541100002</v>
      </c>
    </row>
    <row r="856" spans="1:8">
      <c r="A856" t="s">
        <v>36</v>
      </c>
      <c r="B856" t="s">
        <v>15</v>
      </c>
      <c r="C856" t="s">
        <v>13</v>
      </c>
      <c r="D856" t="s">
        <v>12</v>
      </c>
      <c r="E856">
        <v>1</v>
      </c>
      <c r="F856" s="2">
        <v>118.836476423017</v>
      </c>
      <c r="G856" s="2">
        <f>63104/1024</f>
        <v>61.625</v>
      </c>
      <c r="H856" s="4">
        <f t="shared" si="13"/>
        <v>8.41492469400005</v>
      </c>
    </row>
    <row r="857" spans="1:8">
      <c r="A857" t="s">
        <v>36</v>
      </c>
      <c r="B857" t="s">
        <v>15</v>
      </c>
      <c r="C857" t="s">
        <v>14</v>
      </c>
      <c r="D857" t="s">
        <v>8</v>
      </c>
      <c r="E857">
        <v>24</v>
      </c>
      <c r="F857" s="2">
        <v>6394.44000883455</v>
      </c>
      <c r="G857" s="2">
        <f>63124/1024</f>
        <v>61.64453125</v>
      </c>
      <c r="H857" s="4">
        <f t="shared" si="13"/>
        <v>3.75326064</v>
      </c>
    </row>
    <row r="858" spans="1:8">
      <c r="A858" t="s">
        <v>36</v>
      </c>
      <c r="B858" t="s">
        <v>15</v>
      </c>
      <c r="C858" t="s">
        <v>14</v>
      </c>
      <c r="D858" t="s">
        <v>8</v>
      </c>
      <c r="E858">
        <v>16</v>
      </c>
      <c r="F858" s="2">
        <v>5468.65327746754</v>
      </c>
      <c r="G858" s="2">
        <f>63368/1024</f>
        <v>61.8828125</v>
      </c>
      <c r="H858" s="4">
        <f t="shared" si="13"/>
        <v>2.925766032</v>
      </c>
    </row>
    <row r="859" spans="1:8">
      <c r="A859" t="s">
        <v>36</v>
      </c>
      <c r="B859" t="s">
        <v>15</v>
      </c>
      <c r="C859" t="s">
        <v>14</v>
      </c>
      <c r="D859" t="s">
        <v>8</v>
      </c>
      <c r="E859">
        <v>8</v>
      </c>
      <c r="F859" s="2">
        <v>3054.80321395296</v>
      </c>
      <c r="G859" s="2">
        <f>62724/1024</f>
        <v>61.25390625</v>
      </c>
      <c r="H859" s="4">
        <f t="shared" si="13"/>
        <v>2.618826628</v>
      </c>
    </row>
    <row r="860" spans="1:8">
      <c r="A860" t="s">
        <v>36</v>
      </c>
      <c r="B860" t="s">
        <v>15</v>
      </c>
      <c r="C860" t="s">
        <v>14</v>
      </c>
      <c r="D860" t="s">
        <v>8</v>
      </c>
      <c r="E860">
        <v>4</v>
      </c>
      <c r="F860" s="2">
        <v>1667.75529671619</v>
      </c>
      <c r="G860" s="2">
        <f>62852/1024</f>
        <v>61.37890625</v>
      </c>
      <c r="H860" s="4">
        <f t="shared" si="13"/>
        <v>2.398433396</v>
      </c>
    </row>
    <row r="861" spans="1:8">
      <c r="A861" t="s">
        <v>36</v>
      </c>
      <c r="B861" t="s">
        <v>15</v>
      </c>
      <c r="C861" t="s">
        <v>14</v>
      </c>
      <c r="D861" t="s">
        <v>8</v>
      </c>
      <c r="E861">
        <v>2</v>
      </c>
      <c r="F861" s="2">
        <v>886.279097493859</v>
      </c>
      <c r="G861" s="2">
        <f>62996/1024</f>
        <v>61.51953125</v>
      </c>
      <c r="H861" s="4">
        <f t="shared" si="13"/>
        <v>2.256625487</v>
      </c>
    </row>
    <row r="862" spans="1:8">
      <c r="A862" t="s">
        <v>36</v>
      </c>
      <c r="B862" t="s">
        <v>15</v>
      </c>
      <c r="C862" t="s">
        <v>14</v>
      </c>
      <c r="D862" t="s">
        <v>8</v>
      </c>
      <c r="E862">
        <v>1</v>
      </c>
      <c r="F862" s="2">
        <v>451.015793668807</v>
      </c>
      <c r="G862" s="2">
        <f>63764/1024</f>
        <v>62.26953125</v>
      </c>
      <c r="H862" s="4">
        <f t="shared" si="13"/>
        <v>2.217217255</v>
      </c>
    </row>
    <row r="863" spans="1:8">
      <c r="A863" t="s">
        <v>36</v>
      </c>
      <c r="B863" t="s">
        <v>15</v>
      </c>
      <c r="C863" t="s">
        <v>14</v>
      </c>
      <c r="D863" t="s">
        <v>11</v>
      </c>
      <c r="E863">
        <v>24</v>
      </c>
      <c r="F863" s="2">
        <v>2325.22680096544</v>
      </c>
      <c r="G863" s="2">
        <f>80308/1024</f>
        <v>78.42578125</v>
      </c>
      <c r="H863" s="4">
        <f t="shared" si="13"/>
        <v>10.321573788</v>
      </c>
    </row>
    <row r="864" spans="1:8">
      <c r="A864" t="s">
        <v>36</v>
      </c>
      <c r="B864" t="s">
        <v>15</v>
      </c>
      <c r="C864" t="s">
        <v>14</v>
      </c>
      <c r="D864" t="s">
        <v>11</v>
      </c>
      <c r="E864">
        <v>16</v>
      </c>
      <c r="F864" s="2">
        <v>2158.77083353634</v>
      </c>
      <c r="G864" s="2">
        <f>63904/1024</f>
        <v>62.40625</v>
      </c>
      <c r="H864" s="4">
        <f t="shared" si="13"/>
        <v>7.41162505600003</v>
      </c>
    </row>
    <row r="865" spans="1:8">
      <c r="A865" t="s">
        <v>36</v>
      </c>
      <c r="B865" t="s">
        <v>15</v>
      </c>
      <c r="C865" t="s">
        <v>14</v>
      </c>
      <c r="D865" t="s">
        <v>11</v>
      </c>
      <c r="E865">
        <v>8</v>
      </c>
      <c r="F865" s="2">
        <v>1185.31783190872</v>
      </c>
      <c r="G865" s="2">
        <f>63208/1024</f>
        <v>61.7265625</v>
      </c>
      <c r="H865" s="4">
        <f t="shared" si="13"/>
        <v>6.74924462000001</v>
      </c>
    </row>
    <row r="866" spans="1:8">
      <c r="A866" t="s">
        <v>36</v>
      </c>
      <c r="B866" t="s">
        <v>15</v>
      </c>
      <c r="C866" t="s">
        <v>14</v>
      </c>
      <c r="D866" t="s">
        <v>11</v>
      </c>
      <c r="E866">
        <v>4</v>
      </c>
      <c r="F866" s="2">
        <v>629.994685673529</v>
      </c>
      <c r="G866" s="2">
        <f>63316/1024</f>
        <v>61.83203125</v>
      </c>
      <c r="H866" s="4">
        <f t="shared" si="13"/>
        <v>6.349259908</v>
      </c>
    </row>
    <row r="867" spans="1:8">
      <c r="A867" t="s">
        <v>36</v>
      </c>
      <c r="B867" t="s">
        <v>15</v>
      </c>
      <c r="C867" t="s">
        <v>14</v>
      </c>
      <c r="D867" t="s">
        <v>11</v>
      </c>
      <c r="E867">
        <v>2</v>
      </c>
      <c r="F867" s="2">
        <v>336.360668089293</v>
      </c>
      <c r="G867" s="2">
        <f>62924/1024</f>
        <v>61.44921875</v>
      </c>
      <c r="H867" s="4">
        <f t="shared" si="13"/>
        <v>5.945998417</v>
      </c>
    </row>
    <row r="868" spans="1:8">
      <c r="A868" t="s">
        <v>36</v>
      </c>
      <c r="B868" t="s">
        <v>15</v>
      </c>
      <c r="C868" t="s">
        <v>14</v>
      </c>
      <c r="D868" t="s">
        <v>11</v>
      </c>
      <c r="E868">
        <v>1</v>
      </c>
      <c r="F868" s="2">
        <v>185.395472798305</v>
      </c>
      <c r="G868" s="2">
        <f>63232/1024</f>
        <v>61.75</v>
      </c>
      <c r="H868" s="4">
        <f t="shared" si="13"/>
        <v>5.3938749685</v>
      </c>
    </row>
    <row r="869" spans="1:8">
      <c r="A869" t="s">
        <v>36</v>
      </c>
      <c r="B869" t="s">
        <v>15</v>
      </c>
      <c r="C869" t="s">
        <v>14</v>
      </c>
      <c r="D869" t="s">
        <v>12</v>
      </c>
      <c r="E869">
        <v>24</v>
      </c>
      <c r="F869" s="2">
        <v>1116.72150755706</v>
      </c>
      <c r="G869" s="2">
        <f>205500/1024</f>
        <v>200.68359375</v>
      </c>
      <c r="H869" s="4">
        <f t="shared" si="13"/>
        <v>21.49148184</v>
      </c>
    </row>
    <row r="870" spans="1:8">
      <c r="A870" t="s">
        <v>36</v>
      </c>
      <c r="B870" t="s">
        <v>15</v>
      </c>
      <c r="C870" t="s">
        <v>14</v>
      </c>
      <c r="D870" t="s">
        <v>12</v>
      </c>
      <c r="E870">
        <v>16</v>
      </c>
      <c r="F870" s="2">
        <v>847.539862905986</v>
      </c>
      <c r="G870" s="2">
        <f>178352/1024</f>
        <v>174.171875</v>
      </c>
      <c r="H870" s="4">
        <f t="shared" si="13"/>
        <v>18.878168096</v>
      </c>
    </row>
    <row r="871" spans="1:8">
      <c r="A871" t="s">
        <v>36</v>
      </c>
      <c r="B871" t="s">
        <v>15</v>
      </c>
      <c r="C871" t="s">
        <v>14</v>
      </c>
      <c r="D871" t="s">
        <v>12</v>
      </c>
      <c r="E871">
        <v>8</v>
      </c>
      <c r="F871" s="2">
        <v>459.707466220392</v>
      </c>
      <c r="G871" s="2">
        <f>158140/1024</f>
        <v>154.43359375</v>
      </c>
      <c r="H871" s="4">
        <f t="shared" si="13"/>
        <v>17.402371264</v>
      </c>
    </row>
    <row r="872" spans="1:8">
      <c r="A872" t="s">
        <v>36</v>
      </c>
      <c r="B872" t="s">
        <v>15</v>
      </c>
      <c r="C872" t="s">
        <v>14</v>
      </c>
      <c r="D872" t="s">
        <v>12</v>
      </c>
      <c r="E872">
        <v>4</v>
      </c>
      <c r="F872" s="2">
        <v>268.540874838511</v>
      </c>
      <c r="G872" s="2">
        <f>135164/1024</f>
        <v>131.99609375</v>
      </c>
      <c r="H872" s="4">
        <f t="shared" si="13"/>
        <v>14.89531157</v>
      </c>
    </row>
    <row r="873" spans="1:8">
      <c r="A873" t="s">
        <v>36</v>
      </c>
      <c r="B873" t="s">
        <v>15</v>
      </c>
      <c r="C873" t="s">
        <v>14</v>
      </c>
      <c r="D873" t="s">
        <v>12</v>
      </c>
      <c r="E873">
        <v>2</v>
      </c>
      <c r="F873" s="2">
        <v>144.942544160576</v>
      </c>
      <c r="G873" s="2">
        <f>132012/1024</f>
        <v>128.91796875</v>
      </c>
      <c r="H873" s="4">
        <f t="shared" si="13"/>
        <v>13.798571093</v>
      </c>
    </row>
    <row r="874" spans="1:8">
      <c r="A874" t="s">
        <v>36</v>
      </c>
      <c r="B874" t="s">
        <v>15</v>
      </c>
      <c r="C874" t="s">
        <v>14</v>
      </c>
      <c r="D874" t="s">
        <v>12</v>
      </c>
      <c r="E874">
        <v>1</v>
      </c>
      <c r="F874" s="2">
        <v>80.9687502201198</v>
      </c>
      <c r="G874" s="2">
        <f>125328/1024</f>
        <v>122.390625</v>
      </c>
      <c r="H874" s="4">
        <f t="shared" si="13"/>
        <v>12.3504438105</v>
      </c>
    </row>
    <row r="875" spans="1:8">
      <c r="A875" t="s">
        <v>36</v>
      </c>
      <c r="B875" t="s">
        <v>15</v>
      </c>
      <c r="C875" t="s">
        <v>9</v>
      </c>
      <c r="D875" t="s">
        <v>8</v>
      </c>
      <c r="E875">
        <v>24</v>
      </c>
      <c r="F875" s="2">
        <v>18914.371086191</v>
      </c>
      <c r="G875" s="2">
        <f>76420/1024</f>
        <v>74.62890625</v>
      </c>
      <c r="H875" s="4">
        <f t="shared" si="13"/>
        <v>1.268876448</v>
      </c>
    </row>
    <row r="876" spans="1:8">
      <c r="A876" t="s">
        <v>36</v>
      </c>
      <c r="B876" t="s">
        <v>15</v>
      </c>
      <c r="C876" t="s">
        <v>9</v>
      </c>
      <c r="D876" t="s">
        <v>8</v>
      </c>
      <c r="E876">
        <v>16</v>
      </c>
      <c r="F876" s="2">
        <v>15702.2919559961</v>
      </c>
      <c r="G876" s="2">
        <f>71052/1024</f>
        <v>69.38671875</v>
      </c>
      <c r="H876" s="4">
        <f t="shared" si="13"/>
        <v>1.018959528</v>
      </c>
    </row>
    <row r="877" spans="1:8">
      <c r="A877" t="s">
        <v>36</v>
      </c>
      <c r="B877" t="s">
        <v>15</v>
      </c>
      <c r="C877" t="s">
        <v>9</v>
      </c>
      <c r="D877" t="s">
        <v>8</v>
      </c>
      <c r="E877">
        <v>8</v>
      </c>
      <c r="F877" s="2">
        <v>8843.06968275239</v>
      </c>
      <c r="G877" s="2">
        <f>66580/1024</f>
        <v>65.01953125</v>
      </c>
      <c r="H877" s="4">
        <f t="shared" si="13"/>
        <v>0.904663232000001</v>
      </c>
    </row>
    <row r="878" spans="1:8">
      <c r="A878" t="s">
        <v>36</v>
      </c>
      <c r="B878" t="s">
        <v>15</v>
      </c>
      <c r="C878" t="s">
        <v>9</v>
      </c>
      <c r="D878" t="s">
        <v>8</v>
      </c>
      <c r="E878">
        <v>4</v>
      </c>
      <c r="F878" s="2">
        <v>4742.28062881436</v>
      </c>
      <c r="G878" s="2">
        <f>63860/1024</f>
        <v>62.36328125</v>
      </c>
      <c r="H878" s="4">
        <f t="shared" si="13"/>
        <v>0.843476022000001</v>
      </c>
    </row>
    <row r="879" spans="1:8">
      <c r="A879" t="s">
        <v>36</v>
      </c>
      <c r="B879" t="s">
        <v>15</v>
      </c>
      <c r="C879" t="s">
        <v>9</v>
      </c>
      <c r="D879" t="s">
        <v>8</v>
      </c>
      <c r="E879">
        <v>2</v>
      </c>
      <c r="F879" s="2">
        <v>2488.72041910798</v>
      </c>
      <c r="G879" s="2">
        <f>62752/1024</f>
        <v>61.28125</v>
      </c>
      <c r="H879" s="4">
        <f t="shared" si="13"/>
        <v>0.803625825000002</v>
      </c>
    </row>
    <row r="880" spans="1:8">
      <c r="A880" t="s">
        <v>36</v>
      </c>
      <c r="B880" t="s">
        <v>15</v>
      </c>
      <c r="C880" t="s">
        <v>9</v>
      </c>
      <c r="D880" t="s">
        <v>8</v>
      </c>
      <c r="E880">
        <v>1</v>
      </c>
      <c r="F880" s="2">
        <v>1368.82193742313</v>
      </c>
      <c r="G880" s="2">
        <f>62680/1024</f>
        <v>61.2109375</v>
      </c>
      <c r="H880" s="4">
        <f t="shared" si="13"/>
        <v>0.730555211500004</v>
      </c>
    </row>
    <row r="881" spans="1:8">
      <c r="A881" t="s">
        <v>36</v>
      </c>
      <c r="B881" t="s">
        <v>15</v>
      </c>
      <c r="C881" t="s">
        <v>9</v>
      </c>
      <c r="D881" t="s">
        <v>11</v>
      </c>
      <c r="E881">
        <v>24</v>
      </c>
      <c r="F881" s="2">
        <v>7468.12751605183</v>
      </c>
      <c r="G881" s="2">
        <f>685384/1024</f>
        <v>669.3203125</v>
      </c>
      <c r="H881" s="4">
        <f t="shared" si="13"/>
        <v>3.213656964</v>
      </c>
    </row>
    <row r="882" spans="1:8">
      <c r="A882" t="s">
        <v>36</v>
      </c>
      <c r="B882" t="s">
        <v>15</v>
      </c>
      <c r="C882" t="s">
        <v>9</v>
      </c>
      <c r="D882" t="s">
        <v>11</v>
      </c>
      <c r="E882">
        <v>16</v>
      </c>
      <c r="F882" s="2">
        <v>6279.15919873181</v>
      </c>
      <c r="G882" s="2">
        <f>670320/1024</f>
        <v>654.609375</v>
      </c>
      <c r="H882" s="4">
        <f t="shared" si="13"/>
        <v>2.548111856</v>
      </c>
    </row>
    <row r="883" spans="1:8">
      <c r="A883" t="s">
        <v>36</v>
      </c>
      <c r="B883" t="s">
        <v>15</v>
      </c>
      <c r="C883" t="s">
        <v>9</v>
      </c>
      <c r="D883" t="s">
        <v>11</v>
      </c>
      <c r="E883">
        <v>8</v>
      </c>
      <c r="F883" s="2">
        <v>3482.20252297307</v>
      </c>
      <c r="G883" s="2">
        <f>659336/1024</f>
        <v>643.8828125</v>
      </c>
      <c r="H883" s="4">
        <f t="shared" si="13"/>
        <v>2.29739653200001</v>
      </c>
    </row>
    <row r="884" spans="1:8">
      <c r="A884" t="s">
        <v>36</v>
      </c>
      <c r="B884" t="s">
        <v>15</v>
      </c>
      <c r="C884" t="s">
        <v>9</v>
      </c>
      <c r="D884" t="s">
        <v>11</v>
      </c>
      <c r="E884">
        <v>4</v>
      </c>
      <c r="F884" s="2">
        <v>1775.90020294712</v>
      </c>
      <c r="G884" s="2">
        <f>651032/1024</f>
        <v>635.7734375</v>
      </c>
      <c r="H884" s="4">
        <f t="shared" si="13"/>
        <v>2.252378818</v>
      </c>
    </row>
    <row r="885" spans="1:8">
      <c r="A885" t="s">
        <v>36</v>
      </c>
      <c r="B885" t="s">
        <v>15</v>
      </c>
      <c r="C885" t="s">
        <v>9</v>
      </c>
      <c r="D885" t="s">
        <v>11</v>
      </c>
      <c r="E885">
        <v>2</v>
      </c>
      <c r="F885" s="2">
        <v>931.873278815202</v>
      </c>
      <c r="G885" s="2">
        <f>648696/1024</f>
        <v>633.4921875</v>
      </c>
      <c r="H885" s="4">
        <f t="shared" si="13"/>
        <v>2.146214561</v>
      </c>
    </row>
    <row r="886" spans="1:8">
      <c r="A886" t="s">
        <v>36</v>
      </c>
      <c r="B886" t="s">
        <v>15</v>
      </c>
      <c r="C886" t="s">
        <v>9</v>
      </c>
      <c r="D886" t="s">
        <v>11</v>
      </c>
      <c r="E886">
        <v>1</v>
      </c>
      <c r="F886" s="2">
        <v>505.170284241673</v>
      </c>
      <c r="G886" s="2">
        <f>645896/1024</f>
        <v>630.7578125</v>
      </c>
      <c r="H886" s="4">
        <f t="shared" si="13"/>
        <v>1.979530529</v>
      </c>
    </row>
    <row r="887" spans="1:8">
      <c r="A887" t="s">
        <v>36</v>
      </c>
      <c r="B887" t="s">
        <v>15</v>
      </c>
      <c r="C887" t="s">
        <v>9</v>
      </c>
      <c r="D887" t="s">
        <v>12</v>
      </c>
      <c r="E887">
        <v>24</v>
      </c>
      <c r="F887" s="2">
        <v>5916.1608773108</v>
      </c>
      <c r="G887" s="2">
        <f>10887196/1024</f>
        <v>10632.02734375</v>
      </c>
      <c r="H887" s="4">
        <f t="shared" si="13"/>
        <v>4.05668481600001</v>
      </c>
    </row>
    <row r="888" spans="1:8">
      <c r="A888" t="s">
        <v>36</v>
      </c>
      <c r="B888" t="s">
        <v>15</v>
      </c>
      <c r="C888" t="s">
        <v>9</v>
      </c>
      <c r="D888" t="s">
        <v>12</v>
      </c>
      <c r="E888">
        <v>16</v>
      </c>
      <c r="F888" s="2">
        <v>4241.15142018995</v>
      </c>
      <c r="G888" s="2">
        <f>10865868/1024</f>
        <v>10611.19921875</v>
      </c>
      <c r="H888" s="4">
        <f t="shared" si="13"/>
        <v>3.772560424</v>
      </c>
    </row>
    <row r="889" spans="1:8">
      <c r="A889" t="s">
        <v>36</v>
      </c>
      <c r="B889" t="s">
        <v>15</v>
      </c>
      <c r="C889" t="s">
        <v>9</v>
      </c>
      <c r="D889" t="s">
        <v>12</v>
      </c>
      <c r="E889">
        <v>8</v>
      </c>
      <c r="F889" s="2">
        <v>2619.39151833639</v>
      </c>
      <c r="G889" s="2">
        <f>10848864/1024</f>
        <v>10594.59375</v>
      </c>
      <c r="H889" s="4">
        <f t="shared" si="13"/>
        <v>3.05414442400001</v>
      </c>
    </row>
    <row r="890" spans="1:8">
      <c r="A890" t="s">
        <v>36</v>
      </c>
      <c r="B890" t="s">
        <v>15</v>
      </c>
      <c r="C890" t="s">
        <v>9</v>
      </c>
      <c r="D890" t="s">
        <v>12</v>
      </c>
      <c r="E890">
        <v>4</v>
      </c>
      <c r="F890" s="2">
        <v>1403.11238824926</v>
      </c>
      <c r="G890" s="2">
        <f>10829464/1024</f>
        <v>10575.6484375</v>
      </c>
      <c r="H890" s="4">
        <f t="shared" si="13"/>
        <v>2.85080513400001</v>
      </c>
    </row>
    <row r="891" spans="1:8">
      <c r="A891" t="s">
        <v>36</v>
      </c>
      <c r="B891" t="s">
        <v>15</v>
      </c>
      <c r="C891" t="s">
        <v>9</v>
      </c>
      <c r="D891" t="s">
        <v>12</v>
      </c>
      <c r="E891">
        <v>2</v>
      </c>
      <c r="F891" s="2">
        <v>777.502905534189</v>
      </c>
      <c r="G891" s="2">
        <f>10822988/1024</f>
        <v>10569.32421875</v>
      </c>
      <c r="H891" s="4">
        <f t="shared" si="13"/>
        <v>2.572337654</v>
      </c>
    </row>
    <row r="892" spans="1:8">
      <c r="A892" t="s">
        <v>36</v>
      </c>
      <c r="B892" t="s">
        <v>15</v>
      </c>
      <c r="C892" t="s">
        <v>9</v>
      </c>
      <c r="D892" t="s">
        <v>12</v>
      </c>
      <c r="E892">
        <v>1</v>
      </c>
      <c r="F892" s="2">
        <v>406.825575572059</v>
      </c>
      <c r="G892" s="2">
        <f>10823124/1024</f>
        <v>10569.45703125</v>
      </c>
      <c r="H892" s="4">
        <f t="shared" si="13"/>
        <v>2.4580558845</v>
      </c>
    </row>
    <row r="893" spans="1:8">
      <c r="A893" t="s">
        <v>37</v>
      </c>
      <c r="B893" t="s">
        <v>7</v>
      </c>
      <c r="C893" t="s">
        <v>13</v>
      </c>
      <c r="D893" t="s">
        <v>8</v>
      </c>
      <c r="E893">
        <v>4</v>
      </c>
      <c r="F893" s="2">
        <v>3753.28559336718</v>
      </c>
      <c r="G893" s="2">
        <f>57524224/1024/1024</f>
        <v>54.859375</v>
      </c>
      <c r="H893" s="4">
        <f t="shared" si="13"/>
        <v>1.065732916</v>
      </c>
    </row>
    <row r="894" spans="1:8">
      <c r="A894" t="s">
        <v>37</v>
      </c>
      <c r="B894" t="s">
        <v>7</v>
      </c>
      <c r="C894" t="s">
        <v>13</v>
      </c>
      <c r="D894" t="s">
        <v>8</v>
      </c>
      <c r="E894">
        <v>2</v>
      </c>
      <c r="F894" s="2">
        <v>2396.39366621315</v>
      </c>
      <c r="G894" s="2">
        <f>58277888/1024/1024</f>
        <v>55.578125</v>
      </c>
      <c r="H894" s="4">
        <f t="shared" si="13"/>
        <v>0.834587417000003</v>
      </c>
    </row>
    <row r="895" spans="1:8">
      <c r="A895" t="s">
        <v>37</v>
      </c>
      <c r="B895" t="s">
        <v>7</v>
      </c>
      <c r="C895" t="s">
        <v>13</v>
      </c>
      <c r="D895" t="s">
        <v>8</v>
      </c>
      <c r="E895">
        <v>1</v>
      </c>
      <c r="F895" s="2">
        <v>1176.97642847238</v>
      </c>
      <c r="G895" s="2">
        <f>59932672/1024/1024</f>
        <v>57.15625</v>
      </c>
      <c r="H895" s="4">
        <f t="shared" si="13"/>
        <v>0.849634687500003</v>
      </c>
    </row>
    <row r="896" spans="1:8">
      <c r="A896" t="s">
        <v>37</v>
      </c>
      <c r="B896" t="s">
        <v>7</v>
      </c>
      <c r="C896" t="s">
        <v>13</v>
      </c>
      <c r="D896" t="s">
        <v>11</v>
      </c>
      <c r="E896">
        <v>4</v>
      </c>
      <c r="F896" s="2">
        <v>898.60335709956</v>
      </c>
      <c r="G896" s="2">
        <f>59932672/1024/1024</f>
        <v>57.15625</v>
      </c>
      <c r="H896" s="4">
        <f t="shared" si="13"/>
        <v>4.451352166</v>
      </c>
    </row>
    <row r="897" spans="1:8">
      <c r="A897" t="s">
        <v>37</v>
      </c>
      <c r="B897" t="s">
        <v>7</v>
      </c>
      <c r="C897" t="s">
        <v>13</v>
      </c>
      <c r="D897" t="s">
        <v>11</v>
      </c>
      <c r="E897">
        <v>2</v>
      </c>
      <c r="F897" s="2">
        <v>655.287499202457</v>
      </c>
      <c r="G897" s="2">
        <f>58654720/1024/1024</f>
        <v>55.9375</v>
      </c>
      <c r="H897" s="4">
        <f t="shared" si="13"/>
        <v>3.052095458</v>
      </c>
    </row>
    <row r="898" spans="1:8">
      <c r="A898" t="s">
        <v>37</v>
      </c>
      <c r="B898" t="s">
        <v>7</v>
      </c>
      <c r="C898" t="s">
        <v>13</v>
      </c>
      <c r="D898" t="s">
        <v>11</v>
      </c>
      <c r="E898">
        <v>1</v>
      </c>
      <c r="F898" s="2">
        <v>388.750862085407</v>
      </c>
      <c r="G898" s="2">
        <f>59539456/1024/1024</f>
        <v>56.78125</v>
      </c>
      <c r="H898" s="4">
        <f t="shared" si="13"/>
        <v>2.57234156250001</v>
      </c>
    </row>
    <row r="899" spans="1:8">
      <c r="A899" t="s">
        <v>37</v>
      </c>
      <c r="B899" t="s">
        <v>7</v>
      </c>
      <c r="C899" t="s">
        <v>13</v>
      </c>
      <c r="D899" t="s">
        <v>12</v>
      </c>
      <c r="E899">
        <v>4</v>
      </c>
      <c r="F899" s="2">
        <v>411.813561808183</v>
      </c>
      <c r="G899" s="2">
        <f>56934400/1024/1024</f>
        <v>54.296875</v>
      </c>
      <c r="H899" s="4">
        <f t="shared" ref="H899:H962" si="14">E899*1000/F899</f>
        <v>9.71313325000002</v>
      </c>
    </row>
    <row r="900" spans="1:8">
      <c r="A900" t="s">
        <v>37</v>
      </c>
      <c r="B900" t="s">
        <v>7</v>
      </c>
      <c r="C900" t="s">
        <v>13</v>
      </c>
      <c r="D900" t="s">
        <v>12</v>
      </c>
      <c r="E900">
        <v>2</v>
      </c>
      <c r="F900" s="2">
        <v>268.080400561799</v>
      </c>
      <c r="G900" s="2">
        <f>58507264/1024/1024</f>
        <v>55.796875</v>
      </c>
      <c r="H900" s="4">
        <f t="shared" si="14"/>
        <v>7.460448417</v>
      </c>
    </row>
    <row r="901" spans="1:8">
      <c r="A901" t="s">
        <v>37</v>
      </c>
      <c r="B901" t="s">
        <v>7</v>
      </c>
      <c r="C901" t="s">
        <v>13</v>
      </c>
      <c r="D901" t="s">
        <v>12</v>
      </c>
      <c r="E901">
        <v>1</v>
      </c>
      <c r="F901" s="2">
        <v>142.237959005189</v>
      </c>
      <c r="G901" s="2">
        <f>57311232/1024/1024</f>
        <v>54.65625</v>
      </c>
      <c r="H901" s="4">
        <f t="shared" si="14"/>
        <v>7.03047208350001</v>
      </c>
    </row>
    <row r="902" spans="1:8">
      <c r="A902" t="s">
        <v>37</v>
      </c>
      <c r="B902" t="s">
        <v>7</v>
      </c>
      <c r="C902" t="s">
        <v>14</v>
      </c>
      <c r="D902" t="s">
        <v>8</v>
      </c>
      <c r="E902">
        <v>4</v>
      </c>
      <c r="F902" s="2">
        <v>3851.05684880441</v>
      </c>
      <c r="G902" s="2">
        <f>58490880/1024/1024</f>
        <v>55.78125</v>
      </c>
      <c r="H902" s="4">
        <f t="shared" si="14"/>
        <v>1.038675916</v>
      </c>
    </row>
    <row r="903" spans="1:8">
      <c r="A903" t="s">
        <v>37</v>
      </c>
      <c r="B903" t="s">
        <v>7</v>
      </c>
      <c r="C903" t="s">
        <v>14</v>
      </c>
      <c r="D903" t="s">
        <v>8</v>
      </c>
      <c r="E903">
        <v>2</v>
      </c>
      <c r="F903" s="2">
        <v>2168.61065371317</v>
      </c>
      <c r="G903" s="2">
        <f>57032704/1024/1024</f>
        <v>54.390625</v>
      </c>
      <c r="H903" s="4">
        <f t="shared" si="14"/>
        <v>0.922249458000001</v>
      </c>
    </row>
    <row r="904" spans="1:8">
      <c r="A904" t="s">
        <v>37</v>
      </c>
      <c r="B904" t="s">
        <v>7</v>
      </c>
      <c r="C904" t="s">
        <v>14</v>
      </c>
      <c r="D904" t="s">
        <v>8</v>
      </c>
      <c r="E904">
        <v>1</v>
      </c>
      <c r="F904" s="2">
        <v>1183.73562077426</v>
      </c>
      <c r="G904" s="2">
        <f>59260928/1024/1024</f>
        <v>56.515625</v>
      </c>
      <c r="H904" s="4">
        <f t="shared" si="14"/>
        <v>0.844783229000001</v>
      </c>
    </row>
    <row r="905" spans="1:8">
      <c r="A905" t="s">
        <v>37</v>
      </c>
      <c r="B905" t="s">
        <v>7</v>
      </c>
      <c r="C905" t="s">
        <v>14</v>
      </c>
      <c r="D905" t="s">
        <v>11</v>
      </c>
      <c r="E905">
        <v>4</v>
      </c>
      <c r="F905" s="2">
        <v>1254.35693040043</v>
      </c>
      <c r="G905" s="2">
        <f>56475648/1024/1024</f>
        <v>53.859375</v>
      </c>
      <c r="H905" s="4">
        <f t="shared" si="14"/>
        <v>3.18888500000002</v>
      </c>
    </row>
    <row r="906" spans="1:8">
      <c r="A906" t="s">
        <v>37</v>
      </c>
      <c r="B906" t="s">
        <v>7</v>
      </c>
      <c r="C906" t="s">
        <v>14</v>
      </c>
      <c r="D906" t="s">
        <v>11</v>
      </c>
      <c r="E906">
        <v>2</v>
      </c>
      <c r="F906" s="2">
        <v>819.918778845767</v>
      </c>
      <c r="G906" s="2">
        <f>56590336/1024/1024</f>
        <v>53.96875</v>
      </c>
      <c r="H906" s="4">
        <f t="shared" si="14"/>
        <v>2.439266</v>
      </c>
    </row>
    <row r="907" spans="1:8">
      <c r="A907" t="s">
        <v>37</v>
      </c>
      <c r="B907" t="s">
        <v>7</v>
      </c>
      <c r="C907" t="s">
        <v>14</v>
      </c>
      <c r="D907" t="s">
        <v>11</v>
      </c>
      <c r="E907">
        <v>1</v>
      </c>
      <c r="F907" s="2">
        <v>447.545132399091</v>
      </c>
      <c r="G907" s="2">
        <f>60407808/1024/1024</f>
        <v>57.609375</v>
      </c>
      <c r="H907" s="4">
        <f t="shared" si="14"/>
        <v>2.234411521</v>
      </c>
    </row>
    <row r="908" spans="1:8">
      <c r="A908" t="s">
        <v>37</v>
      </c>
      <c r="B908" t="s">
        <v>7</v>
      </c>
      <c r="C908" t="s">
        <v>14</v>
      </c>
      <c r="D908" t="s">
        <v>12</v>
      </c>
      <c r="E908">
        <v>4</v>
      </c>
      <c r="F908" s="2">
        <v>520.061451761293</v>
      </c>
      <c r="G908" s="2">
        <f>141787136/1024/1024</f>
        <v>135.21875</v>
      </c>
      <c r="H908" s="4">
        <f t="shared" si="14"/>
        <v>7.69139875000001</v>
      </c>
    </row>
    <row r="909" spans="1:8">
      <c r="A909" t="s">
        <v>37</v>
      </c>
      <c r="B909" t="s">
        <v>7</v>
      </c>
      <c r="C909" t="s">
        <v>14</v>
      </c>
      <c r="D909" t="s">
        <v>12</v>
      </c>
      <c r="E909">
        <v>2</v>
      </c>
      <c r="F909" s="2">
        <v>307.610171801166</v>
      </c>
      <c r="G909" s="2">
        <f>146964480/1024/1024</f>
        <v>140.15625</v>
      </c>
      <c r="H909" s="4">
        <f t="shared" si="14"/>
        <v>6.50173558400002</v>
      </c>
    </row>
    <row r="910" spans="1:8">
      <c r="A910" t="s">
        <v>37</v>
      </c>
      <c r="B910" t="s">
        <v>7</v>
      </c>
      <c r="C910" t="s">
        <v>14</v>
      </c>
      <c r="D910" t="s">
        <v>12</v>
      </c>
      <c r="E910">
        <v>1</v>
      </c>
      <c r="F910" s="2">
        <v>161.085473937769</v>
      </c>
      <c r="G910" s="2">
        <f>157974528/1024/1024</f>
        <v>150.65625</v>
      </c>
      <c r="H910" s="4">
        <f t="shared" si="14"/>
        <v>6.20788439550001</v>
      </c>
    </row>
    <row r="911" spans="1:8">
      <c r="A911" t="s">
        <v>37</v>
      </c>
      <c r="B911" t="s">
        <v>7</v>
      </c>
      <c r="C911" t="s">
        <v>9</v>
      </c>
      <c r="D911" t="s">
        <v>8</v>
      </c>
      <c r="E911">
        <v>4</v>
      </c>
      <c r="F911" s="2">
        <v>7156.30076500855</v>
      </c>
      <c r="G911" s="2">
        <f>59637760/1024/1024</f>
        <v>56.875</v>
      </c>
      <c r="H911" s="4">
        <f t="shared" si="14"/>
        <v>0.558948</v>
      </c>
    </row>
    <row r="912" spans="1:8">
      <c r="A912" t="s">
        <v>37</v>
      </c>
      <c r="B912" t="s">
        <v>7</v>
      </c>
      <c r="C912" t="s">
        <v>9</v>
      </c>
      <c r="D912" t="s">
        <v>8</v>
      </c>
      <c r="E912">
        <v>2</v>
      </c>
      <c r="F912" s="2">
        <v>4734.04668931297</v>
      </c>
      <c r="G912" s="2">
        <f>60686336/1024/1024</f>
        <v>57.875</v>
      </c>
      <c r="H912" s="4">
        <f t="shared" si="14"/>
        <v>0.422471541</v>
      </c>
    </row>
    <row r="913" spans="1:8">
      <c r="A913" t="s">
        <v>37</v>
      </c>
      <c r="B913" t="s">
        <v>7</v>
      </c>
      <c r="C913" t="s">
        <v>9</v>
      </c>
      <c r="D913" t="s">
        <v>8</v>
      </c>
      <c r="E913">
        <v>1</v>
      </c>
      <c r="F913" s="2">
        <v>2838.33349275543</v>
      </c>
      <c r="G913" s="2">
        <f>61669376/1024/1024</f>
        <v>58.8125</v>
      </c>
      <c r="H913" s="4">
        <f t="shared" si="14"/>
        <v>0.3523194165</v>
      </c>
    </row>
    <row r="914" spans="1:8">
      <c r="A914" t="s">
        <v>37</v>
      </c>
      <c r="B914" t="s">
        <v>7</v>
      </c>
      <c r="C914" t="s">
        <v>9</v>
      </c>
      <c r="D914" t="s">
        <v>11</v>
      </c>
      <c r="E914">
        <v>4</v>
      </c>
      <c r="F914" s="2">
        <v>3254.02726549445</v>
      </c>
      <c r="G914" s="2">
        <f>545832960/1024/1024</f>
        <v>520.546875</v>
      </c>
      <c r="H914" s="4">
        <f t="shared" si="14"/>
        <v>1.229246</v>
      </c>
    </row>
    <row r="915" spans="1:8">
      <c r="A915" t="s">
        <v>37</v>
      </c>
      <c r="B915" t="s">
        <v>7</v>
      </c>
      <c r="C915" t="s">
        <v>9</v>
      </c>
      <c r="D915" t="s">
        <v>11</v>
      </c>
      <c r="E915">
        <v>2</v>
      </c>
      <c r="F915" s="2">
        <v>1752.6530415168</v>
      </c>
      <c r="G915" s="2">
        <f>540033024/1024/1024</f>
        <v>515.015625</v>
      </c>
      <c r="H915" s="4">
        <f t="shared" si="14"/>
        <v>1.141127167</v>
      </c>
    </row>
    <row r="916" spans="1:8">
      <c r="A916" t="s">
        <v>37</v>
      </c>
      <c r="B916" t="s">
        <v>7</v>
      </c>
      <c r="C916" t="s">
        <v>9</v>
      </c>
      <c r="D916" t="s">
        <v>11</v>
      </c>
      <c r="E916">
        <v>1</v>
      </c>
      <c r="F916" s="2">
        <v>997.188654943588</v>
      </c>
      <c r="G916" s="2">
        <f>538345472/1024/1024</f>
        <v>513.40625</v>
      </c>
      <c r="H916" s="4">
        <f t="shared" si="14"/>
        <v>1.002819271</v>
      </c>
    </row>
    <row r="917" spans="1:8">
      <c r="A917" t="s">
        <v>37</v>
      </c>
      <c r="B917" t="s">
        <v>7</v>
      </c>
      <c r="C917" t="s">
        <v>9</v>
      </c>
      <c r="D917" t="s">
        <v>12</v>
      </c>
      <c r="E917">
        <v>4</v>
      </c>
      <c r="F917" s="2">
        <v>1488.20047734357</v>
      </c>
      <c r="G917" s="2">
        <f>2805448704/1024/1024</f>
        <v>2675.484375</v>
      </c>
      <c r="H917" s="4">
        <f t="shared" si="14"/>
        <v>2.68780991600001</v>
      </c>
    </row>
    <row r="918" spans="1:8">
      <c r="A918" t="s">
        <v>37</v>
      </c>
      <c r="B918" t="s">
        <v>7</v>
      </c>
      <c r="C918" t="s">
        <v>9</v>
      </c>
      <c r="D918" t="s">
        <v>12</v>
      </c>
      <c r="E918">
        <v>2</v>
      </c>
      <c r="F918" s="2">
        <v>938.144424451226</v>
      </c>
      <c r="G918" s="2">
        <f>3491708928/1024/1024</f>
        <v>3329.953125</v>
      </c>
      <c r="H918" s="4">
        <f t="shared" si="14"/>
        <v>2.131867917</v>
      </c>
    </row>
    <row r="919" spans="1:8">
      <c r="A919" t="s">
        <v>37</v>
      </c>
      <c r="B919" t="s">
        <v>7</v>
      </c>
      <c r="C919" t="s">
        <v>9</v>
      </c>
      <c r="D919" t="s">
        <v>12</v>
      </c>
      <c r="E919">
        <v>1</v>
      </c>
      <c r="F919" s="2">
        <v>513.908362343518</v>
      </c>
      <c r="G919" s="2">
        <f>3649470464/1024/1024</f>
        <v>3480.40625</v>
      </c>
      <c r="H919" s="4">
        <f t="shared" si="14"/>
        <v>1.9458722085</v>
      </c>
    </row>
    <row r="920" spans="1:8">
      <c r="A920" t="s">
        <v>37</v>
      </c>
      <c r="B920" t="s">
        <v>15</v>
      </c>
      <c r="C920" t="s">
        <v>13</v>
      </c>
      <c r="D920" t="s">
        <v>8</v>
      </c>
      <c r="E920">
        <v>24</v>
      </c>
      <c r="F920" s="2">
        <v>4243.20984058069</v>
      </c>
      <c r="G920" s="2">
        <f>77900/1024</f>
        <v>76.07421875</v>
      </c>
      <c r="H920" s="4">
        <f t="shared" si="14"/>
        <v>5.65609548000001</v>
      </c>
    </row>
    <row r="921" spans="1:8">
      <c r="A921" t="s">
        <v>37</v>
      </c>
      <c r="B921" t="s">
        <v>15</v>
      </c>
      <c r="C921" t="s">
        <v>13</v>
      </c>
      <c r="D921" t="s">
        <v>8</v>
      </c>
      <c r="E921">
        <v>16</v>
      </c>
      <c r="F921" s="2">
        <v>4504.66642900046</v>
      </c>
      <c r="G921" s="2">
        <f>62952/1024</f>
        <v>61.4765625</v>
      </c>
      <c r="H921" s="4">
        <f t="shared" si="14"/>
        <v>3.55187232</v>
      </c>
    </row>
    <row r="922" spans="1:8">
      <c r="A922" t="s">
        <v>37</v>
      </c>
      <c r="B922" t="s">
        <v>15</v>
      </c>
      <c r="C922" t="s">
        <v>13</v>
      </c>
      <c r="D922" t="s">
        <v>8</v>
      </c>
      <c r="E922">
        <v>8</v>
      </c>
      <c r="F922" s="2">
        <v>3391.74180096914</v>
      </c>
      <c r="G922" s="2">
        <f>63216/1024</f>
        <v>61.734375</v>
      </c>
      <c r="H922" s="4">
        <f t="shared" si="14"/>
        <v>2.358670108</v>
      </c>
    </row>
    <row r="923" spans="1:8">
      <c r="A923" t="s">
        <v>37</v>
      </c>
      <c r="B923" t="s">
        <v>15</v>
      </c>
      <c r="C923" t="s">
        <v>13</v>
      </c>
      <c r="D923" t="s">
        <v>8</v>
      </c>
      <c r="E923">
        <v>4</v>
      </c>
      <c r="F923" s="2">
        <v>1897.94499967201</v>
      </c>
      <c r="G923" s="2">
        <f>63136/1024</f>
        <v>61.65625</v>
      </c>
      <c r="H923" s="4">
        <f t="shared" si="14"/>
        <v>2.10754263200001</v>
      </c>
    </row>
    <row r="924" spans="1:8">
      <c r="A924" t="s">
        <v>37</v>
      </c>
      <c r="B924" t="s">
        <v>15</v>
      </c>
      <c r="C924" t="s">
        <v>13</v>
      </c>
      <c r="D924" t="s">
        <v>8</v>
      </c>
      <c r="E924">
        <v>2</v>
      </c>
      <c r="F924" s="2">
        <v>1037.97964241978</v>
      </c>
      <c r="G924" s="2">
        <f>62696/1024</f>
        <v>61.2265625</v>
      </c>
      <c r="H924" s="4">
        <f t="shared" si="14"/>
        <v>1.926820063</v>
      </c>
    </row>
    <row r="925" spans="1:8">
      <c r="A925" t="s">
        <v>37</v>
      </c>
      <c r="B925" t="s">
        <v>15</v>
      </c>
      <c r="C925" t="s">
        <v>13</v>
      </c>
      <c r="D925" t="s">
        <v>8</v>
      </c>
      <c r="E925">
        <v>1</v>
      </c>
      <c r="F925" s="2">
        <v>523.011983607785</v>
      </c>
      <c r="G925" s="2">
        <f>62956/1024</f>
        <v>61.48046875</v>
      </c>
      <c r="H925" s="4">
        <f t="shared" si="14"/>
        <v>1.912002079</v>
      </c>
    </row>
    <row r="926" spans="1:8">
      <c r="A926" t="s">
        <v>37</v>
      </c>
      <c r="B926" t="s">
        <v>15</v>
      </c>
      <c r="C926" t="s">
        <v>13</v>
      </c>
      <c r="D926" t="s">
        <v>11</v>
      </c>
      <c r="E926">
        <v>24</v>
      </c>
      <c r="F926" s="2">
        <v>1842.83750809481</v>
      </c>
      <c r="G926" s="2">
        <f>87948/1024</f>
        <v>85.88671875</v>
      </c>
      <c r="H926" s="4">
        <f t="shared" si="14"/>
        <v>13.023394572</v>
      </c>
    </row>
    <row r="927" spans="1:8">
      <c r="A927" t="s">
        <v>37</v>
      </c>
      <c r="B927" t="s">
        <v>15</v>
      </c>
      <c r="C927" t="s">
        <v>13</v>
      </c>
      <c r="D927" t="s">
        <v>11</v>
      </c>
      <c r="E927">
        <v>16</v>
      </c>
      <c r="F927" s="2">
        <v>1891.99548861622</v>
      </c>
      <c r="G927" s="2">
        <f>65412/1024</f>
        <v>63.87890625</v>
      </c>
      <c r="H927" s="4">
        <f t="shared" si="14"/>
        <v>8.45667978400001</v>
      </c>
    </row>
    <row r="928" spans="1:8">
      <c r="A928" t="s">
        <v>37</v>
      </c>
      <c r="B928" t="s">
        <v>15</v>
      </c>
      <c r="C928" t="s">
        <v>13</v>
      </c>
      <c r="D928" t="s">
        <v>11</v>
      </c>
      <c r="E928">
        <v>8</v>
      </c>
      <c r="F928" s="2">
        <v>1196.40377583213</v>
      </c>
      <c r="G928" s="2">
        <f>63220/1024</f>
        <v>61.73828125</v>
      </c>
      <c r="H928" s="4">
        <f t="shared" si="14"/>
        <v>6.68670574400001</v>
      </c>
    </row>
    <row r="929" spans="1:8">
      <c r="A929" t="s">
        <v>37</v>
      </c>
      <c r="B929" t="s">
        <v>15</v>
      </c>
      <c r="C929" t="s">
        <v>13</v>
      </c>
      <c r="D929" t="s">
        <v>11</v>
      </c>
      <c r="E929">
        <v>4</v>
      </c>
      <c r="F929" s="2">
        <v>645.254383045741</v>
      </c>
      <c r="G929" s="2">
        <f>63180/1024</f>
        <v>61.69921875</v>
      </c>
      <c r="H929" s="4">
        <f t="shared" si="14"/>
        <v>6.19910550800001</v>
      </c>
    </row>
    <row r="930" spans="1:8">
      <c r="A930" t="s">
        <v>37</v>
      </c>
      <c r="B930" t="s">
        <v>15</v>
      </c>
      <c r="C930" t="s">
        <v>13</v>
      </c>
      <c r="D930" t="s">
        <v>11</v>
      </c>
      <c r="E930">
        <v>2</v>
      </c>
      <c r="F930" s="2">
        <v>330.172154463796</v>
      </c>
      <c r="G930" s="2">
        <f>63444/1024</f>
        <v>61.95703125</v>
      </c>
      <c r="H930" s="4">
        <f t="shared" si="14"/>
        <v>6.05744601100001</v>
      </c>
    </row>
    <row r="931" spans="1:8">
      <c r="A931" t="s">
        <v>37</v>
      </c>
      <c r="B931" t="s">
        <v>15</v>
      </c>
      <c r="C931" t="s">
        <v>13</v>
      </c>
      <c r="D931" t="s">
        <v>11</v>
      </c>
      <c r="E931">
        <v>1</v>
      </c>
      <c r="F931" s="2">
        <v>164.28195534736</v>
      </c>
      <c r="G931" s="2">
        <f>63148/1024</f>
        <v>61.66796875</v>
      </c>
      <c r="H931" s="4">
        <f t="shared" si="14"/>
        <v>6.08709579750001</v>
      </c>
    </row>
    <row r="932" spans="1:8">
      <c r="A932" t="s">
        <v>37</v>
      </c>
      <c r="B932" t="s">
        <v>15</v>
      </c>
      <c r="C932" t="s">
        <v>13</v>
      </c>
      <c r="D932" t="s">
        <v>12</v>
      </c>
      <c r="E932">
        <v>24</v>
      </c>
      <c r="F932" s="2">
        <v>1332.28037708373</v>
      </c>
      <c r="G932" s="2">
        <f>91364/1024</f>
        <v>89.22265625</v>
      </c>
      <c r="H932" s="4">
        <f t="shared" si="14"/>
        <v>18.0142261440001</v>
      </c>
    </row>
    <row r="933" spans="1:8">
      <c r="A933" t="s">
        <v>37</v>
      </c>
      <c r="B933" t="s">
        <v>15</v>
      </c>
      <c r="C933" t="s">
        <v>13</v>
      </c>
      <c r="D933" t="s">
        <v>12</v>
      </c>
      <c r="E933">
        <v>16</v>
      </c>
      <c r="F933" s="2">
        <v>1338.83941037517</v>
      </c>
      <c r="G933" s="2">
        <f>65440/1024</f>
        <v>63.90625</v>
      </c>
      <c r="H933" s="4">
        <f t="shared" si="14"/>
        <v>11.9506491040001</v>
      </c>
    </row>
    <row r="934" spans="1:8">
      <c r="A934" t="s">
        <v>37</v>
      </c>
      <c r="B934" t="s">
        <v>15</v>
      </c>
      <c r="C934" t="s">
        <v>13</v>
      </c>
      <c r="D934" t="s">
        <v>12</v>
      </c>
      <c r="E934">
        <v>8</v>
      </c>
      <c r="F934" s="2">
        <v>740.333686086294</v>
      </c>
      <c r="G934" s="2">
        <f>63224/1024</f>
        <v>61.7421875</v>
      </c>
      <c r="H934" s="4">
        <f t="shared" si="14"/>
        <v>10.80593812</v>
      </c>
    </row>
    <row r="935" spans="1:8">
      <c r="A935" t="s">
        <v>37</v>
      </c>
      <c r="B935" t="s">
        <v>15</v>
      </c>
      <c r="C935" t="s">
        <v>13</v>
      </c>
      <c r="D935" t="s">
        <v>12</v>
      </c>
      <c r="E935">
        <v>4</v>
      </c>
      <c r="F935" s="2">
        <v>398.553457082638</v>
      </c>
      <c r="G935" s="2">
        <f>62748/1024</f>
        <v>61.27734375</v>
      </c>
      <c r="H935" s="4">
        <f t="shared" si="14"/>
        <v>10.036294828</v>
      </c>
    </row>
    <row r="936" spans="1:8">
      <c r="A936" t="s">
        <v>37</v>
      </c>
      <c r="B936" t="s">
        <v>15</v>
      </c>
      <c r="C936" t="s">
        <v>13</v>
      </c>
      <c r="D936" t="s">
        <v>12</v>
      </c>
      <c r="E936">
        <v>2</v>
      </c>
      <c r="F936" s="2">
        <v>224.663662159083</v>
      </c>
      <c r="G936" s="2">
        <f>63368/1024</f>
        <v>61.8828125</v>
      </c>
      <c r="H936" s="4">
        <f t="shared" si="14"/>
        <v>8.902196202</v>
      </c>
    </row>
    <row r="937" spans="1:8">
      <c r="A937" t="s">
        <v>37</v>
      </c>
      <c r="B937" t="s">
        <v>15</v>
      </c>
      <c r="C937" t="s">
        <v>13</v>
      </c>
      <c r="D937" t="s">
        <v>12</v>
      </c>
      <c r="E937">
        <v>1</v>
      </c>
      <c r="F937" s="2">
        <v>117.318593930131</v>
      </c>
      <c r="G937" s="2">
        <f>62780/1024</f>
        <v>61.30859375</v>
      </c>
      <c r="H937" s="4">
        <f t="shared" si="14"/>
        <v>8.52379803150001</v>
      </c>
    </row>
    <row r="938" spans="1:8">
      <c r="A938" t="s">
        <v>37</v>
      </c>
      <c r="B938" t="s">
        <v>15</v>
      </c>
      <c r="C938" t="s">
        <v>14</v>
      </c>
      <c r="D938" t="s">
        <v>8</v>
      </c>
      <c r="E938">
        <v>24</v>
      </c>
      <c r="F938" s="2">
        <v>5634.76745734493</v>
      </c>
      <c r="G938" s="2">
        <f>62996/1024</f>
        <v>61.51953125</v>
      </c>
      <c r="H938" s="4">
        <f t="shared" si="14"/>
        <v>4.25927071200001</v>
      </c>
    </row>
    <row r="939" spans="1:8">
      <c r="A939" t="s">
        <v>37</v>
      </c>
      <c r="B939" t="s">
        <v>15</v>
      </c>
      <c r="C939" t="s">
        <v>14</v>
      </c>
      <c r="D939" t="s">
        <v>8</v>
      </c>
      <c r="E939">
        <v>16</v>
      </c>
      <c r="F939" s="2">
        <v>4942.85973821156</v>
      </c>
      <c r="G939" s="2">
        <f>63216/1024</f>
        <v>61.734375</v>
      </c>
      <c r="H939" s="4">
        <f t="shared" si="14"/>
        <v>3.23699252</v>
      </c>
    </row>
    <row r="940" spans="1:8">
      <c r="A940" t="s">
        <v>37</v>
      </c>
      <c r="B940" t="s">
        <v>15</v>
      </c>
      <c r="C940" t="s">
        <v>14</v>
      </c>
      <c r="D940" t="s">
        <v>8</v>
      </c>
      <c r="E940">
        <v>8</v>
      </c>
      <c r="F940" s="2">
        <v>3068.67551576533</v>
      </c>
      <c r="G940" s="2">
        <f>63276/1024</f>
        <v>61.79296875</v>
      </c>
      <c r="H940" s="4">
        <f t="shared" si="14"/>
        <v>2.60698792</v>
      </c>
    </row>
    <row r="941" spans="1:8">
      <c r="A941" t="s">
        <v>37</v>
      </c>
      <c r="B941" t="s">
        <v>15</v>
      </c>
      <c r="C941" t="s">
        <v>14</v>
      </c>
      <c r="D941" t="s">
        <v>8</v>
      </c>
      <c r="E941">
        <v>4</v>
      </c>
      <c r="F941" s="2">
        <v>1512.71129295124</v>
      </c>
      <c r="G941" s="2">
        <f>63136/1024</f>
        <v>61.65625</v>
      </c>
      <c r="H941" s="4">
        <f t="shared" si="14"/>
        <v>2.64425870200001</v>
      </c>
    </row>
    <row r="942" spans="1:8">
      <c r="A942" t="s">
        <v>37</v>
      </c>
      <c r="B942" t="s">
        <v>15</v>
      </c>
      <c r="C942" t="s">
        <v>14</v>
      </c>
      <c r="D942" t="s">
        <v>8</v>
      </c>
      <c r="E942">
        <v>2</v>
      </c>
      <c r="F942" s="2">
        <v>938.170867370428</v>
      </c>
      <c r="G942" s="2">
        <f>62796/1024</f>
        <v>61.32421875</v>
      </c>
      <c r="H942" s="4">
        <f t="shared" si="14"/>
        <v>2.131807829</v>
      </c>
    </row>
    <row r="943" spans="1:8">
      <c r="A943" t="s">
        <v>37</v>
      </c>
      <c r="B943" t="s">
        <v>15</v>
      </c>
      <c r="C943" t="s">
        <v>14</v>
      </c>
      <c r="D943" t="s">
        <v>8</v>
      </c>
      <c r="E943">
        <v>1</v>
      </c>
      <c r="F943" s="2">
        <v>495.812038707247</v>
      </c>
      <c r="G943" s="2">
        <f>63200/1024</f>
        <v>61.71875</v>
      </c>
      <c r="H943" s="4">
        <f t="shared" si="14"/>
        <v>2.0168933425</v>
      </c>
    </row>
    <row r="944" spans="1:8">
      <c r="A944" t="s">
        <v>37</v>
      </c>
      <c r="B944" t="s">
        <v>15</v>
      </c>
      <c r="C944" t="s">
        <v>14</v>
      </c>
      <c r="D944" t="s">
        <v>11</v>
      </c>
      <c r="E944">
        <v>24</v>
      </c>
      <c r="F944" s="2">
        <v>2509.48246847692</v>
      </c>
      <c r="G944" s="2">
        <f>76576/1024</f>
        <v>74.78125</v>
      </c>
      <c r="H944" s="4">
        <f t="shared" si="14"/>
        <v>9.56372491200001</v>
      </c>
    </row>
    <row r="945" spans="1:8">
      <c r="A945" t="s">
        <v>37</v>
      </c>
      <c r="B945" t="s">
        <v>15</v>
      </c>
      <c r="C945" t="s">
        <v>14</v>
      </c>
      <c r="D945" t="s">
        <v>11</v>
      </c>
      <c r="E945">
        <v>16</v>
      </c>
      <c r="F945" s="2">
        <v>2041.28156584357</v>
      </c>
      <c r="G945" s="2">
        <f>65268/1024</f>
        <v>63.73828125</v>
      </c>
      <c r="H945" s="4">
        <f t="shared" si="14"/>
        <v>7.83821314400001</v>
      </c>
    </row>
    <row r="946" spans="1:8">
      <c r="A946" t="s">
        <v>37</v>
      </c>
      <c r="B946" t="s">
        <v>15</v>
      </c>
      <c r="C946" t="s">
        <v>14</v>
      </c>
      <c r="D946" t="s">
        <v>11</v>
      </c>
      <c r="E946">
        <v>8</v>
      </c>
      <c r="F946" s="2">
        <v>1271.26586813046</v>
      </c>
      <c r="G946" s="2">
        <f>63360/1024</f>
        <v>61.875</v>
      </c>
      <c r="H946" s="4">
        <f t="shared" si="14"/>
        <v>6.29294013200001</v>
      </c>
    </row>
    <row r="947" spans="1:8">
      <c r="A947" t="s">
        <v>37</v>
      </c>
      <c r="B947" t="s">
        <v>15</v>
      </c>
      <c r="C947" t="s">
        <v>14</v>
      </c>
      <c r="D947" t="s">
        <v>11</v>
      </c>
      <c r="E947">
        <v>4</v>
      </c>
      <c r="F947" s="2">
        <v>618.855277840044</v>
      </c>
      <c r="G947" s="2">
        <f>63332/1024</f>
        <v>61.84765625</v>
      </c>
      <c r="H947" s="4">
        <f t="shared" si="14"/>
        <v>6.46354671800001</v>
      </c>
    </row>
    <row r="948" spans="1:8">
      <c r="A948" t="s">
        <v>37</v>
      </c>
      <c r="B948" t="s">
        <v>15</v>
      </c>
      <c r="C948" t="s">
        <v>14</v>
      </c>
      <c r="D948" t="s">
        <v>11</v>
      </c>
      <c r="E948">
        <v>2</v>
      </c>
      <c r="F948" s="2">
        <v>311.777740995175</v>
      </c>
      <c r="G948" s="2">
        <f>63572/1024</f>
        <v>62.08203125</v>
      </c>
      <c r="H948" s="4">
        <f t="shared" si="14"/>
        <v>6.414826131</v>
      </c>
    </row>
    <row r="949" spans="1:8">
      <c r="A949" t="s">
        <v>37</v>
      </c>
      <c r="B949" t="s">
        <v>15</v>
      </c>
      <c r="C949" t="s">
        <v>14</v>
      </c>
      <c r="D949" t="s">
        <v>11</v>
      </c>
      <c r="E949">
        <v>1</v>
      </c>
      <c r="F949" s="2">
        <v>183.595572238766</v>
      </c>
      <c r="G949" s="2">
        <f>62840/1024</f>
        <v>61.3671875</v>
      </c>
      <c r="H949" s="4">
        <f t="shared" si="14"/>
        <v>5.44675444950001</v>
      </c>
    </row>
    <row r="950" spans="1:8">
      <c r="A950" t="s">
        <v>37</v>
      </c>
      <c r="B950" t="s">
        <v>15</v>
      </c>
      <c r="C950" t="s">
        <v>14</v>
      </c>
      <c r="D950" t="s">
        <v>12</v>
      </c>
      <c r="E950">
        <v>24</v>
      </c>
      <c r="F950" s="2">
        <v>1025.45972699067</v>
      </c>
      <c r="G950" s="2">
        <f>172140/1024</f>
        <v>168.10546875</v>
      </c>
      <c r="H950" s="4">
        <f t="shared" si="14"/>
        <v>23.4041370600002</v>
      </c>
    </row>
    <row r="951" spans="1:8">
      <c r="A951" t="s">
        <v>37</v>
      </c>
      <c r="B951" t="s">
        <v>15</v>
      </c>
      <c r="C951" t="s">
        <v>14</v>
      </c>
      <c r="D951" t="s">
        <v>12</v>
      </c>
      <c r="E951">
        <v>16</v>
      </c>
      <c r="F951" s="2">
        <v>811.297309518219</v>
      </c>
      <c r="G951" s="2">
        <f>167540/1024</f>
        <v>163.61328125</v>
      </c>
      <c r="H951" s="4">
        <f t="shared" si="14"/>
        <v>19.721500136</v>
      </c>
    </row>
    <row r="952" spans="1:8">
      <c r="A952" t="s">
        <v>37</v>
      </c>
      <c r="B952" t="s">
        <v>15</v>
      </c>
      <c r="C952" t="s">
        <v>14</v>
      </c>
      <c r="D952" t="s">
        <v>12</v>
      </c>
      <c r="E952">
        <v>8</v>
      </c>
      <c r="F952" s="2">
        <v>462.340862783604</v>
      </c>
      <c r="G952" s="2">
        <f>146980/1024</f>
        <v>143.53515625</v>
      </c>
      <c r="H952" s="4">
        <f t="shared" si="14"/>
        <v>17.303251008</v>
      </c>
    </row>
    <row r="953" spans="1:8">
      <c r="A953" t="s">
        <v>37</v>
      </c>
      <c r="B953" t="s">
        <v>15</v>
      </c>
      <c r="C953" t="s">
        <v>14</v>
      </c>
      <c r="D953" t="s">
        <v>12</v>
      </c>
      <c r="E953">
        <v>4</v>
      </c>
      <c r="F953" s="2">
        <v>276.391609441826</v>
      </c>
      <c r="G953" s="2">
        <f>138928/1024</f>
        <v>135.671875</v>
      </c>
      <c r="H953" s="4">
        <f t="shared" si="14"/>
        <v>14.472219356</v>
      </c>
    </row>
    <row r="954" spans="1:8">
      <c r="A954" t="s">
        <v>37</v>
      </c>
      <c r="B954" t="s">
        <v>15</v>
      </c>
      <c r="C954" t="s">
        <v>14</v>
      </c>
      <c r="D954" t="s">
        <v>12</v>
      </c>
      <c r="E954">
        <v>2</v>
      </c>
      <c r="F954" s="2">
        <v>148.983953102219</v>
      </c>
      <c r="G954" s="2">
        <f>128340/1024</f>
        <v>125.33203125</v>
      </c>
      <c r="H954" s="4">
        <f t="shared" si="14"/>
        <v>13.424264549</v>
      </c>
    </row>
    <row r="955" spans="1:8">
      <c r="A955" t="s">
        <v>37</v>
      </c>
      <c r="B955" t="s">
        <v>15</v>
      </c>
      <c r="C955" t="s">
        <v>14</v>
      </c>
      <c r="D955" t="s">
        <v>12</v>
      </c>
      <c r="E955">
        <v>1</v>
      </c>
      <c r="F955" s="2">
        <v>79.6676644575584</v>
      </c>
      <c r="G955" s="2">
        <f>124188/1024</f>
        <v>121.27734375</v>
      </c>
      <c r="H955" s="4">
        <f t="shared" si="14"/>
        <v>12.552144045</v>
      </c>
    </row>
    <row r="956" spans="1:8">
      <c r="A956" t="s">
        <v>37</v>
      </c>
      <c r="B956" t="s">
        <v>15</v>
      </c>
      <c r="C956" t="s">
        <v>9</v>
      </c>
      <c r="D956" t="s">
        <v>8</v>
      </c>
      <c r="E956">
        <v>24</v>
      </c>
      <c r="F956" s="2">
        <v>17124.9525157176</v>
      </c>
      <c r="G956" s="2">
        <f>72640/1024</f>
        <v>70.9375</v>
      </c>
      <c r="H956" s="4">
        <f t="shared" si="14"/>
        <v>1.40146374</v>
      </c>
    </row>
    <row r="957" spans="1:8">
      <c r="A957" t="s">
        <v>37</v>
      </c>
      <c r="B957" t="s">
        <v>15</v>
      </c>
      <c r="C957" t="s">
        <v>9</v>
      </c>
      <c r="D957" t="s">
        <v>8</v>
      </c>
      <c r="E957">
        <v>16</v>
      </c>
      <c r="F957" s="2">
        <v>15063.3568555182</v>
      </c>
      <c r="G957" s="2">
        <f>68720/1024</f>
        <v>67.109375</v>
      </c>
      <c r="H957" s="4">
        <f t="shared" si="14"/>
        <v>1.06218024</v>
      </c>
    </row>
    <row r="958" spans="1:8">
      <c r="A958" t="s">
        <v>37</v>
      </c>
      <c r="B958" t="s">
        <v>15</v>
      </c>
      <c r="C958" t="s">
        <v>9</v>
      </c>
      <c r="D958" t="s">
        <v>8</v>
      </c>
      <c r="E958">
        <v>8</v>
      </c>
      <c r="F958" s="2">
        <v>8001.93057777891</v>
      </c>
      <c r="G958" s="2">
        <f>66280/1024</f>
        <v>64.7265625</v>
      </c>
      <c r="H958" s="4">
        <f t="shared" si="14"/>
        <v>0.999758736000001</v>
      </c>
    </row>
    <row r="959" spans="1:8">
      <c r="A959" t="s">
        <v>37</v>
      </c>
      <c r="B959" t="s">
        <v>15</v>
      </c>
      <c r="C959" t="s">
        <v>9</v>
      </c>
      <c r="D959" t="s">
        <v>8</v>
      </c>
      <c r="E959">
        <v>4</v>
      </c>
      <c r="F959" s="2">
        <v>4478.16287129861</v>
      </c>
      <c r="G959" s="2">
        <f>63592/1024</f>
        <v>62.1015625</v>
      </c>
      <c r="H959" s="4">
        <f t="shared" si="14"/>
        <v>0.893223430000001</v>
      </c>
    </row>
    <row r="960" spans="1:8">
      <c r="A960" t="s">
        <v>37</v>
      </c>
      <c r="B960" t="s">
        <v>15</v>
      </c>
      <c r="C960" t="s">
        <v>9</v>
      </c>
      <c r="D960" t="s">
        <v>8</v>
      </c>
      <c r="E960">
        <v>2</v>
      </c>
      <c r="F960" s="2">
        <v>2412.90411760024</v>
      </c>
      <c r="G960" s="2">
        <f>63256/1024</f>
        <v>61.7734375</v>
      </c>
      <c r="H960" s="4">
        <f t="shared" si="14"/>
        <v>0.828876699000002</v>
      </c>
    </row>
    <row r="961" spans="1:8">
      <c r="A961" t="s">
        <v>37</v>
      </c>
      <c r="B961" t="s">
        <v>15</v>
      </c>
      <c r="C961" t="s">
        <v>9</v>
      </c>
      <c r="D961" t="s">
        <v>8</v>
      </c>
      <c r="E961">
        <v>1</v>
      </c>
      <c r="F961" s="2">
        <v>1246.00222444665</v>
      </c>
      <c r="G961" s="2">
        <f>63172/1024</f>
        <v>61.69140625</v>
      </c>
      <c r="H961" s="4">
        <f t="shared" si="14"/>
        <v>0.802566785500002</v>
      </c>
    </row>
    <row r="962" spans="1:8">
      <c r="A962" t="s">
        <v>37</v>
      </c>
      <c r="B962" t="s">
        <v>15</v>
      </c>
      <c r="C962" t="s">
        <v>9</v>
      </c>
      <c r="D962" t="s">
        <v>11</v>
      </c>
      <c r="E962">
        <v>24</v>
      </c>
      <c r="F962" s="2">
        <v>6792.23694726741</v>
      </c>
      <c r="G962" s="2">
        <f>663628/1024</f>
        <v>648.07421875</v>
      </c>
      <c r="H962" s="4">
        <f t="shared" si="14"/>
        <v>3.533445636</v>
      </c>
    </row>
    <row r="963" spans="1:8">
      <c r="A963" t="s">
        <v>37</v>
      </c>
      <c r="B963" t="s">
        <v>15</v>
      </c>
      <c r="C963" t="s">
        <v>9</v>
      </c>
      <c r="D963" t="s">
        <v>11</v>
      </c>
      <c r="E963">
        <v>16</v>
      </c>
      <c r="F963" s="2">
        <v>6235.76067946195</v>
      </c>
      <c r="G963" s="2">
        <f>658432/1024</f>
        <v>643</v>
      </c>
      <c r="H963" s="4">
        <f t="shared" ref="H963:H1026" si="15">E963*1000/F963</f>
        <v>2.565845744</v>
      </c>
    </row>
    <row r="964" spans="1:8">
      <c r="A964" t="s">
        <v>37</v>
      </c>
      <c r="B964" t="s">
        <v>15</v>
      </c>
      <c r="C964" t="s">
        <v>9</v>
      </c>
      <c r="D964" t="s">
        <v>11</v>
      </c>
      <c r="E964">
        <v>8</v>
      </c>
      <c r="F964" s="2">
        <v>3661.09804805903</v>
      </c>
      <c r="G964" s="2">
        <f>651828/1024</f>
        <v>636.55078125</v>
      </c>
      <c r="H964" s="4">
        <f t="shared" si="15"/>
        <v>2.18513678</v>
      </c>
    </row>
    <row r="965" spans="1:8">
      <c r="A965" t="s">
        <v>37</v>
      </c>
      <c r="B965" t="s">
        <v>15</v>
      </c>
      <c r="C965" t="s">
        <v>9</v>
      </c>
      <c r="D965" t="s">
        <v>11</v>
      </c>
      <c r="E965">
        <v>4</v>
      </c>
      <c r="F965" s="2">
        <v>1745.71655122791</v>
      </c>
      <c r="G965" s="2">
        <f>648368/1024</f>
        <v>633.171875</v>
      </c>
      <c r="H965" s="4">
        <f t="shared" si="15"/>
        <v>2.29132272200001</v>
      </c>
    </row>
    <row r="966" spans="1:8">
      <c r="A966" t="s">
        <v>37</v>
      </c>
      <c r="B966" t="s">
        <v>15</v>
      </c>
      <c r="C966" t="s">
        <v>9</v>
      </c>
      <c r="D966" t="s">
        <v>11</v>
      </c>
      <c r="E966">
        <v>2</v>
      </c>
      <c r="F966" s="2">
        <v>953.879058505954</v>
      </c>
      <c r="G966" s="2">
        <f>647088/1024</f>
        <v>631.921875</v>
      </c>
      <c r="H966" s="4">
        <f t="shared" si="15"/>
        <v>2.096701864</v>
      </c>
    </row>
    <row r="967" spans="1:8">
      <c r="A967" t="s">
        <v>37</v>
      </c>
      <c r="B967" t="s">
        <v>15</v>
      </c>
      <c r="C967" t="s">
        <v>9</v>
      </c>
      <c r="D967" t="s">
        <v>11</v>
      </c>
      <c r="E967">
        <v>1</v>
      </c>
      <c r="F967" s="2">
        <v>468.818828647413</v>
      </c>
      <c r="G967" s="2">
        <f>644036/1024</f>
        <v>628.94140625</v>
      </c>
      <c r="H967" s="4">
        <f t="shared" si="15"/>
        <v>2.1330201325</v>
      </c>
    </row>
    <row r="968" spans="1:8">
      <c r="A968" t="s">
        <v>37</v>
      </c>
      <c r="B968" t="s">
        <v>15</v>
      </c>
      <c r="C968" t="s">
        <v>9</v>
      </c>
      <c r="D968" t="s">
        <v>12</v>
      </c>
      <c r="E968">
        <v>24</v>
      </c>
      <c r="F968" s="2">
        <v>4836.96320213735</v>
      </c>
      <c r="G968" s="2">
        <f>10857032/1024</f>
        <v>10602.5703125</v>
      </c>
      <c r="H968" s="4">
        <f t="shared" si="15"/>
        <v>4.96179090000001</v>
      </c>
    </row>
    <row r="969" spans="1:8">
      <c r="A969" t="s">
        <v>37</v>
      </c>
      <c r="B969" t="s">
        <v>15</v>
      </c>
      <c r="C969" t="s">
        <v>9</v>
      </c>
      <c r="D969" t="s">
        <v>12</v>
      </c>
      <c r="E969">
        <v>16</v>
      </c>
      <c r="F969" s="2">
        <v>4821.69593834292</v>
      </c>
      <c r="G969" s="2">
        <f>10832900/1024</f>
        <v>10579.00390625</v>
      </c>
      <c r="H969" s="4">
        <f t="shared" si="15"/>
        <v>3.31833450400001</v>
      </c>
    </row>
    <row r="970" spans="1:8">
      <c r="A970" t="s">
        <v>37</v>
      </c>
      <c r="B970" t="s">
        <v>15</v>
      </c>
      <c r="C970" t="s">
        <v>9</v>
      </c>
      <c r="D970" t="s">
        <v>12</v>
      </c>
      <c r="E970">
        <v>8</v>
      </c>
      <c r="F970" s="2">
        <v>2667.42461359233</v>
      </c>
      <c r="G970" s="2">
        <f>10824712/1024</f>
        <v>10571.0078125</v>
      </c>
      <c r="H970" s="4">
        <f t="shared" si="15"/>
        <v>2.99914755200001</v>
      </c>
    </row>
    <row r="971" spans="1:8">
      <c r="A971" t="s">
        <v>37</v>
      </c>
      <c r="B971" t="s">
        <v>15</v>
      </c>
      <c r="C971" t="s">
        <v>9</v>
      </c>
      <c r="D971" t="s">
        <v>12</v>
      </c>
      <c r="E971">
        <v>4</v>
      </c>
      <c r="F971" s="2">
        <v>1382.79588689575</v>
      </c>
      <c r="G971" s="2">
        <f>10820192/1024</f>
        <v>10566.59375</v>
      </c>
      <c r="H971" s="4">
        <f t="shared" si="15"/>
        <v>2.89269012000002</v>
      </c>
    </row>
    <row r="972" spans="1:8">
      <c r="A972" t="s">
        <v>37</v>
      </c>
      <c r="B972" t="s">
        <v>15</v>
      </c>
      <c r="C972" t="s">
        <v>9</v>
      </c>
      <c r="D972" t="s">
        <v>12</v>
      </c>
      <c r="E972">
        <v>2</v>
      </c>
      <c r="F972" s="2">
        <v>799.88248222557</v>
      </c>
      <c r="G972" s="2">
        <f>10817992/1024</f>
        <v>10564.4453125</v>
      </c>
      <c r="H972" s="4">
        <f t="shared" si="15"/>
        <v>2.500367297</v>
      </c>
    </row>
    <row r="973" spans="1:8">
      <c r="A973" t="s">
        <v>37</v>
      </c>
      <c r="B973" t="s">
        <v>15</v>
      </c>
      <c r="C973" t="s">
        <v>9</v>
      </c>
      <c r="D973" t="s">
        <v>12</v>
      </c>
      <c r="E973">
        <v>1</v>
      </c>
      <c r="F973" s="2">
        <v>393.976107211816</v>
      </c>
      <c r="G973" s="2">
        <f>10816680/1024</f>
        <v>10563.1640625</v>
      </c>
      <c r="H973" s="4">
        <f t="shared" si="15"/>
        <v>2.538224988</v>
      </c>
    </row>
    <row r="974" spans="1:8">
      <c r="A974" s="5" t="s">
        <v>38</v>
      </c>
      <c r="B974" s="5" t="s">
        <v>7</v>
      </c>
      <c r="C974" s="5" t="s">
        <v>13</v>
      </c>
      <c r="D974" s="5" t="s">
        <v>8</v>
      </c>
      <c r="E974" s="5">
        <v>4</v>
      </c>
      <c r="F974" s="6">
        <v>51982.5314075543</v>
      </c>
      <c r="G974" s="6">
        <f>58916864/1024/1024</f>
        <v>56.1875</v>
      </c>
      <c r="H974" s="4">
        <f t="shared" si="15"/>
        <v>0.0769489267200001</v>
      </c>
    </row>
    <row r="975" spans="1:8">
      <c r="A975" s="5" t="s">
        <v>38</v>
      </c>
      <c r="B975" s="5" t="s">
        <v>7</v>
      </c>
      <c r="C975" s="5" t="s">
        <v>13</v>
      </c>
      <c r="D975" s="5" t="s">
        <v>8</v>
      </c>
      <c r="E975" s="5">
        <v>2</v>
      </c>
      <c r="F975" s="6">
        <v>29341.5865347938</v>
      </c>
      <c r="G975" s="6">
        <f>59490304/1024/1024</f>
        <v>56.734375</v>
      </c>
      <c r="H975" s="4">
        <f t="shared" si="15"/>
        <v>0.0681626400000001</v>
      </c>
    </row>
    <row r="976" spans="1:8">
      <c r="A976" s="5" t="s">
        <v>38</v>
      </c>
      <c r="B976" s="5" t="s">
        <v>7</v>
      </c>
      <c r="C976" s="5" t="s">
        <v>13</v>
      </c>
      <c r="D976" s="5" t="s">
        <v>8</v>
      </c>
      <c r="E976" s="5">
        <v>1</v>
      </c>
      <c r="F976" s="6">
        <v>14682.30501957</v>
      </c>
      <c r="G976" s="6">
        <f>61374464/1024/1024</f>
        <v>58.53125</v>
      </c>
      <c r="H976" s="4">
        <f t="shared" si="15"/>
        <v>0.0681091966600001</v>
      </c>
    </row>
    <row r="977" spans="1:8">
      <c r="A977" s="5" t="s">
        <v>38</v>
      </c>
      <c r="B977" s="5" t="s">
        <v>7</v>
      </c>
      <c r="C977" s="5" t="s">
        <v>13</v>
      </c>
      <c r="D977" s="5" t="s">
        <v>11</v>
      </c>
      <c r="E977" s="5">
        <v>4</v>
      </c>
      <c r="F977" s="6">
        <v>38677.1412100491</v>
      </c>
      <c r="G977" s="6">
        <f>58540032/1024/1024</f>
        <v>55.828125</v>
      </c>
      <c r="H977" s="4">
        <f t="shared" si="15"/>
        <v>0.10342026</v>
      </c>
    </row>
    <row r="978" spans="1:8">
      <c r="A978" s="5" t="s">
        <v>38</v>
      </c>
      <c r="B978" s="5" t="s">
        <v>7</v>
      </c>
      <c r="C978" s="5" t="s">
        <v>13</v>
      </c>
      <c r="D978" s="5" t="s">
        <v>11</v>
      </c>
      <c r="E978" s="5">
        <v>2</v>
      </c>
      <c r="F978" s="6">
        <v>25380.0401888063</v>
      </c>
      <c r="G978" s="6">
        <f>59588608/1024/1024</f>
        <v>56.828125</v>
      </c>
      <c r="H978" s="4">
        <f t="shared" si="15"/>
        <v>0.0788020816800001</v>
      </c>
    </row>
    <row r="979" spans="1:8">
      <c r="A979" s="5" t="s">
        <v>38</v>
      </c>
      <c r="B979" s="5" t="s">
        <v>7</v>
      </c>
      <c r="C979" s="5" t="s">
        <v>13</v>
      </c>
      <c r="D979" s="5" t="s">
        <v>11</v>
      </c>
      <c r="E979" s="5">
        <v>1</v>
      </c>
      <c r="F979" s="6">
        <v>12945.1983152601</v>
      </c>
      <c r="G979" s="6">
        <f>61030400/1024/1024</f>
        <v>58.203125</v>
      </c>
      <c r="H979" s="4">
        <f t="shared" si="15"/>
        <v>0.0772487200000001</v>
      </c>
    </row>
    <row r="980" spans="1:8">
      <c r="A980" s="5" t="s">
        <v>38</v>
      </c>
      <c r="B980" s="5" t="s">
        <v>7</v>
      </c>
      <c r="C980" s="5" t="s">
        <v>13</v>
      </c>
      <c r="D980" s="5" t="s">
        <v>12</v>
      </c>
      <c r="E980" s="5">
        <v>4</v>
      </c>
      <c r="F980" s="6">
        <v>13110.827298119</v>
      </c>
      <c r="G980" s="6">
        <f>59785216/1024/1024</f>
        <v>57.015625</v>
      </c>
      <c r="H980" s="4">
        <f t="shared" si="15"/>
        <v>0.305091350000002</v>
      </c>
    </row>
    <row r="981" spans="1:8">
      <c r="A981" s="5" t="s">
        <v>38</v>
      </c>
      <c r="B981" s="5" t="s">
        <v>7</v>
      </c>
      <c r="C981" s="5" t="s">
        <v>13</v>
      </c>
      <c r="D981" s="5" t="s">
        <v>12</v>
      </c>
      <c r="E981" s="5">
        <v>2</v>
      </c>
      <c r="F981" s="6">
        <v>7100.75604209282</v>
      </c>
      <c r="G981" s="6">
        <f>58195968/1024/1024</f>
        <v>55.5</v>
      </c>
      <c r="H981" s="4">
        <f t="shared" si="15"/>
        <v>0.28166014832</v>
      </c>
    </row>
    <row r="982" spans="1:8">
      <c r="A982" s="5" t="s">
        <v>38</v>
      </c>
      <c r="B982" s="5" t="s">
        <v>7</v>
      </c>
      <c r="C982" s="5" t="s">
        <v>13</v>
      </c>
      <c r="D982" s="5" t="s">
        <v>12</v>
      </c>
      <c r="E982" s="5">
        <v>1</v>
      </c>
      <c r="F982" s="6">
        <v>3606.72389625133</v>
      </c>
      <c r="G982" s="6">
        <f>61898752/1024/1024</f>
        <v>59.03125</v>
      </c>
      <c r="H982" s="4">
        <f t="shared" si="15"/>
        <v>0.27725992584</v>
      </c>
    </row>
    <row r="983" spans="1:8">
      <c r="A983" s="5" t="s">
        <v>38</v>
      </c>
      <c r="B983" s="5" t="s">
        <v>7</v>
      </c>
      <c r="C983" s="5" t="s">
        <v>14</v>
      </c>
      <c r="D983" s="5" t="s">
        <v>8</v>
      </c>
      <c r="E983" s="5">
        <v>4</v>
      </c>
      <c r="F983" s="6">
        <v>64612.3597629114</v>
      </c>
      <c r="G983" s="6">
        <f>58654720/1024/1024</f>
        <v>55.9375</v>
      </c>
      <c r="H983" s="4">
        <f t="shared" si="15"/>
        <v>0.06190766</v>
      </c>
    </row>
    <row r="984" spans="1:8">
      <c r="A984" s="5" t="s">
        <v>38</v>
      </c>
      <c r="B984" s="5" t="s">
        <v>7</v>
      </c>
      <c r="C984" s="5" t="s">
        <v>14</v>
      </c>
      <c r="D984" s="5" t="s">
        <v>8</v>
      </c>
      <c r="E984" s="5">
        <v>2</v>
      </c>
      <c r="F984" s="6">
        <v>39328.8131842131</v>
      </c>
      <c r="G984" s="6">
        <f>60571648/1024/1024</f>
        <v>57.765625</v>
      </c>
      <c r="H984" s="4">
        <f t="shared" si="15"/>
        <v>0.0508533016400001</v>
      </c>
    </row>
    <row r="985" spans="1:8">
      <c r="A985" s="5" t="s">
        <v>38</v>
      </c>
      <c r="B985" s="5" t="s">
        <v>7</v>
      </c>
      <c r="C985" s="5" t="s">
        <v>14</v>
      </c>
      <c r="D985" s="5" t="s">
        <v>8</v>
      </c>
      <c r="E985" s="5">
        <v>1</v>
      </c>
      <c r="F985" s="6">
        <v>21361.672012247</v>
      </c>
      <c r="G985" s="6">
        <f>61751296/1024/1024</f>
        <v>58.890625</v>
      </c>
      <c r="H985" s="4">
        <f t="shared" si="15"/>
        <v>0.0468128150000002</v>
      </c>
    </row>
    <row r="986" spans="1:8">
      <c r="A986" s="5" t="s">
        <v>38</v>
      </c>
      <c r="B986" s="5" t="s">
        <v>7</v>
      </c>
      <c r="C986" s="5" t="s">
        <v>14</v>
      </c>
      <c r="D986" s="5" t="s">
        <v>11</v>
      </c>
      <c r="E986" s="5">
        <v>4</v>
      </c>
      <c r="F986" s="6">
        <v>40312.5404493511</v>
      </c>
      <c r="G986" s="6">
        <f>61538304/1024/1024</f>
        <v>58.6875</v>
      </c>
      <c r="H986" s="4">
        <f t="shared" si="15"/>
        <v>0.0992247066400001</v>
      </c>
    </row>
    <row r="987" spans="1:8">
      <c r="A987" s="5" t="s">
        <v>38</v>
      </c>
      <c r="B987" s="5" t="s">
        <v>7</v>
      </c>
      <c r="C987" s="5" t="s">
        <v>14</v>
      </c>
      <c r="D987" s="5" t="s">
        <v>11</v>
      </c>
      <c r="E987" s="5">
        <v>2</v>
      </c>
      <c r="F987" s="6">
        <v>23921.6847063471</v>
      </c>
      <c r="G987" s="6">
        <f>60211200/1024/1024</f>
        <v>57.421875</v>
      </c>
      <c r="H987" s="4">
        <f t="shared" si="15"/>
        <v>0.0836061516800003</v>
      </c>
    </row>
    <row r="988" spans="1:8">
      <c r="A988" s="5" t="s">
        <v>38</v>
      </c>
      <c r="B988" s="5" t="s">
        <v>7</v>
      </c>
      <c r="C988" s="5" t="s">
        <v>14</v>
      </c>
      <c r="D988" s="5" t="s">
        <v>11</v>
      </c>
      <c r="E988" s="5">
        <v>1</v>
      </c>
      <c r="F988" s="6">
        <v>14540.4055878924</v>
      </c>
      <c r="G988" s="6">
        <f>59867136/1024/1024</f>
        <v>57.09375</v>
      </c>
      <c r="H988" s="4">
        <f t="shared" si="15"/>
        <v>0.0687738725</v>
      </c>
    </row>
    <row r="989" spans="1:8">
      <c r="A989" s="5" t="s">
        <v>38</v>
      </c>
      <c r="B989" s="5" t="s">
        <v>7</v>
      </c>
      <c r="C989" s="5" t="s">
        <v>14</v>
      </c>
      <c r="D989" s="5" t="s">
        <v>12</v>
      </c>
      <c r="E989" s="5">
        <v>4</v>
      </c>
      <c r="F989" s="6">
        <v>28614.902096642</v>
      </c>
      <c r="G989" s="6">
        <f>126418944/1024/1024</f>
        <v>120.5625</v>
      </c>
      <c r="H989" s="4">
        <f t="shared" si="15"/>
        <v>0.13978730336</v>
      </c>
    </row>
    <row r="990" spans="1:8">
      <c r="A990" s="5" t="s">
        <v>38</v>
      </c>
      <c r="B990" s="5" t="s">
        <v>7</v>
      </c>
      <c r="C990" s="5" t="s">
        <v>14</v>
      </c>
      <c r="D990" s="5" t="s">
        <v>12</v>
      </c>
      <c r="E990" s="5">
        <v>2</v>
      </c>
      <c r="F990" s="6">
        <v>25471.8711897662</v>
      </c>
      <c r="G990" s="6">
        <f>129695744/1024/1024</f>
        <v>123.6875</v>
      </c>
      <c r="H990" s="4">
        <f t="shared" si="15"/>
        <v>0.0785179850000002</v>
      </c>
    </row>
    <row r="991" spans="1:8">
      <c r="A991" s="5" t="s">
        <v>38</v>
      </c>
      <c r="B991" s="5" t="s">
        <v>7</v>
      </c>
      <c r="C991" s="5" t="s">
        <v>14</v>
      </c>
      <c r="D991" s="5" t="s">
        <v>12</v>
      </c>
      <c r="E991" s="5">
        <v>1</v>
      </c>
      <c r="F991" s="6">
        <v>14208.2815181342</v>
      </c>
      <c r="G991" s="6">
        <f>141099008/1024/1024</f>
        <v>134.5625</v>
      </c>
      <c r="H991" s="4">
        <f t="shared" si="15"/>
        <v>0.07038148834</v>
      </c>
    </row>
    <row r="992" spans="1:8">
      <c r="A992" s="5" t="s">
        <v>38</v>
      </c>
      <c r="B992" s="5" t="s">
        <v>7</v>
      </c>
      <c r="C992" s="5" t="s">
        <v>9</v>
      </c>
      <c r="D992" s="5" t="s">
        <v>8</v>
      </c>
      <c r="E992" s="5">
        <v>4</v>
      </c>
      <c r="F992" s="6">
        <v>93895.0016402423</v>
      </c>
      <c r="G992" s="6">
        <f>59637760/1024/1024</f>
        <v>56.875</v>
      </c>
      <c r="H992" s="4">
        <f t="shared" si="15"/>
        <v>0.04260077672</v>
      </c>
    </row>
    <row r="993" spans="1:8">
      <c r="A993" s="5" t="s">
        <v>38</v>
      </c>
      <c r="B993" s="5" t="s">
        <v>7</v>
      </c>
      <c r="C993" s="5" t="s">
        <v>9</v>
      </c>
      <c r="D993" s="5" t="s">
        <v>8</v>
      </c>
      <c r="E993" s="5">
        <v>2</v>
      </c>
      <c r="F993" s="6">
        <v>73208.4027158039</v>
      </c>
      <c r="G993" s="6">
        <f>61128704/1024/1024</f>
        <v>58.296875</v>
      </c>
      <c r="H993" s="4">
        <f t="shared" si="15"/>
        <v>0.02731926836</v>
      </c>
    </row>
    <row r="994" spans="1:8">
      <c r="A994" s="5" t="s">
        <v>38</v>
      </c>
      <c r="B994" s="5" t="s">
        <v>7</v>
      </c>
      <c r="C994" s="5" t="s">
        <v>9</v>
      </c>
      <c r="D994" s="5" t="s">
        <v>8</v>
      </c>
      <c r="E994" s="5">
        <v>1</v>
      </c>
      <c r="F994" s="6">
        <v>37426.8865770716</v>
      </c>
      <c r="G994" s="6">
        <f>56819712/1024/1024</f>
        <v>54.1875</v>
      </c>
      <c r="H994" s="4">
        <f t="shared" si="15"/>
        <v>0.0267187600000001</v>
      </c>
    </row>
    <row r="995" spans="1:8">
      <c r="A995" s="5" t="s">
        <v>38</v>
      </c>
      <c r="B995" s="5" t="s">
        <v>7</v>
      </c>
      <c r="C995" s="5" t="s">
        <v>9</v>
      </c>
      <c r="D995" s="5" t="s">
        <v>11</v>
      </c>
      <c r="E995" s="5">
        <v>4</v>
      </c>
      <c r="F995" s="6">
        <v>114102.12930616</v>
      </c>
      <c r="G995" s="6">
        <f>536150016/1024/1024</f>
        <v>511.3125</v>
      </c>
      <c r="H995" s="4">
        <f t="shared" si="15"/>
        <v>0.0350563133600001</v>
      </c>
    </row>
    <row r="996" spans="1:8">
      <c r="A996" s="5" t="s">
        <v>38</v>
      </c>
      <c r="B996" s="5" t="s">
        <v>7</v>
      </c>
      <c r="C996" s="5" t="s">
        <v>9</v>
      </c>
      <c r="D996" s="5" t="s">
        <v>11</v>
      </c>
      <c r="E996" s="5">
        <v>2</v>
      </c>
      <c r="F996" s="6">
        <v>56727.7826799217</v>
      </c>
      <c r="G996" s="6">
        <f>536166400/1024/1024</f>
        <v>511.328125</v>
      </c>
      <c r="H996" s="4">
        <f t="shared" si="15"/>
        <v>0.03525609332</v>
      </c>
    </row>
    <row r="997" spans="1:8">
      <c r="A997" s="5" t="s">
        <v>38</v>
      </c>
      <c r="B997" s="5" t="s">
        <v>7</v>
      </c>
      <c r="C997" s="5" t="s">
        <v>9</v>
      </c>
      <c r="D997" s="5" t="s">
        <v>11</v>
      </c>
      <c r="E997" s="5">
        <v>1</v>
      </c>
      <c r="F997" s="6">
        <v>32570.386512249</v>
      </c>
      <c r="G997" s="6">
        <f>536592384/1024/1024</f>
        <v>511.734375</v>
      </c>
      <c r="H997" s="4">
        <f t="shared" si="15"/>
        <v>0.0307027366600001</v>
      </c>
    </row>
    <row r="998" spans="1:8">
      <c r="A998" s="5" t="s">
        <v>38</v>
      </c>
      <c r="B998" s="5" t="s">
        <v>7</v>
      </c>
      <c r="C998" s="5" t="s">
        <v>9</v>
      </c>
      <c r="D998" s="5" t="s">
        <v>12</v>
      </c>
      <c r="E998" s="5">
        <v>4</v>
      </c>
      <c r="F998" s="6">
        <v>31943.0595797155</v>
      </c>
      <c r="G998" s="6">
        <f>3218784256/1024/1024</f>
        <v>3069.671875</v>
      </c>
      <c r="H998" s="4">
        <f t="shared" si="15"/>
        <v>0.12522282</v>
      </c>
    </row>
    <row r="999" spans="1:8">
      <c r="A999" s="5" t="s">
        <v>38</v>
      </c>
      <c r="B999" s="5" t="s">
        <v>7</v>
      </c>
      <c r="C999" s="5" t="s">
        <v>9</v>
      </c>
      <c r="D999" s="5" t="s">
        <v>12</v>
      </c>
      <c r="E999" s="5">
        <v>2</v>
      </c>
      <c r="F999" s="6">
        <v>27022.6236685899</v>
      </c>
      <c r="G999" s="6">
        <f>3553247232/1024/1024</f>
        <v>3388.640625</v>
      </c>
      <c r="H999" s="4">
        <f t="shared" si="15"/>
        <v>0.0740120583600003</v>
      </c>
    </row>
    <row r="1000" spans="1:8">
      <c r="A1000" s="5" t="s">
        <v>38</v>
      </c>
      <c r="B1000" s="5" t="s">
        <v>7</v>
      </c>
      <c r="C1000" s="5" t="s">
        <v>9</v>
      </c>
      <c r="D1000" s="5" t="s">
        <v>12</v>
      </c>
      <c r="E1000" s="5">
        <v>1</v>
      </c>
      <c r="F1000" s="6">
        <v>14736.6335158167</v>
      </c>
      <c r="G1000" s="6">
        <f>3169370112/1024/1024</f>
        <v>3022.546875</v>
      </c>
      <c r="H1000" s="4">
        <f t="shared" si="15"/>
        <v>0.0678581033400002</v>
      </c>
    </row>
    <row r="1001" spans="1:8">
      <c r="A1001" s="5" t="s">
        <v>38</v>
      </c>
      <c r="B1001" s="5" t="s">
        <v>15</v>
      </c>
      <c r="C1001" s="5" t="s">
        <v>13</v>
      </c>
      <c r="D1001" s="5" t="s">
        <v>8</v>
      </c>
      <c r="E1001" s="5">
        <v>24</v>
      </c>
      <c r="F1001" s="6">
        <v>52594.451140244</v>
      </c>
      <c r="G1001" s="6">
        <f>70528/1024</f>
        <v>68.875</v>
      </c>
      <c r="H1001" s="4">
        <f t="shared" si="15"/>
        <v>0.4563219024</v>
      </c>
    </row>
    <row r="1002" spans="1:8">
      <c r="A1002" s="5" t="s">
        <v>38</v>
      </c>
      <c r="B1002" s="5" t="s">
        <v>15</v>
      </c>
      <c r="C1002" s="5" t="s">
        <v>13</v>
      </c>
      <c r="D1002" s="5" t="s">
        <v>8</v>
      </c>
      <c r="E1002" s="5">
        <v>16</v>
      </c>
      <c r="F1002" s="6">
        <v>65121.0452275765</v>
      </c>
      <c r="G1002" s="6">
        <f>62616/1024</f>
        <v>61.1484375</v>
      </c>
      <c r="H1002" s="4">
        <f t="shared" si="15"/>
        <v>0.24569630208</v>
      </c>
    </row>
    <row r="1003" spans="1:8">
      <c r="A1003" s="5" t="s">
        <v>38</v>
      </c>
      <c r="B1003" s="5" t="s">
        <v>15</v>
      </c>
      <c r="C1003" s="5" t="s">
        <v>13</v>
      </c>
      <c r="D1003" s="5" t="s">
        <v>8</v>
      </c>
      <c r="E1003" s="5">
        <v>8</v>
      </c>
      <c r="F1003" s="6">
        <v>39980.6467442453</v>
      </c>
      <c r="G1003" s="6">
        <f>62740/1024</f>
        <v>61.26953125</v>
      </c>
      <c r="H1003" s="4">
        <f t="shared" si="15"/>
        <v>0.20009681312</v>
      </c>
    </row>
    <row r="1004" spans="1:8">
      <c r="A1004" s="5" t="s">
        <v>38</v>
      </c>
      <c r="B1004" s="5" t="s">
        <v>15</v>
      </c>
      <c r="C1004" s="5" t="s">
        <v>13</v>
      </c>
      <c r="D1004" s="5" t="s">
        <v>8</v>
      </c>
      <c r="E1004" s="5">
        <v>4</v>
      </c>
      <c r="F1004" s="6">
        <v>21096.859461501</v>
      </c>
      <c r="G1004" s="6">
        <f>63128/1024</f>
        <v>61.6484375</v>
      </c>
      <c r="H1004" s="4">
        <f t="shared" si="15"/>
        <v>0.189601680160001</v>
      </c>
    </row>
    <row r="1005" spans="1:8">
      <c r="A1005" s="5" t="s">
        <v>38</v>
      </c>
      <c r="B1005" s="5" t="s">
        <v>15</v>
      </c>
      <c r="C1005" s="5" t="s">
        <v>13</v>
      </c>
      <c r="D1005" s="5" t="s">
        <v>8</v>
      </c>
      <c r="E1005" s="5">
        <v>2</v>
      </c>
      <c r="F1005" s="6">
        <v>11168.409803701</v>
      </c>
      <c r="G1005" s="6">
        <f>62812/1024</f>
        <v>61.33984375</v>
      </c>
      <c r="H1005" s="4">
        <f t="shared" si="15"/>
        <v>0.179076523440001</v>
      </c>
    </row>
    <row r="1006" spans="1:8">
      <c r="A1006" s="5" t="s">
        <v>38</v>
      </c>
      <c r="B1006" s="5" t="s">
        <v>15</v>
      </c>
      <c r="C1006" s="5" t="s">
        <v>13</v>
      </c>
      <c r="D1006" s="5" t="s">
        <v>8</v>
      </c>
      <c r="E1006" s="5">
        <v>1</v>
      </c>
      <c r="F1006" s="6">
        <v>5238.88878600118</v>
      </c>
      <c r="G1006" s="6">
        <f>63196/1024</f>
        <v>61.71484375</v>
      </c>
      <c r="H1006" s="4">
        <f t="shared" si="15"/>
        <v>0.19088017342</v>
      </c>
    </row>
    <row r="1007" spans="1:8">
      <c r="A1007" s="5" t="s">
        <v>38</v>
      </c>
      <c r="B1007" s="5" t="s">
        <v>15</v>
      </c>
      <c r="C1007" s="5" t="s">
        <v>13</v>
      </c>
      <c r="D1007" s="5" t="s">
        <v>11</v>
      </c>
      <c r="E1007" s="5">
        <v>24</v>
      </c>
      <c r="F1007" s="6">
        <v>60908.3223269051</v>
      </c>
      <c r="G1007" s="6">
        <f>70804/1024</f>
        <v>69.14453125</v>
      </c>
      <c r="H1007" s="4">
        <f t="shared" si="15"/>
        <v>0.39403482288</v>
      </c>
    </row>
    <row r="1008" spans="1:8">
      <c r="A1008" s="5" t="s">
        <v>38</v>
      </c>
      <c r="B1008" s="5" t="s">
        <v>15</v>
      </c>
      <c r="C1008" s="5" t="s">
        <v>13</v>
      </c>
      <c r="D1008" s="5" t="s">
        <v>11</v>
      </c>
      <c r="E1008" s="5">
        <v>16</v>
      </c>
      <c r="F1008" s="6">
        <v>56748.2553926405</v>
      </c>
      <c r="G1008" s="6">
        <f>62804/1024</f>
        <v>61.33203125</v>
      </c>
      <c r="H1008" s="4">
        <f t="shared" si="15"/>
        <v>0.2819469936</v>
      </c>
    </row>
    <row r="1009" spans="1:8">
      <c r="A1009" s="5" t="s">
        <v>38</v>
      </c>
      <c r="B1009" s="5" t="s">
        <v>15</v>
      </c>
      <c r="C1009" s="5" t="s">
        <v>13</v>
      </c>
      <c r="D1009" s="5" t="s">
        <v>11</v>
      </c>
      <c r="E1009" s="5">
        <v>8</v>
      </c>
      <c r="F1009" s="6">
        <v>36850.8404406824</v>
      </c>
      <c r="G1009" s="6">
        <f>63492/1024</f>
        <v>62.00390625</v>
      </c>
      <c r="H1009" s="4">
        <f t="shared" si="15"/>
        <v>0.21709138528</v>
      </c>
    </row>
    <row r="1010" spans="1:8">
      <c r="A1010" s="5" t="s">
        <v>38</v>
      </c>
      <c r="B1010" s="5" t="s">
        <v>15</v>
      </c>
      <c r="C1010" s="5" t="s">
        <v>13</v>
      </c>
      <c r="D1010" s="5" t="s">
        <v>11</v>
      </c>
      <c r="E1010" s="5">
        <v>4</v>
      </c>
      <c r="F1010" s="6">
        <v>18745.8180610591</v>
      </c>
      <c r="G1010" s="6">
        <f>63436/1024</f>
        <v>61.94921875</v>
      </c>
      <c r="H1010" s="4">
        <f t="shared" si="15"/>
        <v>0.21338092512</v>
      </c>
    </row>
    <row r="1011" spans="1:8">
      <c r="A1011" s="5" t="s">
        <v>38</v>
      </c>
      <c r="B1011" s="5" t="s">
        <v>15</v>
      </c>
      <c r="C1011" s="5" t="s">
        <v>13</v>
      </c>
      <c r="D1011" s="5" t="s">
        <v>11</v>
      </c>
      <c r="E1011" s="5">
        <v>2</v>
      </c>
      <c r="F1011" s="6">
        <v>9967.63923390659</v>
      </c>
      <c r="G1011" s="6">
        <f>63184/1024</f>
        <v>61.703125</v>
      </c>
      <c r="H1011" s="4">
        <f t="shared" si="15"/>
        <v>0.20064931656</v>
      </c>
    </row>
    <row r="1012" spans="1:8">
      <c r="A1012" s="5" t="s">
        <v>38</v>
      </c>
      <c r="B1012" s="5" t="s">
        <v>15</v>
      </c>
      <c r="C1012" s="5" t="s">
        <v>13</v>
      </c>
      <c r="D1012" s="5" t="s">
        <v>11</v>
      </c>
      <c r="E1012" s="5">
        <v>1</v>
      </c>
      <c r="F1012" s="6">
        <v>4825.17619165122</v>
      </c>
      <c r="G1012" s="6">
        <f>63220/1024</f>
        <v>61.73828125</v>
      </c>
      <c r="H1012" s="4">
        <f t="shared" si="15"/>
        <v>0.20724631812</v>
      </c>
    </row>
    <row r="1013" spans="1:8">
      <c r="A1013" s="5" t="s">
        <v>38</v>
      </c>
      <c r="B1013" s="5" t="s">
        <v>15</v>
      </c>
      <c r="C1013" s="5" t="s">
        <v>13</v>
      </c>
      <c r="D1013" s="5" t="s">
        <v>12</v>
      </c>
      <c r="E1013" s="5">
        <v>24</v>
      </c>
      <c r="F1013" s="6">
        <v>53804.1882183019</v>
      </c>
      <c r="G1013" s="6">
        <f>71004/1024</f>
        <v>69.33984375</v>
      </c>
      <c r="H1013" s="4">
        <f t="shared" si="15"/>
        <v>0.44606192928</v>
      </c>
    </row>
    <row r="1014" spans="1:8">
      <c r="A1014" s="5" t="s">
        <v>38</v>
      </c>
      <c r="B1014" s="5" t="s">
        <v>15</v>
      </c>
      <c r="C1014" s="5" t="s">
        <v>13</v>
      </c>
      <c r="D1014" s="5" t="s">
        <v>12</v>
      </c>
      <c r="E1014" s="5">
        <v>16</v>
      </c>
      <c r="F1014" s="6">
        <v>58043.0072703823</v>
      </c>
      <c r="G1014" s="6">
        <f>63152/1024</f>
        <v>61.671875</v>
      </c>
      <c r="H1014" s="4">
        <f t="shared" si="15"/>
        <v>0.27565766752</v>
      </c>
    </row>
    <row r="1015" spans="1:8">
      <c r="A1015" s="5" t="s">
        <v>38</v>
      </c>
      <c r="B1015" s="5" t="s">
        <v>15</v>
      </c>
      <c r="C1015" s="5" t="s">
        <v>13</v>
      </c>
      <c r="D1015" s="5" t="s">
        <v>12</v>
      </c>
      <c r="E1015" s="5">
        <v>8</v>
      </c>
      <c r="F1015" s="6">
        <v>34773.810449894</v>
      </c>
      <c r="G1015" s="6">
        <f>63248/1024</f>
        <v>61.765625</v>
      </c>
      <c r="H1015" s="4">
        <f t="shared" si="15"/>
        <v>0.23005819312</v>
      </c>
    </row>
    <row r="1016" spans="1:8">
      <c r="A1016" s="5" t="s">
        <v>38</v>
      </c>
      <c r="B1016" s="5" t="s">
        <v>15</v>
      </c>
      <c r="C1016" s="5" t="s">
        <v>13</v>
      </c>
      <c r="D1016" s="5" t="s">
        <v>12</v>
      </c>
      <c r="E1016" s="5">
        <v>4</v>
      </c>
      <c r="F1016" s="6">
        <v>18594.5811540694</v>
      </c>
      <c r="G1016" s="6">
        <f>63212/1024</f>
        <v>61.73046875</v>
      </c>
      <c r="H1016" s="4">
        <f t="shared" si="15"/>
        <v>0.215116434560001</v>
      </c>
    </row>
    <row r="1017" spans="1:8">
      <c r="A1017" s="5" t="s">
        <v>38</v>
      </c>
      <c r="B1017" s="5" t="s">
        <v>15</v>
      </c>
      <c r="C1017" s="5" t="s">
        <v>13</v>
      </c>
      <c r="D1017" s="5" t="s">
        <v>12</v>
      </c>
      <c r="E1017" s="5">
        <v>2</v>
      </c>
      <c r="F1017" s="6">
        <v>9542.7559277309</v>
      </c>
      <c r="G1017" s="6">
        <f>63304/1024</f>
        <v>61.8203125</v>
      </c>
      <c r="H1017" s="4">
        <f t="shared" si="15"/>
        <v>0.20958306124</v>
      </c>
    </row>
    <row r="1018" spans="1:8">
      <c r="A1018" s="5" t="s">
        <v>38</v>
      </c>
      <c r="B1018" s="5" t="s">
        <v>15</v>
      </c>
      <c r="C1018" s="5" t="s">
        <v>13</v>
      </c>
      <c r="D1018" s="5" t="s">
        <v>12</v>
      </c>
      <c r="E1018" s="5">
        <v>1</v>
      </c>
      <c r="F1018" s="6">
        <v>4790.19326006349</v>
      </c>
      <c r="G1018" s="6">
        <f>62948/1024</f>
        <v>61.47265625</v>
      </c>
      <c r="H1018" s="4">
        <f t="shared" si="15"/>
        <v>0.20875984448</v>
      </c>
    </row>
    <row r="1019" spans="1:8">
      <c r="A1019" s="5" t="s">
        <v>38</v>
      </c>
      <c r="B1019" s="5" t="s">
        <v>15</v>
      </c>
      <c r="C1019" s="5" t="s">
        <v>14</v>
      </c>
      <c r="D1019" s="5" t="s">
        <v>8</v>
      </c>
      <c r="E1019" s="5">
        <v>24</v>
      </c>
      <c r="F1019" s="6">
        <v>97151.0395476001</v>
      </c>
      <c r="G1019" s="6">
        <f>63224/1024</f>
        <v>61.7421875</v>
      </c>
      <c r="H1019" s="4">
        <f t="shared" si="15"/>
        <v>0.24703801536</v>
      </c>
    </row>
    <row r="1020" spans="1:8">
      <c r="A1020" s="5" t="s">
        <v>38</v>
      </c>
      <c r="B1020" s="5" t="s">
        <v>15</v>
      </c>
      <c r="C1020" s="5" t="s">
        <v>14</v>
      </c>
      <c r="D1020" s="5" t="s">
        <v>8</v>
      </c>
      <c r="E1020" s="5">
        <v>16</v>
      </c>
      <c r="F1020" s="6">
        <v>81465.8239552904</v>
      </c>
      <c r="G1020" s="6">
        <f>62676/1024</f>
        <v>61.20703125</v>
      </c>
      <c r="H1020" s="4">
        <f t="shared" si="15"/>
        <v>0.19640137696</v>
      </c>
    </row>
    <row r="1021" spans="1:8">
      <c r="A1021" s="5" t="s">
        <v>38</v>
      </c>
      <c r="B1021" s="5" t="s">
        <v>15</v>
      </c>
      <c r="C1021" s="5" t="s">
        <v>14</v>
      </c>
      <c r="D1021" s="5" t="s">
        <v>8</v>
      </c>
      <c r="E1021" s="5">
        <v>8</v>
      </c>
      <c r="F1021" s="6">
        <v>44419.6053564859</v>
      </c>
      <c r="G1021" s="6">
        <f>62576/1024</f>
        <v>61.109375</v>
      </c>
      <c r="H1021" s="4">
        <f t="shared" si="15"/>
        <v>0.18010065456</v>
      </c>
    </row>
    <row r="1022" spans="1:8">
      <c r="A1022" s="5" t="s">
        <v>38</v>
      </c>
      <c r="B1022" s="5" t="s">
        <v>15</v>
      </c>
      <c r="C1022" s="5" t="s">
        <v>14</v>
      </c>
      <c r="D1022" s="5" t="s">
        <v>8</v>
      </c>
      <c r="E1022" s="5">
        <v>4</v>
      </c>
      <c r="F1022" s="6">
        <v>23739.5652776431</v>
      </c>
      <c r="G1022" s="6">
        <f>63164/1024</f>
        <v>61.68359375</v>
      </c>
      <c r="H1022" s="4">
        <f t="shared" si="15"/>
        <v>0.16849508208</v>
      </c>
    </row>
    <row r="1023" spans="1:8">
      <c r="A1023" s="5" t="s">
        <v>38</v>
      </c>
      <c r="B1023" s="5" t="s">
        <v>15</v>
      </c>
      <c r="C1023" s="5" t="s">
        <v>14</v>
      </c>
      <c r="D1023" s="5" t="s">
        <v>8</v>
      </c>
      <c r="E1023" s="5">
        <v>2</v>
      </c>
      <c r="F1023" s="6">
        <v>12502.7658337265</v>
      </c>
      <c r="G1023" s="6">
        <f>63168/1024</f>
        <v>61.6875</v>
      </c>
      <c r="H1023" s="4">
        <f t="shared" si="15"/>
        <v>0.15996460516</v>
      </c>
    </row>
    <row r="1024" spans="1:8">
      <c r="A1024" s="5" t="s">
        <v>38</v>
      </c>
      <c r="B1024" s="5" t="s">
        <v>15</v>
      </c>
      <c r="C1024" s="5" t="s">
        <v>14</v>
      </c>
      <c r="D1024" s="5" t="s">
        <v>8</v>
      </c>
      <c r="E1024" s="5">
        <v>1</v>
      </c>
      <c r="F1024" s="6">
        <v>6373.71569146008</v>
      </c>
      <c r="G1024" s="6">
        <f>63340/1024</f>
        <v>61.85546875</v>
      </c>
      <c r="H1024" s="4">
        <f t="shared" si="15"/>
        <v>0.15689435306</v>
      </c>
    </row>
    <row r="1025" spans="1:8">
      <c r="A1025" s="5" t="s">
        <v>38</v>
      </c>
      <c r="B1025" s="5" t="s">
        <v>15</v>
      </c>
      <c r="C1025" s="5" t="s">
        <v>14</v>
      </c>
      <c r="D1025" s="5" t="s">
        <v>11</v>
      </c>
      <c r="E1025" s="5">
        <v>24</v>
      </c>
      <c r="F1025" s="6">
        <v>72912.2606243273</v>
      </c>
      <c r="G1025" s="6">
        <f>62672/1024</f>
        <v>61.203125</v>
      </c>
      <c r="H1025" s="4">
        <f t="shared" si="15"/>
        <v>0.32916274704</v>
      </c>
    </row>
    <row r="1026" spans="1:8">
      <c r="A1026" s="5" t="s">
        <v>38</v>
      </c>
      <c r="B1026" s="5" t="s">
        <v>15</v>
      </c>
      <c r="C1026" s="5" t="s">
        <v>14</v>
      </c>
      <c r="D1026" s="5" t="s">
        <v>11</v>
      </c>
      <c r="E1026" s="5">
        <v>16</v>
      </c>
      <c r="F1026" s="6">
        <v>64033.8197743988</v>
      </c>
      <c r="G1026" s="6">
        <f>63164/1024</f>
        <v>61.68359375</v>
      </c>
      <c r="H1026" s="4">
        <f t="shared" si="15"/>
        <v>0.24986796128</v>
      </c>
    </row>
    <row r="1027" spans="1:8">
      <c r="A1027" s="5" t="s">
        <v>38</v>
      </c>
      <c r="B1027" s="5" t="s">
        <v>15</v>
      </c>
      <c r="C1027" s="5" t="s">
        <v>14</v>
      </c>
      <c r="D1027" s="5" t="s">
        <v>11</v>
      </c>
      <c r="E1027" s="5">
        <v>8</v>
      </c>
      <c r="F1027" s="6">
        <v>33892.8908390481</v>
      </c>
      <c r="G1027" s="6">
        <f>62928/1024</f>
        <v>61.453125</v>
      </c>
      <c r="H1027" s="4">
        <f t="shared" ref="H1027:H1090" si="16">E1027*1000/F1027</f>
        <v>0.2360377</v>
      </c>
    </row>
    <row r="1028" spans="1:8">
      <c r="A1028" s="5" t="s">
        <v>38</v>
      </c>
      <c r="B1028" s="5" t="s">
        <v>15</v>
      </c>
      <c r="C1028" s="5" t="s">
        <v>14</v>
      </c>
      <c r="D1028" s="5" t="s">
        <v>11</v>
      </c>
      <c r="E1028" s="5">
        <v>4</v>
      </c>
      <c r="F1028" s="6">
        <v>18253.2342195662</v>
      </c>
      <c r="G1028" s="6">
        <f>63212/1024</f>
        <v>61.73046875</v>
      </c>
      <c r="H1028" s="4">
        <f t="shared" si="16"/>
        <v>0.219139246880001</v>
      </c>
    </row>
    <row r="1029" spans="1:8">
      <c r="A1029" s="5" t="s">
        <v>38</v>
      </c>
      <c r="B1029" s="5" t="s">
        <v>15</v>
      </c>
      <c r="C1029" s="5" t="s">
        <v>14</v>
      </c>
      <c r="D1029" s="5" t="s">
        <v>11</v>
      </c>
      <c r="E1029" s="5">
        <v>2</v>
      </c>
      <c r="F1029" s="6">
        <v>9601.31525606427</v>
      </c>
      <c r="G1029" s="6">
        <f>63340/1024</f>
        <v>61.85546875</v>
      </c>
      <c r="H1029" s="4">
        <f t="shared" si="16"/>
        <v>0.20830479436</v>
      </c>
    </row>
    <row r="1030" spans="1:8">
      <c r="A1030" s="5" t="s">
        <v>38</v>
      </c>
      <c r="B1030" s="5" t="s">
        <v>15</v>
      </c>
      <c r="C1030" s="5" t="s">
        <v>14</v>
      </c>
      <c r="D1030" s="5" t="s">
        <v>11</v>
      </c>
      <c r="E1030" s="5">
        <v>1</v>
      </c>
      <c r="F1030" s="6">
        <v>4935.70831197645</v>
      </c>
      <c r="G1030" s="6">
        <f>62580/1024</f>
        <v>61.11328125</v>
      </c>
      <c r="H1030" s="4">
        <f t="shared" si="16"/>
        <v>0.20260516562</v>
      </c>
    </row>
    <row r="1031" spans="1:8">
      <c r="A1031" s="5" t="s">
        <v>38</v>
      </c>
      <c r="B1031" s="5" t="s">
        <v>15</v>
      </c>
      <c r="C1031" s="5" t="s">
        <v>14</v>
      </c>
      <c r="D1031" s="5" t="s">
        <v>12</v>
      </c>
      <c r="E1031" s="5">
        <v>24</v>
      </c>
      <c r="F1031" s="6">
        <v>77578.9199219791</v>
      </c>
      <c r="G1031" s="6">
        <f>124388/1024</f>
        <v>121.47265625</v>
      </c>
      <c r="H1031" s="4">
        <f t="shared" si="16"/>
        <v>0.30936238896</v>
      </c>
    </row>
    <row r="1032" spans="1:8">
      <c r="A1032" s="5" t="s">
        <v>38</v>
      </c>
      <c r="B1032" s="5" t="s">
        <v>15</v>
      </c>
      <c r="C1032" s="5" t="s">
        <v>14</v>
      </c>
      <c r="D1032" s="5" t="s">
        <v>12</v>
      </c>
      <c r="E1032" s="5">
        <v>16</v>
      </c>
      <c r="F1032" s="6">
        <v>59339.8587872765</v>
      </c>
      <c r="G1032" s="6">
        <f>122944/1024</f>
        <v>120.0625</v>
      </c>
      <c r="H1032" s="4">
        <f t="shared" si="16"/>
        <v>0.2696332672</v>
      </c>
    </row>
    <row r="1033" spans="1:8">
      <c r="A1033" s="5" t="s">
        <v>38</v>
      </c>
      <c r="B1033" s="5" t="s">
        <v>15</v>
      </c>
      <c r="C1033" s="5" t="s">
        <v>14</v>
      </c>
      <c r="D1033" s="5" t="s">
        <v>12</v>
      </c>
      <c r="E1033" s="5">
        <v>8</v>
      </c>
      <c r="F1033" s="6">
        <v>33809.0484633181</v>
      </c>
      <c r="G1033" s="6">
        <f>120716/1024</f>
        <v>117.88671875</v>
      </c>
      <c r="H1033" s="4">
        <f t="shared" si="16"/>
        <v>0.23662304512</v>
      </c>
    </row>
    <row r="1034" spans="1:8">
      <c r="A1034" s="5" t="s">
        <v>38</v>
      </c>
      <c r="B1034" s="5" t="s">
        <v>15</v>
      </c>
      <c r="C1034" s="5" t="s">
        <v>14</v>
      </c>
      <c r="D1034" s="5" t="s">
        <v>12</v>
      </c>
      <c r="E1034" s="5">
        <v>4</v>
      </c>
      <c r="F1034" s="6">
        <v>17445.8647576536</v>
      </c>
      <c r="G1034" s="6">
        <f>119580/1024</f>
        <v>116.77734375</v>
      </c>
      <c r="H1034" s="4">
        <f t="shared" si="16"/>
        <v>0.2292806952</v>
      </c>
    </row>
    <row r="1035" spans="1:8">
      <c r="A1035" s="5" t="s">
        <v>38</v>
      </c>
      <c r="B1035" s="5" t="s">
        <v>15</v>
      </c>
      <c r="C1035" s="5" t="s">
        <v>14</v>
      </c>
      <c r="D1035" s="5" t="s">
        <v>12</v>
      </c>
      <c r="E1035" s="5">
        <v>2</v>
      </c>
      <c r="F1035" s="6">
        <v>9082.27737705609</v>
      </c>
      <c r="G1035" s="6">
        <f>123248/1024</f>
        <v>120.359375</v>
      </c>
      <c r="H1035" s="4">
        <f t="shared" si="16"/>
        <v>0.220209086</v>
      </c>
    </row>
    <row r="1036" spans="1:8">
      <c r="A1036" s="5" t="s">
        <v>38</v>
      </c>
      <c r="B1036" s="5" t="s">
        <v>15</v>
      </c>
      <c r="C1036" s="5" t="s">
        <v>14</v>
      </c>
      <c r="D1036" s="5" t="s">
        <v>12</v>
      </c>
      <c r="E1036" s="5">
        <v>1</v>
      </c>
      <c r="F1036" s="6">
        <v>4845.88434512151</v>
      </c>
      <c r="G1036" s="6">
        <f>118572/1024</f>
        <v>115.79296875</v>
      </c>
      <c r="H1036" s="4">
        <f t="shared" si="16"/>
        <v>0.20636068234</v>
      </c>
    </row>
    <row r="1037" spans="1:8">
      <c r="A1037" s="5" t="s">
        <v>38</v>
      </c>
      <c r="B1037" s="5" t="s">
        <v>15</v>
      </c>
      <c r="C1037" s="5" t="s">
        <v>9</v>
      </c>
      <c r="D1037" s="5" t="s">
        <v>8</v>
      </c>
      <c r="E1037" s="5">
        <v>24</v>
      </c>
      <c r="F1037" s="6">
        <v>208807.344275481</v>
      </c>
      <c r="G1037" s="6">
        <f>64860/1024</f>
        <v>63.33984375</v>
      </c>
      <c r="H1037" s="4">
        <f t="shared" si="16"/>
        <v>0.11493848592</v>
      </c>
    </row>
    <row r="1038" spans="1:8">
      <c r="A1038" s="5" t="s">
        <v>38</v>
      </c>
      <c r="B1038" s="5" t="s">
        <v>15</v>
      </c>
      <c r="C1038" s="5" t="s">
        <v>9</v>
      </c>
      <c r="D1038" s="5" t="s">
        <v>8</v>
      </c>
      <c r="E1038" s="5">
        <v>16</v>
      </c>
      <c r="F1038" s="6">
        <v>179560.459123452</v>
      </c>
      <c r="G1038" s="6">
        <f>64136/1024</f>
        <v>62.6328125</v>
      </c>
      <c r="H1038" s="4">
        <f t="shared" si="16"/>
        <v>0.0891064774400005</v>
      </c>
    </row>
    <row r="1039" spans="1:8">
      <c r="A1039" s="5" t="s">
        <v>38</v>
      </c>
      <c r="B1039" s="5" t="s">
        <v>15</v>
      </c>
      <c r="C1039" s="5" t="s">
        <v>9</v>
      </c>
      <c r="D1039" s="5" t="s">
        <v>8</v>
      </c>
      <c r="E1039" s="5">
        <v>8</v>
      </c>
      <c r="F1039" s="6">
        <v>97742.7360946223</v>
      </c>
      <c r="G1039" s="6">
        <f>63548/1024</f>
        <v>62.05859375</v>
      </c>
      <c r="H1039" s="4">
        <f t="shared" si="16"/>
        <v>0.0818475144</v>
      </c>
    </row>
    <row r="1040" spans="1:8">
      <c r="A1040" s="5" t="s">
        <v>38</v>
      </c>
      <c r="B1040" s="5" t="s">
        <v>15</v>
      </c>
      <c r="C1040" s="5" t="s">
        <v>9</v>
      </c>
      <c r="D1040" s="5" t="s">
        <v>8</v>
      </c>
      <c r="E1040" s="5">
        <v>4</v>
      </c>
      <c r="F1040" s="6">
        <v>47558.1510824452</v>
      </c>
      <c r="G1040" s="6">
        <f>62656/1024</f>
        <v>61.1875</v>
      </c>
      <c r="H1040" s="4">
        <f t="shared" si="16"/>
        <v>0.08410755904</v>
      </c>
    </row>
    <row r="1041" spans="1:8">
      <c r="A1041" s="5" t="s">
        <v>38</v>
      </c>
      <c r="B1041" s="5" t="s">
        <v>15</v>
      </c>
      <c r="C1041" s="5" t="s">
        <v>9</v>
      </c>
      <c r="D1041" s="5" t="s">
        <v>8</v>
      </c>
      <c r="E1041" s="5">
        <v>2</v>
      </c>
      <c r="F1041" s="6">
        <v>26362.8905934108</v>
      </c>
      <c r="G1041" s="6">
        <f>63656/1024</f>
        <v>62.1640625</v>
      </c>
      <c r="H1041" s="4">
        <f t="shared" si="16"/>
        <v>0.0758642150000002</v>
      </c>
    </row>
    <row r="1042" spans="1:8">
      <c r="A1042" s="5" t="s">
        <v>38</v>
      </c>
      <c r="B1042" s="5" t="s">
        <v>15</v>
      </c>
      <c r="C1042" s="5" t="s">
        <v>9</v>
      </c>
      <c r="D1042" s="5" t="s">
        <v>8</v>
      </c>
      <c r="E1042" s="5">
        <v>1</v>
      </c>
      <c r="F1042" s="6">
        <v>13475.9731672675</v>
      </c>
      <c r="G1042" s="6">
        <f>63316/1024</f>
        <v>61.83203125</v>
      </c>
      <c r="H1042" s="4">
        <f t="shared" si="16"/>
        <v>0.0742061436000001</v>
      </c>
    </row>
    <row r="1043" spans="1:8">
      <c r="A1043" s="5" t="s">
        <v>38</v>
      </c>
      <c r="B1043" s="5" t="s">
        <v>15</v>
      </c>
      <c r="C1043" s="5" t="s">
        <v>9</v>
      </c>
      <c r="D1043" s="5" t="s">
        <v>11</v>
      </c>
      <c r="E1043" s="5">
        <v>24</v>
      </c>
      <c r="F1043" s="6">
        <v>193178.916590586</v>
      </c>
      <c r="G1043" s="6">
        <f>646024/1024</f>
        <v>630.8828125</v>
      </c>
      <c r="H1043" s="4">
        <f t="shared" si="16"/>
        <v>0.12423716016</v>
      </c>
    </row>
    <row r="1044" spans="1:8">
      <c r="A1044" s="5" t="s">
        <v>38</v>
      </c>
      <c r="B1044" s="5" t="s">
        <v>15</v>
      </c>
      <c r="C1044" s="5" t="s">
        <v>9</v>
      </c>
      <c r="D1044" s="5" t="s">
        <v>11</v>
      </c>
      <c r="E1044" s="5">
        <v>16</v>
      </c>
      <c r="F1044" s="6">
        <v>157587.475436603</v>
      </c>
      <c r="G1044" s="6">
        <f>645208/1024</f>
        <v>630.0859375</v>
      </c>
      <c r="H1044" s="4">
        <f t="shared" si="16"/>
        <v>0.101530911360001</v>
      </c>
    </row>
    <row r="1045" spans="1:8">
      <c r="A1045" s="5" t="s">
        <v>38</v>
      </c>
      <c r="B1045" s="5" t="s">
        <v>15</v>
      </c>
      <c r="C1045" s="5" t="s">
        <v>9</v>
      </c>
      <c r="D1045" s="5" t="s">
        <v>11</v>
      </c>
      <c r="E1045" s="5">
        <v>8</v>
      </c>
      <c r="F1045" s="6">
        <v>88545.542332725</v>
      </c>
      <c r="G1045" s="6">
        <f>643832/1024</f>
        <v>628.7421875</v>
      </c>
      <c r="H1045" s="4">
        <f t="shared" si="16"/>
        <v>0.0903489864000001</v>
      </c>
    </row>
    <row r="1046" spans="1:8">
      <c r="A1046" s="5" t="s">
        <v>38</v>
      </c>
      <c r="B1046" s="5" t="s">
        <v>15</v>
      </c>
      <c r="C1046" s="5" t="s">
        <v>9</v>
      </c>
      <c r="D1046" s="5" t="s">
        <v>11</v>
      </c>
      <c r="E1046" s="5">
        <v>4</v>
      </c>
      <c r="F1046" s="6">
        <v>44258.4013627671</v>
      </c>
      <c r="G1046" s="6">
        <f>642968/1024</f>
        <v>627.8984375</v>
      </c>
      <c r="H1046" s="4">
        <f t="shared" si="16"/>
        <v>0.0903783208800001</v>
      </c>
    </row>
    <row r="1047" spans="1:8">
      <c r="A1047" s="5" t="s">
        <v>38</v>
      </c>
      <c r="B1047" s="5" t="s">
        <v>15</v>
      </c>
      <c r="C1047" s="5" t="s">
        <v>9</v>
      </c>
      <c r="D1047" s="5" t="s">
        <v>11</v>
      </c>
      <c r="E1047" s="5">
        <v>2</v>
      </c>
      <c r="F1047" s="6">
        <v>23915.1661520158</v>
      </c>
      <c r="G1047" s="6">
        <f>642708/1024</f>
        <v>627.64453125</v>
      </c>
      <c r="H1047" s="4">
        <f t="shared" si="16"/>
        <v>0.0836289402000003</v>
      </c>
    </row>
    <row r="1048" spans="1:8">
      <c r="A1048" s="5" t="s">
        <v>38</v>
      </c>
      <c r="B1048" s="5" t="s">
        <v>15</v>
      </c>
      <c r="C1048" s="5" t="s">
        <v>9</v>
      </c>
      <c r="D1048" s="5" t="s">
        <v>11</v>
      </c>
      <c r="E1048" s="5">
        <v>1</v>
      </c>
      <c r="F1048" s="6">
        <v>12253.9202475745</v>
      </c>
      <c r="G1048" s="6">
        <f>642460/1024</f>
        <v>627.40234375</v>
      </c>
      <c r="H1048" s="4">
        <f t="shared" si="16"/>
        <v>0.0816065373200006</v>
      </c>
    </row>
    <row r="1049" spans="1:8">
      <c r="A1049" s="5" t="s">
        <v>38</v>
      </c>
      <c r="B1049" s="5" t="s">
        <v>15</v>
      </c>
      <c r="C1049" s="5" t="s">
        <v>9</v>
      </c>
      <c r="D1049" s="5" t="s">
        <v>12</v>
      </c>
      <c r="E1049" s="5">
        <v>24</v>
      </c>
      <c r="F1049" s="6">
        <v>177371.24540592</v>
      </c>
      <c r="G1049" s="6">
        <f>10818484/1024</f>
        <v>10564.92578125</v>
      </c>
      <c r="H1049" s="4">
        <f t="shared" si="16"/>
        <v>0.135309418080001</v>
      </c>
    </row>
    <row r="1050" spans="1:8">
      <c r="A1050" s="5" t="s">
        <v>38</v>
      </c>
      <c r="B1050" s="5" t="s">
        <v>15</v>
      </c>
      <c r="C1050" s="5" t="s">
        <v>9</v>
      </c>
      <c r="D1050" s="5" t="s">
        <v>12</v>
      </c>
      <c r="E1050" s="5">
        <v>16</v>
      </c>
      <c r="F1050" s="6">
        <v>143788.225848212</v>
      </c>
      <c r="G1050" s="6">
        <f>10816920/1024</f>
        <v>10563.3984375</v>
      </c>
      <c r="H1050" s="4">
        <f t="shared" si="16"/>
        <v>0.11127475776</v>
      </c>
    </row>
    <row r="1051" spans="1:8">
      <c r="A1051" s="5" t="s">
        <v>38</v>
      </c>
      <c r="B1051" s="5" t="s">
        <v>15</v>
      </c>
      <c r="C1051" s="5" t="s">
        <v>9</v>
      </c>
      <c r="D1051" s="5" t="s">
        <v>12</v>
      </c>
      <c r="E1051" s="5">
        <v>8</v>
      </c>
      <c r="F1051" s="6">
        <v>79155.3113821058</v>
      </c>
      <c r="G1051" s="6">
        <f>10815836/1024</f>
        <v>10562.33984375</v>
      </c>
      <c r="H1051" s="4">
        <f t="shared" si="16"/>
        <v>0.10106712816</v>
      </c>
    </row>
    <row r="1052" spans="1:8">
      <c r="A1052" s="5" t="s">
        <v>38</v>
      </c>
      <c r="B1052" s="5" t="s">
        <v>15</v>
      </c>
      <c r="C1052" s="5" t="s">
        <v>9</v>
      </c>
      <c r="D1052" s="5" t="s">
        <v>12</v>
      </c>
      <c r="E1052" s="5">
        <v>4</v>
      </c>
      <c r="F1052" s="6">
        <v>40957.4544505616</v>
      </c>
      <c r="G1052" s="6">
        <f>10815024/1024</f>
        <v>10561.546875</v>
      </c>
      <c r="H1052" s="4">
        <f t="shared" si="16"/>
        <v>0.0976623194400001</v>
      </c>
    </row>
    <row r="1053" spans="1:8">
      <c r="A1053" s="5" t="s">
        <v>38</v>
      </c>
      <c r="B1053" s="5" t="s">
        <v>15</v>
      </c>
      <c r="C1053" s="5" t="s">
        <v>9</v>
      </c>
      <c r="D1053" s="5" t="s">
        <v>12</v>
      </c>
      <c r="E1053" s="5">
        <v>2</v>
      </c>
      <c r="F1053" s="6">
        <v>22208.289560591</v>
      </c>
      <c r="G1053" s="6">
        <f>10815284/1024</f>
        <v>10561.80078125</v>
      </c>
      <c r="H1053" s="4">
        <f t="shared" si="16"/>
        <v>0.0900564626800001</v>
      </c>
    </row>
    <row r="1054" spans="1:8">
      <c r="A1054" s="5" t="s">
        <v>38</v>
      </c>
      <c r="B1054" s="5" t="s">
        <v>15</v>
      </c>
      <c r="C1054" s="5" t="s">
        <v>9</v>
      </c>
      <c r="D1054" s="5" t="s">
        <v>12</v>
      </c>
      <c r="E1054" s="5">
        <v>1</v>
      </c>
      <c r="F1054" s="6">
        <v>11362.2474425089</v>
      </c>
      <c r="G1054" s="6">
        <f>10814532/1024</f>
        <v>10561.06640625</v>
      </c>
      <c r="H1054" s="4">
        <f t="shared" si="16"/>
        <v>0.0880107571200007</v>
      </c>
    </row>
    <row r="1055" spans="1:8">
      <c r="A1055" s="5" t="s">
        <v>39</v>
      </c>
      <c r="B1055" s="5" t="s">
        <v>7</v>
      </c>
      <c r="C1055" s="5" t="s">
        <v>13</v>
      </c>
      <c r="D1055" s="5" t="s">
        <v>8</v>
      </c>
      <c r="E1055" s="5">
        <v>4</v>
      </c>
      <c r="F1055" s="6">
        <v>97809.3596636207</v>
      </c>
      <c r="G1055" s="6">
        <f>60899328/1024/1024</f>
        <v>58.078125</v>
      </c>
      <c r="H1055" s="4">
        <f t="shared" si="16"/>
        <v>0.04089588168</v>
      </c>
    </row>
    <row r="1056" spans="1:8">
      <c r="A1056" s="5" t="s">
        <v>39</v>
      </c>
      <c r="B1056" s="5" t="s">
        <v>7</v>
      </c>
      <c r="C1056" s="5" t="s">
        <v>13</v>
      </c>
      <c r="D1056" s="5" t="s">
        <v>8</v>
      </c>
      <c r="E1056" s="5">
        <v>2</v>
      </c>
      <c r="F1056" s="6">
        <v>55725.879383981</v>
      </c>
      <c r="G1056" s="6">
        <f>58720256/1024/1024</f>
        <v>56</v>
      </c>
      <c r="H1056" s="4">
        <f t="shared" si="16"/>
        <v>0.0358899675</v>
      </c>
    </row>
    <row r="1057" spans="1:8">
      <c r="A1057" s="5" t="s">
        <v>39</v>
      </c>
      <c r="B1057" s="5" t="s">
        <v>7</v>
      </c>
      <c r="C1057" s="5" t="s">
        <v>13</v>
      </c>
      <c r="D1057" s="5" t="s">
        <v>8</v>
      </c>
      <c r="E1057" s="5">
        <v>1</v>
      </c>
      <c r="F1057" s="6">
        <v>29129.4111050652</v>
      </c>
      <c r="G1057" s="6">
        <f>63569920/1024/1024</f>
        <v>60.625</v>
      </c>
      <c r="H1057" s="4">
        <f t="shared" si="16"/>
        <v>0.03432956459</v>
      </c>
    </row>
    <row r="1058" spans="1:8">
      <c r="A1058" s="5" t="s">
        <v>39</v>
      </c>
      <c r="B1058" s="5" t="s">
        <v>7</v>
      </c>
      <c r="C1058" s="5" t="s">
        <v>13</v>
      </c>
      <c r="D1058" s="5" t="s">
        <v>11</v>
      </c>
      <c r="E1058" s="5">
        <v>4</v>
      </c>
      <c r="F1058" s="6">
        <v>75791.5551788048</v>
      </c>
      <c r="G1058" s="6">
        <f>59932672/1024/1024</f>
        <v>57.15625</v>
      </c>
      <c r="H1058" s="4">
        <f t="shared" si="16"/>
        <v>0.05277632832</v>
      </c>
    </row>
    <row r="1059" spans="1:8">
      <c r="A1059" s="5" t="s">
        <v>39</v>
      </c>
      <c r="B1059" s="5" t="s">
        <v>7</v>
      </c>
      <c r="C1059" s="5" t="s">
        <v>13</v>
      </c>
      <c r="D1059" s="5" t="s">
        <v>11</v>
      </c>
      <c r="E1059" s="5">
        <v>2</v>
      </c>
      <c r="F1059" s="6">
        <v>52709.2777213992</v>
      </c>
      <c r="G1059" s="6">
        <f>60620800/1024/1024</f>
        <v>57.8125</v>
      </c>
      <c r="H1059" s="4">
        <f t="shared" si="16"/>
        <v>0.03794398418</v>
      </c>
    </row>
    <row r="1060" spans="1:8">
      <c r="A1060" s="5" t="s">
        <v>39</v>
      </c>
      <c r="B1060" s="5" t="s">
        <v>7</v>
      </c>
      <c r="C1060" s="5" t="s">
        <v>13</v>
      </c>
      <c r="D1060" s="5" t="s">
        <v>11</v>
      </c>
      <c r="E1060" s="5">
        <v>1</v>
      </c>
      <c r="F1060" s="6">
        <v>27552.414016574</v>
      </c>
      <c r="G1060" s="6">
        <f>60784640/1024/1024</f>
        <v>57.96875</v>
      </c>
      <c r="H1060" s="4">
        <f t="shared" si="16"/>
        <v>0.0362944604200001</v>
      </c>
    </row>
    <row r="1061" spans="1:8">
      <c r="A1061" s="5" t="s">
        <v>39</v>
      </c>
      <c r="B1061" s="5" t="s">
        <v>7</v>
      </c>
      <c r="C1061" s="5" t="s">
        <v>13</v>
      </c>
      <c r="D1061" s="5" t="s">
        <v>12</v>
      </c>
      <c r="E1061" s="5">
        <v>4</v>
      </c>
      <c r="F1061" s="6">
        <v>30182.98017014</v>
      </c>
      <c r="G1061" s="6">
        <f>60162048/1024/1024</f>
        <v>57.375</v>
      </c>
      <c r="H1061" s="4">
        <f t="shared" si="16"/>
        <v>0.13252501832</v>
      </c>
    </row>
    <row r="1062" spans="1:8">
      <c r="A1062" s="5" t="s">
        <v>39</v>
      </c>
      <c r="B1062" s="5" t="s">
        <v>7</v>
      </c>
      <c r="C1062" s="5" t="s">
        <v>13</v>
      </c>
      <c r="D1062" s="5" t="s">
        <v>12</v>
      </c>
      <c r="E1062" s="5">
        <v>2</v>
      </c>
      <c r="F1062" s="6">
        <v>18141.3618465234</v>
      </c>
      <c r="G1062" s="6">
        <f>57933824/1024/1024</f>
        <v>55.25</v>
      </c>
      <c r="H1062" s="4">
        <f t="shared" si="16"/>
        <v>0.11024530666</v>
      </c>
    </row>
    <row r="1063" spans="1:8">
      <c r="A1063" s="5" t="s">
        <v>39</v>
      </c>
      <c r="B1063" s="5" t="s">
        <v>7</v>
      </c>
      <c r="C1063" s="5" t="s">
        <v>13</v>
      </c>
      <c r="D1063" s="5" t="s">
        <v>12</v>
      </c>
      <c r="E1063" s="5">
        <v>1</v>
      </c>
      <c r="F1063" s="6">
        <v>10532.2132745804</v>
      </c>
      <c r="G1063" s="6">
        <f>58834944/1024/1024</f>
        <v>56.109375</v>
      </c>
      <c r="H1063" s="4">
        <f t="shared" si="16"/>
        <v>0.0949468050000003</v>
      </c>
    </row>
    <row r="1064" spans="1:8">
      <c r="A1064" s="5" t="s">
        <v>39</v>
      </c>
      <c r="B1064" s="5" t="s">
        <v>7</v>
      </c>
      <c r="C1064" s="5" t="s">
        <v>14</v>
      </c>
      <c r="D1064" s="5" t="s">
        <v>8</v>
      </c>
      <c r="E1064" s="5">
        <v>4</v>
      </c>
      <c r="F1064" s="6">
        <v>143705.888516486</v>
      </c>
      <c r="G1064" s="6">
        <f>58867712/1024/1024</f>
        <v>56.140625</v>
      </c>
      <c r="H1064" s="4">
        <f t="shared" si="16"/>
        <v>0.0278346283600001</v>
      </c>
    </row>
    <row r="1065" spans="1:8">
      <c r="A1065" s="5" t="s">
        <v>39</v>
      </c>
      <c r="B1065" s="5" t="s">
        <v>7</v>
      </c>
      <c r="C1065" s="5" t="s">
        <v>14</v>
      </c>
      <c r="D1065" s="5" t="s">
        <v>8</v>
      </c>
      <c r="E1065" s="5">
        <v>2</v>
      </c>
      <c r="F1065" s="6">
        <v>87318.2058203293</v>
      </c>
      <c r="G1065" s="6">
        <f>57196544/1024/1024</f>
        <v>54.546875</v>
      </c>
      <c r="H1065" s="4">
        <f t="shared" si="16"/>
        <v>0.02290473082</v>
      </c>
    </row>
    <row r="1066" spans="1:8">
      <c r="A1066" s="5" t="s">
        <v>39</v>
      </c>
      <c r="B1066" s="5" t="s">
        <v>7</v>
      </c>
      <c r="C1066" s="5" t="s">
        <v>14</v>
      </c>
      <c r="D1066" s="5" t="s">
        <v>8</v>
      </c>
      <c r="E1066" s="5">
        <v>1</v>
      </c>
      <c r="F1066" s="6">
        <v>47261.9247005292</v>
      </c>
      <c r="G1066" s="6">
        <f>59703296/1024/1024</f>
        <v>56.9375</v>
      </c>
      <c r="H1066" s="4">
        <f t="shared" si="16"/>
        <v>0.02115868125</v>
      </c>
    </row>
    <row r="1067" spans="1:8">
      <c r="A1067" s="5" t="s">
        <v>39</v>
      </c>
      <c r="B1067" s="5" t="s">
        <v>7</v>
      </c>
      <c r="C1067" s="5" t="s">
        <v>14</v>
      </c>
      <c r="D1067" s="5" t="s">
        <v>11</v>
      </c>
      <c r="E1067" s="5">
        <v>4</v>
      </c>
      <c r="F1067" s="6">
        <v>113077.507992948</v>
      </c>
      <c r="G1067" s="6">
        <f>60063744/1024/1024</f>
        <v>57.28125</v>
      </c>
      <c r="H1067" s="4">
        <f t="shared" si="16"/>
        <v>0.0353739666800002</v>
      </c>
    </row>
    <row r="1068" spans="1:8">
      <c r="A1068" s="5" t="s">
        <v>39</v>
      </c>
      <c r="B1068" s="5" t="s">
        <v>7</v>
      </c>
      <c r="C1068" s="5" t="s">
        <v>14</v>
      </c>
      <c r="D1068" s="5" t="s">
        <v>11</v>
      </c>
      <c r="E1068" s="5">
        <v>2</v>
      </c>
      <c r="F1068" s="6">
        <v>68785.2406133511</v>
      </c>
      <c r="G1068" s="6">
        <f>60096512/1024/1024</f>
        <v>57.3125</v>
      </c>
      <c r="H1068" s="4">
        <f t="shared" si="16"/>
        <v>0.029076005</v>
      </c>
    </row>
    <row r="1069" spans="1:8">
      <c r="A1069" s="5" t="s">
        <v>39</v>
      </c>
      <c r="B1069" s="5" t="s">
        <v>7</v>
      </c>
      <c r="C1069" s="5" t="s">
        <v>14</v>
      </c>
      <c r="D1069" s="5" t="s">
        <v>11</v>
      </c>
      <c r="E1069" s="5">
        <v>1</v>
      </c>
      <c r="F1069" s="6">
        <v>36625.1337186378</v>
      </c>
      <c r="G1069" s="6">
        <f>58130432/1024/1024</f>
        <v>55.4375</v>
      </c>
      <c r="H1069" s="4">
        <f t="shared" si="16"/>
        <v>0.0273036545800001</v>
      </c>
    </row>
    <row r="1070" spans="1:8">
      <c r="A1070" s="5" t="s">
        <v>39</v>
      </c>
      <c r="B1070" s="5" t="s">
        <v>7</v>
      </c>
      <c r="C1070" s="5" t="s">
        <v>14</v>
      </c>
      <c r="D1070" s="5" t="s">
        <v>12</v>
      </c>
      <c r="E1070" s="5">
        <v>4</v>
      </c>
      <c r="F1070" s="6">
        <v>82421.0835927553</v>
      </c>
      <c r="G1070" s="6">
        <f>125747200/1024/1024</f>
        <v>119.921875</v>
      </c>
      <c r="H1070" s="4">
        <f t="shared" si="16"/>
        <v>0.04853127168</v>
      </c>
    </row>
    <row r="1071" spans="1:8">
      <c r="A1071" s="5" t="s">
        <v>39</v>
      </c>
      <c r="B1071" s="5" t="s">
        <v>7</v>
      </c>
      <c r="C1071" s="5" t="s">
        <v>14</v>
      </c>
      <c r="D1071" s="5" t="s">
        <v>12</v>
      </c>
      <c r="E1071" s="5">
        <v>2</v>
      </c>
      <c r="F1071" s="6">
        <v>63671.5414394687</v>
      </c>
      <c r="G1071" s="6">
        <f>130482176/1024/1024</f>
        <v>124.4375</v>
      </c>
      <c r="H1071" s="4">
        <f t="shared" si="16"/>
        <v>0.0314112075</v>
      </c>
    </row>
    <row r="1072" spans="1:8">
      <c r="A1072" s="5" t="s">
        <v>39</v>
      </c>
      <c r="B1072" s="5" t="s">
        <v>7</v>
      </c>
      <c r="C1072" s="5" t="s">
        <v>14</v>
      </c>
      <c r="D1072" s="5" t="s">
        <v>12</v>
      </c>
      <c r="E1072" s="5">
        <v>1</v>
      </c>
      <c r="F1072" s="6">
        <v>34049.6456602343</v>
      </c>
      <c r="G1072" s="6">
        <f>153321472/1024/1024</f>
        <v>146.21875</v>
      </c>
      <c r="H1072" s="4">
        <f t="shared" si="16"/>
        <v>0.02936888125</v>
      </c>
    </row>
    <row r="1073" spans="1:8">
      <c r="A1073" s="5" t="s">
        <v>39</v>
      </c>
      <c r="B1073" s="5" t="s">
        <v>7</v>
      </c>
      <c r="C1073" s="5" t="s">
        <v>9</v>
      </c>
      <c r="D1073" s="5" t="s">
        <v>8</v>
      </c>
      <c r="E1073" s="5">
        <v>4</v>
      </c>
      <c r="F1073" s="6">
        <v>241973.292197873</v>
      </c>
      <c r="G1073" s="6">
        <f>61865984/1024/1024</f>
        <v>59</v>
      </c>
      <c r="H1073" s="4">
        <f t="shared" si="16"/>
        <v>0.01653075</v>
      </c>
    </row>
    <row r="1074" spans="1:8">
      <c r="A1074" s="5" t="s">
        <v>39</v>
      </c>
      <c r="B1074" s="5" t="s">
        <v>7</v>
      </c>
      <c r="C1074" s="5" t="s">
        <v>9</v>
      </c>
      <c r="D1074" s="5" t="s">
        <v>8</v>
      </c>
      <c r="E1074" s="5">
        <v>2</v>
      </c>
      <c r="F1074" s="6">
        <v>140478.022125639</v>
      </c>
      <c r="G1074" s="6">
        <f>60702720/1024/1024</f>
        <v>57.890625</v>
      </c>
      <c r="H1074" s="4">
        <f t="shared" si="16"/>
        <v>0.0142371025000001</v>
      </c>
    </row>
    <row r="1075" spans="1:8">
      <c r="A1075" s="5" t="s">
        <v>39</v>
      </c>
      <c r="B1075" s="5" t="s">
        <v>7</v>
      </c>
      <c r="C1075" s="5" t="s">
        <v>9</v>
      </c>
      <c r="D1075" s="5" t="s">
        <v>8</v>
      </c>
      <c r="E1075" s="5">
        <v>1</v>
      </c>
      <c r="F1075" s="6">
        <v>76409.6408718225</v>
      </c>
      <c r="G1075" s="6">
        <f>57393152/1024/1024</f>
        <v>54.734375</v>
      </c>
      <c r="H1075" s="4">
        <f t="shared" si="16"/>
        <v>0.01308735375</v>
      </c>
    </row>
    <row r="1076" spans="1:8">
      <c r="A1076" s="5" t="s">
        <v>39</v>
      </c>
      <c r="B1076" s="5" t="s">
        <v>7</v>
      </c>
      <c r="C1076" s="5" t="s">
        <v>9</v>
      </c>
      <c r="D1076" s="5" t="s">
        <v>11</v>
      </c>
      <c r="E1076" s="5">
        <v>4</v>
      </c>
      <c r="F1076" s="6">
        <v>220006.693703655</v>
      </c>
      <c r="G1076" s="6">
        <f>535871488/1024/1024</f>
        <v>511.046875</v>
      </c>
      <c r="H1076" s="4">
        <f t="shared" si="16"/>
        <v>0.0181812650000001</v>
      </c>
    </row>
    <row r="1077" spans="1:8">
      <c r="A1077" s="5" t="s">
        <v>39</v>
      </c>
      <c r="B1077" s="5" t="s">
        <v>7</v>
      </c>
      <c r="C1077" s="5" t="s">
        <v>9</v>
      </c>
      <c r="D1077" s="5" t="s">
        <v>11</v>
      </c>
      <c r="E1077" s="5">
        <v>2</v>
      </c>
      <c r="F1077" s="6">
        <v>134495.041788503</v>
      </c>
      <c r="G1077" s="6">
        <f>535707648/1024/1024</f>
        <v>510.890625</v>
      </c>
      <c r="H1077" s="4">
        <f t="shared" si="16"/>
        <v>0.0148704366600001</v>
      </c>
    </row>
    <row r="1078" spans="1:8">
      <c r="A1078" s="5" t="s">
        <v>39</v>
      </c>
      <c r="B1078" s="5" t="s">
        <v>7</v>
      </c>
      <c r="C1078" s="5" t="s">
        <v>9</v>
      </c>
      <c r="D1078" s="5" t="s">
        <v>11</v>
      </c>
      <c r="E1078" s="5">
        <v>1</v>
      </c>
      <c r="F1078" s="6">
        <v>71197.0559948997</v>
      </c>
      <c r="G1078" s="6">
        <f>535527424/1024/1024</f>
        <v>510.71875</v>
      </c>
      <c r="H1078" s="4">
        <f t="shared" si="16"/>
        <v>0.01404552458</v>
      </c>
    </row>
    <row r="1079" spans="1:8">
      <c r="A1079" s="5" t="s">
        <v>39</v>
      </c>
      <c r="B1079" s="5" t="s">
        <v>7</v>
      </c>
      <c r="C1079" s="5" t="s">
        <v>9</v>
      </c>
      <c r="D1079" s="5" t="s">
        <v>12</v>
      </c>
      <c r="E1079" s="5">
        <v>4</v>
      </c>
      <c r="F1079" s="6">
        <v>87619.1382723114</v>
      </c>
      <c r="G1079" s="6">
        <f>2974351360/1024/1024</f>
        <v>2836.5625</v>
      </c>
      <c r="H1079" s="4">
        <f t="shared" si="16"/>
        <v>0.04565212668</v>
      </c>
    </row>
    <row r="1080" spans="1:8">
      <c r="A1080" s="5" t="s">
        <v>39</v>
      </c>
      <c r="B1080" s="5" t="s">
        <v>7</v>
      </c>
      <c r="C1080" s="5" t="s">
        <v>9</v>
      </c>
      <c r="D1080" s="5" t="s">
        <v>12</v>
      </c>
      <c r="E1080" s="5">
        <v>2</v>
      </c>
      <c r="F1080" s="6">
        <v>71499.5006185304</v>
      </c>
      <c r="G1080" s="6">
        <f>3031121920/1024/1024</f>
        <v>2890.703125</v>
      </c>
      <c r="H1080" s="4">
        <f t="shared" si="16"/>
        <v>0.02797222334</v>
      </c>
    </row>
    <row r="1081" spans="1:8">
      <c r="A1081" s="5" t="s">
        <v>39</v>
      </c>
      <c r="B1081" s="5" t="s">
        <v>7</v>
      </c>
      <c r="C1081" s="5" t="s">
        <v>9</v>
      </c>
      <c r="D1081" s="5" t="s">
        <v>12</v>
      </c>
      <c r="E1081" s="5">
        <v>1</v>
      </c>
      <c r="F1081" s="6">
        <v>41240.4629609667</v>
      </c>
      <c r="G1081" s="6">
        <f>3567009792/1024/1024</f>
        <v>3401.765625</v>
      </c>
      <c r="H1081" s="4">
        <f t="shared" si="16"/>
        <v>0.02424803041</v>
      </c>
    </row>
    <row r="1082" spans="1:8">
      <c r="A1082" s="5" t="s">
        <v>39</v>
      </c>
      <c r="B1082" s="5" t="s">
        <v>15</v>
      </c>
      <c r="C1082" s="5" t="s">
        <v>13</v>
      </c>
      <c r="D1082" s="5" t="s">
        <v>8</v>
      </c>
      <c r="E1082" s="5">
        <v>24</v>
      </c>
      <c r="F1082" s="6">
        <v>100264.779530578</v>
      </c>
      <c r="G1082" s="6">
        <f>68936/1024</f>
        <v>67.3203125</v>
      </c>
      <c r="H1082" s="4">
        <f t="shared" si="16"/>
        <v>0.239366207280002</v>
      </c>
    </row>
    <row r="1083" spans="1:8">
      <c r="A1083" s="5" t="s">
        <v>39</v>
      </c>
      <c r="B1083" s="5" t="s">
        <v>15</v>
      </c>
      <c r="C1083" s="5" t="s">
        <v>13</v>
      </c>
      <c r="D1083" s="5" t="s">
        <v>8</v>
      </c>
      <c r="E1083" s="5">
        <v>16</v>
      </c>
      <c r="F1083" s="6">
        <v>103556.582370617</v>
      </c>
      <c r="G1083" s="6">
        <f>63268/1024</f>
        <v>61.78515625</v>
      </c>
      <c r="H1083" s="4">
        <f t="shared" si="16"/>
        <v>0.154504905760001</v>
      </c>
    </row>
    <row r="1084" spans="1:8">
      <c r="A1084" s="5" t="s">
        <v>39</v>
      </c>
      <c r="B1084" s="5" t="s">
        <v>15</v>
      </c>
      <c r="C1084" s="5" t="s">
        <v>13</v>
      </c>
      <c r="D1084" s="5" t="s">
        <v>8</v>
      </c>
      <c r="E1084" s="5">
        <v>8</v>
      </c>
      <c r="F1084" s="6">
        <v>66214.5052029789</v>
      </c>
      <c r="G1084" s="6">
        <f>63460/1024</f>
        <v>61.97265625</v>
      </c>
      <c r="H1084" s="4">
        <f t="shared" si="16"/>
        <v>0.12081944848</v>
      </c>
    </row>
    <row r="1085" spans="1:8">
      <c r="A1085" s="5" t="s">
        <v>39</v>
      </c>
      <c r="B1085" s="5" t="s">
        <v>15</v>
      </c>
      <c r="C1085" s="5" t="s">
        <v>13</v>
      </c>
      <c r="D1085" s="5" t="s">
        <v>8</v>
      </c>
      <c r="E1085" s="5">
        <v>4</v>
      </c>
      <c r="F1085" s="6">
        <v>33858.2798807223</v>
      </c>
      <c r="G1085" s="6">
        <f>62924/1024</f>
        <v>61.44921875</v>
      </c>
      <c r="H1085" s="4">
        <f t="shared" si="16"/>
        <v>0.11813949244</v>
      </c>
    </row>
    <row r="1086" spans="1:8">
      <c r="A1086" s="5" t="s">
        <v>39</v>
      </c>
      <c r="B1086" s="5" t="s">
        <v>15</v>
      </c>
      <c r="C1086" s="5" t="s">
        <v>13</v>
      </c>
      <c r="D1086" s="5" t="s">
        <v>8</v>
      </c>
      <c r="E1086" s="5">
        <v>2</v>
      </c>
      <c r="F1086" s="6">
        <v>18158.8222521137</v>
      </c>
      <c r="G1086" s="6">
        <f>63276/1024</f>
        <v>61.79296875</v>
      </c>
      <c r="H1086" s="4">
        <f t="shared" si="16"/>
        <v>0.110139301560001</v>
      </c>
    </row>
    <row r="1087" spans="1:8">
      <c r="A1087" s="5" t="s">
        <v>39</v>
      </c>
      <c r="B1087" s="5" t="s">
        <v>15</v>
      </c>
      <c r="C1087" s="5" t="s">
        <v>13</v>
      </c>
      <c r="D1087" s="5" t="s">
        <v>8</v>
      </c>
      <c r="E1087" s="5">
        <v>1</v>
      </c>
      <c r="F1087" s="6">
        <v>8890.63060214748</v>
      </c>
      <c r="G1087" s="6">
        <f>62888/1024</f>
        <v>61.4140625</v>
      </c>
      <c r="H1087" s="4">
        <f t="shared" si="16"/>
        <v>0.11247796076</v>
      </c>
    </row>
    <row r="1088" spans="1:8">
      <c r="A1088" s="5" t="s">
        <v>39</v>
      </c>
      <c r="B1088" s="5" t="s">
        <v>15</v>
      </c>
      <c r="C1088" s="5" t="s">
        <v>13</v>
      </c>
      <c r="D1088" s="5" t="s">
        <v>11</v>
      </c>
      <c r="E1088" s="5">
        <v>24</v>
      </c>
      <c r="F1088" s="6">
        <v>98449.7038499016</v>
      </c>
      <c r="G1088" s="6">
        <f>69100/1024</f>
        <v>67.48046875</v>
      </c>
      <c r="H1088" s="4">
        <f t="shared" si="16"/>
        <v>0.24377930112</v>
      </c>
    </row>
    <row r="1089" spans="1:8">
      <c r="A1089" s="5" t="s">
        <v>39</v>
      </c>
      <c r="B1089" s="5" t="s">
        <v>15</v>
      </c>
      <c r="C1089" s="5" t="s">
        <v>13</v>
      </c>
      <c r="D1089" s="5" t="s">
        <v>11</v>
      </c>
      <c r="E1089" s="5">
        <v>16</v>
      </c>
      <c r="F1089" s="6">
        <v>103592.328353271</v>
      </c>
      <c r="G1089" s="6">
        <f>63356/1024</f>
        <v>61.87109375</v>
      </c>
      <c r="H1089" s="4">
        <f t="shared" si="16"/>
        <v>0.154451591680001</v>
      </c>
    </row>
    <row r="1090" spans="1:8">
      <c r="A1090" s="5" t="s">
        <v>39</v>
      </c>
      <c r="B1090" s="5" t="s">
        <v>15</v>
      </c>
      <c r="C1090" s="5" t="s">
        <v>13</v>
      </c>
      <c r="D1090" s="5" t="s">
        <v>11</v>
      </c>
      <c r="E1090" s="5">
        <v>8</v>
      </c>
      <c r="F1090" s="6">
        <v>63400.8300197011</v>
      </c>
      <c r="G1090" s="6">
        <f>63168/1024</f>
        <v>61.6875</v>
      </c>
      <c r="H1090" s="4">
        <f t="shared" si="16"/>
        <v>0.12618131336</v>
      </c>
    </row>
    <row r="1091" spans="1:8">
      <c r="A1091" s="5" t="s">
        <v>39</v>
      </c>
      <c r="B1091" s="5" t="s">
        <v>15</v>
      </c>
      <c r="C1091" s="5" t="s">
        <v>13</v>
      </c>
      <c r="D1091" s="5" t="s">
        <v>11</v>
      </c>
      <c r="E1091" s="5">
        <v>4</v>
      </c>
      <c r="F1091" s="6">
        <v>32423.594381034</v>
      </c>
      <c r="G1091" s="6">
        <f>63128/1024</f>
        <v>61.6484375</v>
      </c>
      <c r="H1091" s="4">
        <f t="shared" ref="H1091:H1154" si="17">E1091*1000/F1091</f>
        <v>0.12336695164</v>
      </c>
    </row>
    <row r="1092" spans="1:8">
      <c r="A1092" s="5" t="s">
        <v>39</v>
      </c>
      <c r="B1092" s="5" t="s">
        <v>15</v>
      </c>
      <c r="C1092" s="5" t="s">
        <v>13</v>
      </c>
      <c r="D1092" s="5" t="s">
        <v>11</v>
      </c>
      <c r="E1092" s="5">
        <v>2</v>
      </c>
      <c r="F1092" s="6">
        <v>17799.3259265336</v>
      </c>
      <c r="G1092" s="6">
        <f>63168/1024</f>
        <v>61.6875</v>
      </c>
      <c r="H1092" s="4">
        <f t="shared" si="17"/>
        <v>0.1123638057</v>
      </c>
    </row>
    <row r="1093" spans="1:8">
      <c r="A1093" s="5" t="s">
        <v>39</v>
      </c>
      <c r="B1093" s="5" t="s">
        <v>15</v>
      </c>
      <c r="C1093" s="5" t="s">
        <v>13</v>
      </c>
      <c r="D1093" s="5" t="s">
        <v>11</v>
      </c>
      <c r="E1093" s="5">
        <v>1</v>
      </c>
      <c r="F1093" s="6">
        <v>8768.09650198996</v>
      </c>
      <c r="G1093" s="6">
        <f>63072/1024</f>
        <v>61.59375</v>
      </c>
      <c r="H1093" s="4">
        <f t="shared" si="17"/>
        <v>0.11404983964</v>
      </c>
    </row>
    <row r="1094" spans="1:8">
      <c r="A1094" s="5" t="s">
        <v>39</v>
      </c>
      <c r="B1094" s="5" t="s">
        <v>15</v>
      </c>
      <c r="C1094" s="5" t="s">
        <v>13</v>
      </c>
      <c r="D1094" s="5" t="s">
        <v>12</v>
      </c>
      <c r="E1094" s="5">
        <v>24</v>
      </c>
      <c r="F1094" s="6">
        <v>106285.010966822</v>
      </c>
      <c r="G1094" s="6">
        <f>69180/1024</f>
        <v>67.55859375</v>
      </c>
      <c r="H1094" s="4">
        <f t="shared" si="17"/>
        <v>0.22580794584</v>
      </c>
    </row>
    <row r="1095" spans="1:8">
      <c r="A1095" s="5" t="s">
        <v>39</v>
      </c>
      <c r="B1095" s="5" t="s">
        <v>15</v>
      </c>
      <c r="C1095" s="5" t="s">
        <v>13</v>
      </c>
      <c r="D1095" s="5" t="s">
        <v>12</v>
      </c>
      <c r="E1095" s="5">
        <v>16</v>
      </c>
      <c r="F1095" s="6">
        <v>99606.8766591523</v>
      </c>
      <c r="G1095" s="6">
        <f>62848/1024</f>
        <v>61.375</v>
      </c>
      <c r="H1095" s="4">
        <f t="shared" si="17"/>
        <v>0.16063147984</v>
      </c>
    </row>
    <row r="1096" spans="1:8">
      <c r="A1096" s="5" t="s">
        <v>39</v>
      </c>
      <c r="B1096" s="5" t="s">
        <v>15</v>
      </c>
      <c r="C1096" s="5" t="s">
        <v>13</v>
      </c>
      <c r="D1096" s="5" t="s">
        <v>12</v>
      </c>
      <c r="E1096" s="5">
        <v>8</v>
      </c>
      <c r="F1096" s="6">
        <v>60637.4417316555</v>
      </c>
      <c r="G1096" s="6">
        <f>63184/1024</f>
        <v>61.703125</v>
      </c>
      <c r="H1096" s="4">
        <f t="shared" si="17"/>
        <v>0.13193168728</v>
      </c>
    </row>
    <row r="1097" spans="1:8">
      <c r="A1097" s="5" t="s">
        <v>39</v>
      </c>
      <c r="B1097" s="5" t="s">
        <v>15</v>
      </c>
      <c r="C1097" s="5" t="s">
        <v>13</v>
      </c>
      <c r="D1097" s="5" t="s">
        <v>12</v>
      </c>
      <c r="E1097" s="5">
        <v>4</v>
      </c>
      <c r="F1097" s="6">
        <v>32336.3556732362</v>
      </c>
      <c r="G1097" s="6">
        <f>62816/1024</f>
        <v>61.34375</v>
      </c>
      <c r="H1097" s="4">
        <f t="shared" si="17"/>
        <v>0.12369977744</v>
      </c>
    </row>
    <row r="1098" spans="1:8">
      <c r="A1098" s="5" t="s">
        <v>39</v>
      </c>
      <c r="B1098" s="5" t="s">
        <v>15</v>
      </c>
      <c r="C1098" s="5" t="s">
        <v>13</v>
      </c>
      <c r="D1098" s="5" t="s">
        <v>12</v>
      </c>
      <c r="E1098" s="5">
        <v>2</v>
      </c>
      <c r="F1098" s="6">
        <v>16611.5548351155</v>
      </c>
      <c r="G1098" s="6">
        <f>63216/1024</f>
        <v>61.734375</v>
      </c>
      <c r="H1098" s="4">
        <f t="shared" si="17"/>
        <v>0.12039812166</v>
      </c>
    </row>
    <row r="1099" spans="1:8">
      <c r="A1099" s="5" t="s">
        <v>39</v>
      </c>
      <c r="B1099" s="5" t="s">
        <v>15</v>
      </c>
      <c r="C1099" s="5" t="s">
        <v>13</v>
      </c>
      <c r="D1099" s="5" t="s">
        <v>12</v>
      </c>
      <c r="E1099" s="5">
        <v>1</v>
      </c>
      <c r="F1099" s="6">
        <v>8539.84167319877</v>
      </c>
      <c r="G1099" s="6">
        <f>63356/1024</f>
        <v>61.87109375</v>
      </c>
      <c r="H1099" s="4">
        <f t="shared" si="17"/>
        <v>0.11709818967</v>
      </c>
    </row>
    <row r="1100" spans="1:8">
      <c r="A1100" s="5" t="s">
        <v>39</v>
      </c>
      <c r="B1100" s="5" t="s">
        <v>15</v>
      </c>
      <c r="C1100" s="5" t="s">
        <v>14</v>
      </c>
      <c r="D1100" s="5" t="s">
        <v>8</v>
      </c>
      <c r="E1100" s="5">
        <v>24</v>
      </c>
      <c r="F1100" s="6">
        <v>164006.338438244</v>
      </c>
      <c r="G1100" s="6">
        <f>62788/1024</f>
        <v>61.31640625</v>
      </c>
      <c r="H1100" s="4">
        <f t="shared" si="17"/>
        <v>0.146335807680001</v>
      </c>
    </row>
    <row r="1101" spans="1:8">
      <c r="A1101" s="5" t="s">
        <v>39</v>
      </c>
      <c r="B1101" s="5" t="s">
        <v>15</v>
      </c>
      <c r="C1101" s="5" t="s">
        <v>14</v>
      </c>
      <c r="D1101" s="5" t="s">
        <v>8</v>
      </c>
      <c r="E1101" s="5">
        <v>16</v>
      </c>
      <c r="F1101" s="6">
        <v>140470.134858844</v>
      </c>
      <c r="G1101" s="6">
        <f>63324/1024</f>
        <v>61.83984375</v>
      </c>
      <c r="H1101" s="4">
        <f t="shared" si="17"/>
        <v>0.113903215200001</v>
      </c>
    </row>
    <row r="1102" spans="1:8">
      <c r="A1102" s="5" t="s">
        <v>39</v>
      </c>
      <c r="B1102" s="5" t="s">
        <v>15</v>
      </c>
      <c r="C1102" s="5" t="s">
        <v>14</v>
      </c>
      <c r="D1102" s="5" t="s">
        <v>8</v>
      </c>
      <c r="E1102" s="5">
        <v>8</v>
      </c>
      <c r="F1102" s="6">
        <v>77297.3291855792</v>
      </c>
      <c r="G1102" s="6">
        <f>63524/1024</f>
        <v>62.03515625</v>
      </c>
      <c r="H1102" s="4">
        <f t="shared" si="17"/>
        <v>0.1034964608</v>
      </c>
    </row>
    <row r="1103" spans="1:8">
      <c r="A1103" s="5" t="s">
        <v>39</v>
      </c>
      <c r="B1103" s="5" t="s">
        <v>15</v>
      </c>
      <c r="C1103" s="5" t="s">
        <v>14</v>
      </c>
      <c r="D1103" s="5" t="s">
        <v>8</v>
      </c>
      <c r="E1103" s="5">
        <v>4</v>
      </c>
      <c r="F1103" s="6">
        <v>41508.7925746667</v>
      </c>
      <c r="G1103" s="6">
        <f>62604/1024</f>
        <v>61.13671875</v>
      </c>
      <c r="H1103" s="4">
        <f t="shared" si="17"/>
        <v>0.0963651253600002</v>
      </c>
    </row>
    <row r="1104" spans="1:8">
      <c r="A1104" s="5" t="s">
        <v>39</v>
      </c>
      <c r="B1104" s="5" t="s">
        <v>15</v>
      </c>
      <c r="C1104" s="5" t="s">
        <v>14</v>
      </c>
      <c r="D1104" s="5" t="s">
        <v>8</v>
      </c>
      <c r="E1104" s="5">
        <v>2</v>
      </c>
      <c r="F1104" s="6">
        <v>21329.890613907</v>
      </c>
      <c r="G1104" s="6">
        <f>63024/1024</f>
        <v>61.546875</v>
      </c>
      <c r="H1104" s="4">
        <f t="shared" si="17"/>
        <v>0.0937651315800002</v>
      </c>
    </row>
    <row r="1105" spans="1:8">
      <c r="A1105" s="5" t="s">
        <v>39</v>
      </c>
      <c r="B1105" s="5" t="s">
        <v>15</v>
      </c>
      <c r="C1105" s="5" t="s">
        <v>14</v>
      </c>
      <c r="D1105" s="5" t="s">
        <v>8</v>
      </c>
      <c r="E1105" s="5">
        <v>1</v>
      </c>
      <c r="F1105" s="6">
        <v>10804.9651599565</v>
      </c>
      <c r="G1105" s="6">
        <f>63288/1024</f>
        <v>61.8046875</v>
      </c>
      <c r="H1105" s="4">
        <f t="shared" si="17"/>
        <v>0.0925500439100005</v>
      </c>
    </row>
    <row r="1106" spans="1:8">
      <c r="A1106" s="5" t="s">
        <v>39</v>
      </c>
      <c r="B1106" s="5" t="s">
        <v>15</v>
      </c>
      <c r="C1106" s="5" t="s">
        <v>14</v>
      </c>
      <c r="D1106" s="5" t="s">
        <v>11</v>
      </c>
      <c r="E1106" s="5">
        <v>24</v>
      </c>
      <c r="F1106" s="6">
        <v>145776.570882533</v>
      </c>
      <c r="G1106" s="6">
        <f>63140/1024</f>
        <v>61.66015625</v>
      </c>
      <c r="H1106" s="4">
        <f t="shared" si="17"/>
        <v>0.16463550936</v>
      </c>
    </row>
    <row r="1107" spans="1:8">
      <c r="A1107" s="5" t="s">
        <v>39</v>
      </c>
      <c r="B1107" s="5" t="s">
        <v>15</v>
      </c>
      <c r="C1107" s="5" t="s">
        <v>14</v>
      </c>
      <c r="D1107" s="5" t="s">
        <v>11</v>
      </c>
      <c r="E1107" s="5">
        <v>16</v>
      </c>
      <c r="F1107" s="6">
        <v>119394.006217679</v>
      </c>
      <c r="G1107" s="6">
        <f>63040/1024</f>
        <v>61.5625</v>
      </c>
      <c r="H1107" s="4">
        <f t="shared" si="17"/>
        <v>0.13401007728</v>
      </c>
    </row>
    <row r="1108" spans="1:8">
      <c r="A1108" s="5" t="s">
        <v>39</v>
      </c>
      <c r="B1108" s="5" t="s">
        <v>15</v>
      </c>
      <c r="C1108" s="5" t="s">
        <v>14</v>
      </c>
      <c r="D1108" s="5" t="s">
        <v>11</v>
      </c>
      <c r="E1108" s="5">
        <v>8</v>
      </c>
      <c r="F1108" s="6">
        <v>65380.86816314</v>
      </c>
      <c r="G1108" s="6">
        <f>63408/1024</f>
        <v>61.921875</v>
      </c>
      <c r="H1108" s="4">
        <f t="shared" si="17"/>
        <v>0.12235995368</v>
      </c>
    </row>
    <row r="1109" spans="1:8">
      <c r="A1109" s="5" t="s">
        <v>39</v>
      </c>
      <c r="B1109" s="5" t="s">
        <v>15</v>
      </c>
      <c r="C1109" s="5" t="s">
        <v>14</v>
      </c>
      <c r="D1109" s="5" t="s">
        <v>11</v>
      </c>
      <c r="E1109" s="5">
        <v>4</v>
      </c>
      <c r="F1109" s="6">
        <v>34065.208984966</v>
      </c>
      <c r="G1109" s="6">
        <f>62756/1024</f>
        <v>61.28515625</v>
      </c>
      <c r="H1109" s="4">
        <f t="shared" si="17"/>
        <v>0.11742185412</v>
      </c>
    </row>
    <row r="1110" spans="1:8">
      <c r="A1110" s="5" t="s">
        <v>39</v>
      </c>
      <c r="B1110" s="5" t="s">
        <v>15</v>
      </c>
      <c r="C1110" s="5" t="s">
        <v>14</v>
      </c>
      <c r="D1110" s="5" t="s">
        <v>11</v>
      </c>
      <c r="E1110" s="5">
        <v>2</v>
      </c>
      <c r="F1110" s="6">
        <v>18410.6263905631</v>
      </c>
      <c r="G1110" s="6">
        <f>63624/1024</f>
        <v>62.1328125</v>
      </c>
      <c r="H1110" s="4">
        <f t="shared" si="17"/>
        <v>0.10863291436</v>
      </c>
    </row>
    <row r="1111" spans="1:8">
      <c r="A1111" s="5" t="s">
        <v>39</v>
      </c>
      <c r="B1111" s="5" t="s">
        <v>15</v>
      </c>
      <c r="C1111" s="5" t="s">
        <v>14</v>
      </c>
      <c r="D1111" s="5" t="s">
        <v>11</v>
      </c>
      <c r="E1111" s="5">
        <v>1</v>
      </c>
      <c r="F1111" s="6">
        <v>9276.72725766146</v>
      </c>
      <c r="G1111" s="6">
        <f>63208/1024</f>
        <v>61.7265625</v>
      </c>
      <c r="H1111" s="4">
        <f t="shared" si="17"/>
        <v>0.10779663692</v>
      </c>
    </row>
    <row r="1112" spans="1:8">
      <c r="A1112" s="5" t="s">
        <v>39</v>
      </c>
      <c r="B1112" s="5" t="s">
        <v>15</v>
      </c>
      <c r="C1112" s="5" t="s">
        <v>14</v>
      </c>
      <c r="D1112" s="5" t="s">
        <v>12</v>
      </c>
      <c r="E1112" s="5">
        <v>24</v>
      </c>
      <c r="F1112" s="6">
        <v>145042.633868059</v>
      </c>
      <c r="G1112" s="6">
        <f>123460/1024</f>
        <v>120.56640625</v>
      </c>
      <c r="H1112" s="4">
        <f t="shared" si="17"/>
        <v>0.165468589200001</v>
      </c>
    </row>
    <row r="1113" spans="1:8">
      <c r="A1113" s="5" t="s">
        <v>39</v>
      </c>
      <c r="B1113" s="5" t="s">
        <v>15</v>
      </c>
      <c r="C1113" s="5" t="s">
        <v>14</v>
      </c>
      <c r="D1113" s="5" t="s">
        <v>12</v>
      </c>
      <c r="E1113" s="5">
        <v>16</v>
      </c>
      <c r="F1113" s="6">
        <v>110600.987283473</v>
      </c>
      <c r="G1113" s="6">
        <f>122344/1024</f>
        <v>119.4765625</v>
      </c>
      <c r="H1113" s="4">
        <f t="shared" si="17"/>
        <v>0.144664169760001</v>
      </c>
    </row>
    <row r="1114" spans="1:8">
      <c r="A1114" s="5" t="s">
        <v>39</v>
      </c>
      <c r="B1114" s="5" t="s">
        <v>15</v>
      </c>
      <c r="C1114" s="5" t="s">
        <v>14</v>
      </c>
      <c r="D1114" s="5" t="s">
        <v>12</v>
      </c>
      <c r="E1114" s="5">
        <v>8</v>
      </c>
      <c r="F1114" s="6">
        <v>64163.7733397947</v>
      </c>
      <c r="G1114" s="6">
        <f>120160/1024</f>
        <v>117.34375</v>
      </c>
      <c r="H1114" s="4">
        <f t="shared" si="17"/>
        <v>0.12468094664</v>
      </c>
    </row>
    <row r="1115" spans="1:8">
      <c r="A1115" s="5" t="s">
        <v>39</v>
      </c>
      <c r="B1115" s="5" t="s">
        <v>15</v>
      </c>
      <c r="C1115" s="5" t="s">
        <v>14</v>
      </c>
      <c r="D1115" s="5" t="s">
        <v>12</v>
      </c>
      <c r="E1115" s="5">
        <v>4</v>
      </c>
      <c r="F1115" s="6">
        <v>33020.1253698412</v>
      </c>
      <c r="G1115" s="6">
        <f>119528/1024</f>
        <v>116.7265625</v>
      </c>
      <c r="H1115" s="4">
        <f t="shared" si="17"/>
        <v>0.12113824388</v>
      </c>
    </row>
    <row r="1116" spans="1:8">
      <c r="A1116" s="5" t="s">
        <v>39</v>
      </c>
      <c r="B1116" s="5" t="s">
        <v>15</v>
      </c>
      <c r="C1116" s="5" t="s">
        <v>14</v>
      </c>
      <c r="D1116" s="5" t="s">
        <v>12</v>
      </c>
      <c r="E1116" s="5">
        <v>2</v>
      </c>
      <c r="F1116" s="6">
        <v>17535.8418315325</v>
      </c>
      <c r="G1116" s="6">
        <f>118772/1024</f>
        <v>115.98828125</v>
      </c>
      <c r="H1116" s="4">
        <f t="shared" si="17"/>
        <v>0.1140521236</v>
      </c>
    </row>
    <row r="1117" spans="1:8">
      <c r="A1117" s="5" t="s">
        <v>39</v>
      </c>
      <c r="B1117" s="5" t="s">
        <v>15</v>
      </c>
      <c r="C1117" s="5" t="s">
        <v>14</v>
      </c>
      <c r="D1117" s="5" t="s">
        <v>12</v>
      </c>
      <c r="E1117" s="5">
        <v>1</v>
      </c>
      <c r="F1117" s="6">
        <v>8779.47654785263</v>
      </c>
      <c r="G1117" s="6">
        <f>118644/1024</f>
        <v>115.86328125</v>
      </c>
      <c r="H1117" s="4">
        <f t="shared" si="17"/>
        <v>0.11390200709</v>
      </c>
    </row>
    <row r="1118" spans="1:8">
      <c r="A1118" s="5" t="s">
        <v>39</v>
      </c>
      <c r="B1118" s="5" t="s">
        <v>15</v>
      </c>
      <c r="C1118" s="5" t="s">
        <v>9</v>
      </c>
      <c r="D1118" s="5" t="s">
        <v>8</v>
      </c>
      <c r="E1118" s="5">
        <v>24</v>
      </c>
      <c r="F1118" s="6">
        <v>332926.094804907</v>
      </c>
      <c r="G1118" s="6">
        <f>63168/1024</f>
        <v>61.6875</v>
      </c>
      <c r="H1118" s="4">
        <f t="shared" si="17"/>
        <v>0.07208807112</v>
      </c>
    </row>
    <row r="1119" spans="1:8">
      <c r="A1119" s="5" t="s">
        <v>39</v>
      </c>
      <c r="B1119" s="5" t="s">
        <v>15</v>
      </c>
      <c r="C1119" s="5" t="s">
        <v>9</v>
      </c>
      <c r="D1119" s="5" t="s">
        <v>8</v>
      </c>
      <c r="E1119" s="5">
        <v>16</v>
      </c>
      <c r="F1119" s="6">
        <v>301670.308375323</v>
      </c>
      <c r="G1119" s="6">
        <f>62808/1024</f>
        <v>61.3359375</v>
      </c>
      <c r="H1119" s="4">
        <f t="shared" si="17"/>
        <v>0.05303803376</v>
      </c>
    </row>
    <row r="1120" spans="1:8">
      <c r="A1120" s="5" t="s">
        <v>39</v>
      </c>
      <c r="B1120" s="5" t="s">
        <v>15</v>
      </c>
      <c r="C1120" s="5" t="s">
        <v>9</v>
      </c>
      <c r="D1120" s="5" t="s">
        <v>8</v>
      </c>
      <c r="E1120" s="5">
        <v>8</v>
      </c>
      <c r="F1120" s="6">
        <v>163406.360360213</v>
      </c>
      <c r="G1120" s="6">
        <f>63472/1024</f>
        <v>61.984375</v>
      </c>
      <c r="H1120" s="4">
        <f t="shared" si="17"/>
        <v>0.0489577026400001</v>
      </c>
    </row>
    <row r="1121" spans="1:8">
      <c r="A1121" s="5" t="s">
        <v>39</v>
      </c>
      <c r="B1121" s="5" t="s">
        <v>15</v>
      </c>
      <c r="C1121" s="5" t="s">
        <v>9</v>
      </c>
      <c r="D1121" s="5" t="s">
        <v>8</v>
      </c>
      <c r="E1121" s="5">
        <v>4</v>
      </c>
      <c r="F1121" s="6">
        <v>84665.6902787844</v>
      </c>
      <c r="G1121" s="6">
        <f>62672/1024</f>
        <v>61.203125</v>
      </c>
      <c r="H1121" s="4">
        <f t="shared" si="17"/>
        <v>0.04724463932</v>
      </c>
    </row>
    <row r="1122" spans="1:8">
      <c r="A1122" s="5" t="s">
        <v>39</v>
      </c>
      <c r="B1122" s="5" t="s">
        <v>15</v>
      </c>
      <c r="C1122" s="5" t="s">
        <v>9</v>
      </c>
      <c r="D1122" s="5" t="s">
        <v>8</v>
      </c>
      <c r="E1122" s="5">
        <v>2</v>
      </c>
      <c r="F1122" s="6">
        <v>44967.5513699638</v>
      </c>
      <c r="G1122" s="6">
        <f>62728/1024</f>
        <v>61.2578125</v>
      </c>
      <c r="H1122" s="4">
        <f t="shared" si="17"/>
        <v>0.0444765156000001</v>
      </c>
    </row>
    <row r="1123" spans="1:8">
      <c r="A1123" s="5" t="s">
        <v>39</v>
      </c>
      <c r="B1123" s="5" t="s">
        <v>15</v>
      </c>
      <c r="C1123" s="5" t="s">
        <v>9</v>
      </c>
      <c r="D1123" s="5" t="s">
        <v>8</v>
      </c>
      <c r="E1123" s="5">
        <v>1</v>
      </c>
      <c r="F1123" s="6">
        <v>23238.0118260263</v>
      </c>
      <c r="G1123" s="6">
        <f>63032/1024</f>
        <v>61.5546875</v>
      </c>
      <c r="H1123" s="4">
        <f t="shared" si="17"/>
        <v>0.0430329413500002</v>
      </c>
    </row>
    <row r="1124" spans="1:8">
      <c r="A1124" s="5" t="s">
        <v>39</v>
      </c>
      <c r="B1124" s="5" t="s">
        <v>15</v>
      </c>
      <c r="C1124" s="5" t="s">
        <v>9</v>
      </c>
      <c r="D1124" s="5" t="s">
        <v>11</v>
      </c>
      <c r="E1124" s="5">
        <v>24</v>
      </c>
      <c r="F1124" s="6">
        <v>318167.265934181</v>
      </c>
      <c r="G1124" s="6">
        <f>644184/1024</f>
        <v>629.0859375</v>
      </c>
      <c r="H1124" s="4">
        <f t="shared" si="17"/>
        <v>0.0754320213600002</v>
      </c>
    </row>
    <row r="1125" spans="1:8">
      <c r="A1125" s="5" t="s">
        <v>39</v>
      </c>
      <c r="B1125" s="5" t="s">
        <v>15</v>
      </c>
      <c r="C1125" s="5" t="s">
        <v>9</v>
      </c>
      <c r="D1125" s="5" t="s">
        <v>11</v>
      </c>
      <c r="E1125" s="5">
        <v>16</v>
      </c>
      <c r="F1125" s="6">
        <v>305715.169615453</v>
      </c>
      <c r="G1125" s="6">
        <f>643380/1024</f>
        <v>628.30078125</v>
      </c>
      <c r="H1125" s="4">
        <f t="shared" si="17"/>
        <v>0.0523362972800001</v>
      </c>
    </row>
    <row r="1126" spans="1:8">
      <c r="A1126" s="5" t="s">
        <v>39</v>
      </c>
      <c r="B1126" s="5" t="s">
        <v>15</v>
      </c>
      <c r="C1126" s="5" t="s">
        <v>9</v>
      </c>
      <c r="D1126" s="5" t="s">
        <v>11</v>
      </c>
      <c r="E1126" s="5">
        <v>8</v>
      </c>
      <c r="F1126" s="6">
        <v>162266.143534899</v>
      </c>
      <c r="G1126" s="6">
        <f>642792/1024</f>
        <v>627.7265625</v>
      </c>
      <c r="H1126" s="4">
        <f t="shared" si="17"/>
        <v>0.0493017201600001</v>
      </c>
    </row>
    <row r="1127" spans="1:8">
      <c r="A1127" s="5" t="s">
        <v>39</v>
      </c>
      <c r="B1127" s="5" t="s">
        <v>15</v>
      </c>
      <c r="C1127" s="5" t="s">
        <v>9</v>
      </c>
      <c r="D1127" s="5" t="s">
        <v>11</v>
      </c>
      <c r="E1127" s="5">
        <v>4</v>
      </c>
      <c r="F1127" s="6">
        <v>81040.6533378828</v>
      </c>
      <c r="G1127" s="6">
        <f>642388/1024</f>
        <v>627.33203125</v>
      </c>
      <c r="H1127" s="4">
        <f t="shared" si="17"/>
        <v>0.04935794364</v>
      </c>
    </row>
    <row r="1128" spans="1:8">
      <c r="A1128" s="5" t="s">
        <v>39</v>
      </c>
      <c r="B1128" s="5" t="s">
        <v>15</v>
      </c>
      <c r="C1128" s="5" t="s">
        <v>9</v>
      </c>
      <c r="D1128" s="5" t="s">
        <v>11</v>
      </c>
      <c r="E1128" s="5">
        <v>2</v>
      </c>
      <c r="F1128" s="6">
        <v>43824.4876407606</v>
      </c>
      <c r="G1128" s="6">
        <f>642468/1024</f>
        <v>627.41015625</v>
      </c>
      <c r="H1128" s="4">
        <f t="shared" si="17"/>
        <v>0.0456365860200001</v>
      </c>
    </row>
    <row r="1129" spans="1:8">
      <c r="A1129" s="5" t="s">
        <v>39</v>
      </c>
      <c r="B1129" s="5" t="s">
        <v>15</v>
      </c>
      <c r="C1129" s="5" t="s">
        <v>9</v>
      </c>
      <c r="D1129" s="5" t="s">
        <v>11</v>
      </c>
      <c r="E1129" s="5">
        <v>1</v>
      </c>
      <c r="F1129" s="6">
        <v>22510.4135778791</v>
      </c>
      <c r="G1129" s="6">
        <f>641988/1024</f>
        <v>626.94140625</v>
      </c>
      <c r="H1129" s="4">
        <f t="shared" si="17"/>
        <v>0.0444238839300001</v>
      </c>
    </row>
    <row r="1130" spans="1:8">
      <c r="A1130" s="5" t="s">
        <v>39</v>
      </c>
      <c r="B1130" s="5" t="s">
        <v>15</v>
      </c>
      <c r="C1130" s="5" t="s">
        <v>9</v>
      </c>
      <c r="D1130" s="5" t="s">
        <v>12</v>
      </c>
      <c r="E1130" s="5">
        <v>24</v>
      </c>
      <c r="F1130" s="6">
        <v>352473.164261778</v>
      </c>
      <c r="G1130" s="6">
        <f>10816312/1024</f>
        <v>10562.8046875</v>
      </c>
      <c r="H1130" s="4">
        <f t="shared" si="17"/>
        <v>0.0680902900800001</v>
      </c>
    </row>
    <row r="1131" spans="1:8">
      <c r="A1131" s="5" t="s">
        <v>39</v>
      </c>
      <c r="B1131" s="5" t="s">
        <v>15</v>
      </c>
      <c r="C1131" s="5" t="s">
        <v>9</v>
      </c>
      <c r="D1131" s="5" t="s">
        <v>12</v>
      </c>
      <c r="E1131" s="5">
        <v>16</v>
      </c>
      <c r="F1131" s="6">
        <v>274858.421732543</v>
      </c>
      <c r="G1131" s="6">
        <f>10815564/1024</f>
        <v>10562.07421875</v>
      </c>
      <c r="H1131" s="4">
        <f t="shared" si="17"/>
        <v>0.05821178736</v>
      </c>
    </row>
    <row r="1132" spans="1:8">
      <c r="A1132" s="5" t="s">
        <v>39</v>
      </c>
      <c r="B1132" s="5" t="s">
        <v>15</v>
      </c>
      <c r="C1132" s="5" t="s">
        <v>9</v>
      </c>
      <c r="D1132" s="5" t="s">
        <v>12</v>
      </c>
      <c r="E1132" s="5">
        <v>8</v>
      </c>
      <c r="F1132" s="6">
        <v>154332.837462955</v>
      </c>
      <c r="G1132" s="6">
        <f>10814940/1024</f>
        <v>10561.46484375</v>
      </c>
      <c r="H1132" s="4">
        <f t="shared" si="17"/>
        <v>0.0518360196800002</v>
      </c>
    </row>
    <row r="1133" spans="1:8">
      <c r="A1133" s="5" t="s">
        <v>39</v>
      </c>
      <c r="B1133" s="5" t="s">
        <v>15</v>
      </c>
      <c r="C1133" s="5" t="s">
        <v>9</v>
      </c>
      <c r="D1133" s="5" t="s">
        <v>12</v>
      </c>
      <c r="E1133" s="5">
        <v>4</v>
      </c>
      <c r="F1133" s="6">
        <v>79128.0318775822</v>
      </c>
      <c r="G1133" s="6">
        <f>10814680/1024</f>
        <v>10561.2109375</v>
      </c>
      <c r="H1133" s="4">
        <f t="shared" si="17"/>
        <v>0.0505509856</v>
      </c>
    </row>
    <row r="1134" spans="1:8">
      <c r="A1134" s="5" t="s">
        <v>39</v>
      </c>
      <c r="B1134" s="5" t="s">
        <v>15</v>
      </c>
      <c r="C1134" s="5" t="s">
        <v>9</v>
      </c>
      <c r="D1134" s="5" t="s">
        <v>12</v>
      </c>
      <c r="E1134" s="5">
        <v>2</v>
      </c>
      <c r="F1134" s="6">
        <v>42016.8276075239</v>
      </c>
      <c r="G1134" s="6">
        <f>10814428/1024</f>
        <v>10560.96484375</v>
      </c>
      <c r="H1134" s="4">
        <f t="shared" si="17"/>
        <v>0.0475999763400001</v>
      </c>
    </row>
    <row r="1135" spans="1:8">
      <c r="A1135" s="5" t="s">
        <v>39</v>
      </c>
      <c r="B1135" s="5" t="s">
        <v>15</v>
      </c>
      <c r="C1135" s="5" t="s">
        <v>9</v>
      </c>
      <c r="D1135" s="5" t="s">
        <v>12</v>
      </c>
      <c r="E1135" s="5">
        <v>1</v>
      </c>
      <c r="F1135" s="6">
        <v>22371.0213556577</v>
      </c>
      <c r="G1135" s="6">
        <f>10814364/1024</f>
        <v>10560.90234375</v>
      </c>
      <c r="H1135" s="4">
        <f t="shared" si="17"/>
        <v>0.0447006859500001</v>
      </c>
    </row>
    <row r="1136" spans="1:8">
      <c r="A1136" s="5" t="s">
        <v>40</v>
      </c>
      <c r="B1136" s="5" t="s">
        <v>7</v>
      </c>
      <c r="C1136" s="5" t="s">
        <v>13</v>
      </c>
      <c r="D1136" s="5" t="s">
        <v>8</v>
      </c>
      <c r="E1136" s="5">
        <v>4</v>
      </c>
      <c r="F1136" s="6">
        <v>33303.3644682324</v>
      </c>
      <c r="G1136" s="6">
        <f>59670528/1024/1024</f>
        <v>56.90625</v>
      </c>
      <c r="H1136" s="4">
        <f t="shared" si="17"/>
        <v>0.120107985</v>
      </c>
    </row>
    <row r="1137" spans="1:8">
      <c r="A1137" s="5" t="s">
        <v>40</v>
      </c>
      <c r="B1137" s="5" t="s">
        <v>7</v>
      </c>
      <c r="C1137" s="5" t="s">
        <v>13</v>
      </c>
      <c r="D1137" s="5" t="s">
        <v>8</v>
      </c>
      <c r="E1137" s="5">
        <v>2</v>
      </c>
      <c r="F1137" s="6">
        <v>19157.6797682754</v>
      </c>
      <c r="G1137" s="6">
        <f>60440576/1024/1024</f>
        <v>57.640625</v>
      </c>
      <c r="H1137" s="4">
        <f t="shared" si="17"/>
        <v>0.10439677582</v>
      </c>
    </row>
    <row r="1138" spans="1:8">
      <c r="A1138" s="5" t="s">
        <v>40</v>
      </c>
      <c r="B1138" s="5" t="s">
        <v>7</v>
      </c>
      <c r="C1138" s="5" t="s">
        <v>13</v>
      </c>
      <c r="D1138" s="5" t="s">
        <v>8</v>
      </c>
      <c r="E1138" s="5">
        <v>1</v>
      </c>
      <c r="F1138" s="6">
        <v>9584.18605406066</v>
      </c>
      <c r="G1138" s="6">
        <f>59572224/1024/1024</f>
        <v>56.8125</v>
      </c>
      <c r="H1138" s="4">
        <f t="shared" si="17"/>
        <v>0.10433854209</v>
      </c>
    </row>
    <row r="1139" spans="1:8">
      <c r="A1139" s="5" t="s">
        <v>40</v>
      </c>
      <c r="B1139" s="5" t="s">
        <v>7</v>
      </c>
      <c r="C1139" s="5" t="s">
        <v>13</v>
      </c>
      <c r="D1139" s="5" t="s">
        <v>11</v>
      </c>
      <c r="E1139" s="5">
        <v>4</v>
      </c>
      <c r="F1139" s="6">
        <v>27944.5016608115</v>
      </c>
      <c r="G1139" s="6">
        <f>57475072/1024/1024</f>
        <v>54.8125</v>
      </c>
      <c r="H1139" s="4">
        <f t="shared" si="17"/>
        <v>0.14314086</v>
      </c>
    </row>
    <row r="1140" spans="1:8">
      <c r="A1140" s="5" t="s">
        <v>40</v>
      </c>
      <c r="B1140" s="5" t="s">
        <v>7</v>
      </c>
      <c r="C1140" s="5" t="s">
        <v>13</v>
      </c>
      <c r="D1140" s="5" t="s">
        <v>11</v>
      </c>
      <c r="E1140" s="5">
        <v>2</v>
      </c>
      <c r="F1140" s="6">
        <v>17997.5628150374</v>
      </c>
      <c r="G1140" s="6">
        <f>57376768/1024/1024</f>
        <v>54.71875</v>
      </c>
      <c r="H1140" s="4">
        <f t="shared" si="17"/>
        <v>0.111126157500001</v>
      </c>
    </row>
    <row r="1141" spans="1:8">
      <c r="A1141" s="5" t="s">
        <v>40</v>
      </c>
      <c r="B1141" s="5" t="s">
        <v>7</v>
      </c>
      <c r="C1141" s="5" t="s">
        <v>13</v>
      </c>
      <c r="D1141" s="5" t="s">
        <v>11</v>
      </c>
      <c r="E1141" s="5">
        <v>1</v>
      </c>
      <c r="F1141" s="6">
        <v>9069.3592972383</v>
      </c>
      <c r="G1141" s="6">
        <f>59899904/1024/1024</f>
        <v>57.125</v>
      </c>
      <c r="H1141" s="4">
        <f t="shared" si="17"/>
        <v>0.11026137208</v>
      </c>
    </row>
    <row r="1142" spans="1:8">
      <c r="A1142" s="5" t="s">
        <v>40</v>
      </c>
      <c r="B1142" s="5" t="s">
        <v>7</v>
      </c>
      <c r="C1142" s="5" t="s">
        <v>13</v>
      </c>
      <c r="D1142" s="5" t="s">
        <v>12</v>
      </c>
      <c r="E1142" s="5">
        <v>4</v>
      </c>
      <c r="F1142" s="6">
        <v>14866.7377222396</v>
      </c>
      <c r="G1142" s="6">
        <f>58540032/1024/1024</f>
        <v>55.828125</v>
      </c>
      <c r="H1142" s="4">
        <f t="shared" si="17"/>
        <v>0.26905701</v>
      </c>
    </row>
    <row r="1143" spans="1:8">
      <c r="A1143" s="5" t="s">
        <v>40</v>
      </c>
      <c r="B1143" s="5" t="s">
        <v>7</v>
      </c>
      <c r="C1143" s="5" t="s">
        <v>13</v>
      </c>
      <c r="D1143" s="5" t="s">
        <v>12</v>
      </c>
      <c r="E1143" s="5">
        <v>2</v>
      </c>
      <c r="F1143" s="6">
        <v>9461.8545017371</v>
      </c>
      <c r="G1143" s="6">
        <f>58916864/1024/1024</f>
        <v>56.1875</v>
      </c>
      <c r="H1143" s="4">
        <f t="shared" si="17"/>
        <v>0.21137505334</v>
      </c>
    </row>
    <row r="1144" spans="1:8">
      <c r="A1144" s="5" t="s">
        <v>40</v>
      </c>
      <c r="B1144" s="5" t="s">
        <v>7</v>
      </c>
      <c r="C1144" s="5" t="s">
        <v>13</v>
      </c>
      <c r="D1144" s="5" t="s">
        <v>12</v>
      </c>
      <c r="E1144" s="5">
        <v>1</v>
      </c>
      <c r="F1144" s="6">
        <v>4603.05004341294</v>
      </c>
      <c r="G1144" s="6">
        <f>59883520/1024/1024</f>
        <v>57.109375</v>
      </c>
      <c r="H1144" s="4">
        <f t="shared" si="17"/>
        <v>0.21724725792</v>
      </c>
    </row>
    <row r="1145" spans="1:8">
      <c r="A1145" s="5" t="s">
        <v>40</v>
      </c>
      <c r="B1145" s="5" t="s">
        <v>7</v>
      </c>
      <c r="C1145" s="5" t="s">
        <v>14</v>
      </c>
      <c r="D1145" s="5" t="s">
        <v>8</v>
      </c>
      <c r="E1145" s="5">
        <v>4</v>
      </c>
      <c r="F1145" s="6">
        <v>52022.0628856492</v>
      </c>
      <c r="G1145" s="6">
        <f>59752448/1024/1024</f>
        <v>56.984375</v>
      </c>
      <c r="H1145" s="4">
        <f t="shared" si="17"/>
        <v>0.0768904533600001</v>
      </c>
    </row>
    <row r="1146" spans="1:8">
      <c r="A1146" s="5" t="s">
        <v>40</v>
      </c>
      <c r="B1146" s="5" t="s">
        <v>7</v>
      </c>
      <c r="C1146" s="5" t="s">
        <v>14</v>
      </c>
      <c r="D1146" s="5" t="s">
        <v>8</v>
      </c>
      <c r="E1146" s="5">
        <v>2</v>
      </c>
      <c r="F1146" s="6">
        <v>34450.9390206321</v>
      </c>
      <c r="G1146" s="6">
        <f>61030400/1024/1024</f>
        <v>58.203125</v>
      </c>
      <c r="H1146" s="4">
        <f t="shared" si="17"/>
        <v>0.0580535700000001</v>
      </c>
    </row>
    <row r="1147" spans="1:8">
      <c r="A1147" s="5" t="s">
        <v>40</v>
      </c>
      <c r="B1147" s="5" t="s">
        <v>7</v>
      </c>
      <c r="C1147" s="5" t="s">
        <v>14</v>
      </c>
      <c r="D1147" s="5" t="s">
        <v>8</v>
      </c>
      <c r="E1147" s="5">
        <v>1</v>
      </c>
      <c r="F1147" s="6">
        <v>18735.4614259623</v>
      </c>
      <c r="G1147" s="6">
        <f>56983552/1024/1024</f>
        <v>54.34375</v>
      </c>
      <c r="H1147" s="4">
        <f t="shared" si="17"/>
        <v>0.05337471959</v>
      </c>
    </row>
    <row r="1148" spans="1:8">
      <c r="A1148" s="5" t="s">
        <v>40</v>
      </c>
      <c r="B1148" s="5" t="s">
        <v>7</v>
      </c>
      <c r="C1148" s="5" t="s">
        <v>14</v>
      </c>
      <c r="D1148" s="5" t="s">
        <v>11</v>
      </c>
      <c r="E1148" s="5">
        <v>4</v>
      </c>
      <c r="F1148" s="6">
        <v>42924.2395756337</v>
      </c>
      <c r="G1148" s="6">
        <f>61898752/1024/1024</f>
        <v>59.03125</v>
      </c>
      <c r="H1148" s="4">
        <f t="shared" si="17"/>
        <v>0.0931874400000002</v>
      </c>
    </row>
    <row r="1149" spans="1:8">
      <c r="A1149" s="5" t="s">
        <v>40</v>
      </c>
      <c r="B1149" s="5" t="s">
        <v>7</v>
      </c>
      <c r="C1149" s="5" t="s">
        <v>14</v>
      </c>
      <c r="D1149" s="5" t="s">
        <v>11</v>
      </c>
      <c r="E1149" s="5">
        <v>2</v>
      </c>
      <c r="F1149" s="6">
        <v>26508.6360197593</v>
      </c>
      <c r="G1149" s="6">
        <f>60391424/1024/1024</f>
        <v>57.59375</v>
      </c>
      <c r="H1149" s="4">
        <f t="shared" si="17"/>
        <v>0.0754471108400001</v>
      </c>
    </row>
    <row r="1150" spans="1:8">
      <c r="A1150" s="5" t="s">
        <v>40</v>
      </c>
      <c r="B1150" s="5" t="s">
        <v>7</v>
      </c>
      <c r="C1150" s="5" t="s">
        <v>14</v>
      </c>
      <c r="D1150" s="5" t="s">
        <v>11</v>
      </c>
      <c r="E1150" s="5">
        <v>1</v>
      </c>
      <c r="F1150" s="6">
        <v>13730.5913800033</v>
      </c>
      <c r="G1150" s="6">
        <f>61456384/1024/1024</f>
        <v>58.609375</v>
      </c>
      <c r="H1150" s="4">
        <f t="shared" si="17"/>
        <v>0.0728300750000005</v>
      </c>
    </row>
    <row r="1151" spans="1:8">
      <c r="A1151" s="5" t="s">
        <v>40</v>
      </c>
      <c r="B1151" s="5" t="s">
        <v>7</v>
      </c>
      <c r="C1151" s="5" t="s">
        <v>14</v>
      </c>
      <c r="D1151" s="5" t="s">
        <v>12</v>
      </c>
      <c r="E1151" s="5">
        <v>4</v>
      </c>
      <c r="F1151" s="6">
        <v>32298.0859183081</v>
      </c>
      <c r="G1151" s="6">
        <f>127418368/1024/1024</f>
        <v>121.515625</v>
      </c>
      <c r="H1151" s="4">
        <f t="shared" si="17"/>
        <v>0.12384634836</v>
      </c>
    </row>
    <row r="1152" spans="1:8">
      <c r="A1152" s="5" t="s">
        <v>40</v>
      </c>
      <c r="B1152" s="5" t="s">
        <v>7</v>
      </c>
      <c r="C1152" s="5" t="s">
        <v>14</v>
      </c>
      <c r="D1152" s="5" t="s">
        <v>12</v>
      </c>
      <c r="E1152" s="5">
        <v>2</v>
      </c>
      <c r="F1152" s="6">
        <v>21911.5221120463</v>
      </c>
      <c r="G1152" s="6">
        <f>132874240/1024/1024</f>
        <v>126.71875</v>
      </c>
      <c r="H1152" s="4">
        <f t="shared" si="17"/>
        <v>0.0912761783400004</v>
      </c>
    </row>
    <row r="1153" spans="1:8">
      <c r="A1153" s="5" t="s">
        <v>40</v>
      </c>
      <c r="B1153" s="5" t="s">
        <v>7</v>
      </c>
      <c r="C1153" s="5" t="s">
        <v>14</v>
      </c>
      <c r="D1153" s="5" t="s">
        <v>12</v>
      </c>
      <c r="E1153" s="5">
        <v>1</v>
      </c>
      <c r="F1153" s="6">
        <v>12220.8989195243</v>
      </c>
      <c r="G1153" s="6">
        <f>140951552/1024/1024</f>
        <v>134.421875</v>
      </c>
      <c r="H1153" s="4">
        <f t="shared" si="17"/>
        <v>0.0818270412500004</v>
      </c>
    </row>
    <row r="1154" spans="1:8">
      <c r="A1154" s="5" t="s">
        <v>40</v>
      </c>
      <c r="B1154" s="5" t="s">
        <v>7</v>
      </c>
      <c r="C1154" s="5" t="s">
        <v>9</v>
      </c>
      <c r="D1154" s="5" t="s">
        <v>8</v>
      </c>
      <c r="E1154" s="5">
        <v>4</v>
      </c>
      <c r="F1154" s="6">
        <v>89310.0752035488</v>
      </c>
      <c r="G1154" s="6">
        <f>61407232/1024/1024</f>
        <v>58.5625</v>
      </c>
      <c r="H1154" s="4">
        <f t="shared" si="17"/>
        <v>0.04478778</v>
      </c>
    </row>
    <row r="1155" spans="1:8">
      <c r="A1155" s="5" t="s">
        <v>40</v>
      </c>
      <c r="B1155" s="5" t="s">
        <v>7</v>
      </c>
      <c r="C1155" s="5" t="s">
        <v>9</v>
      </c>
      <c r="D1155" s="5" t="s">
        <v>8</v>
      </c>
      <c r="E1155" s="5">
        <v>2</v>
      </c>
      <c r="F1155" s="6">
        <v>54444.2624396948</v>
      </c>
      <c r="G1155" s="6">
        <f>59080704/1024/1024</f>
        <v>56.34375</v>
      </c>
      <c r="H1155" s="4">
        <f t="shared" ref="H1155:H1218" si="18">E1155*1000/F1155</f>
        <v>0.03673481668</v>
      </c>
    </row>
    <row r="1156" spans="1:8">
      <c r="A1156" s="5" t="s">
        <v>40</v>
      </c>
      <c r="B1156" s="5" t="s">
        <v>7</v>
      </c>
      <c r="C1156" s="5" t="s">
        <v>9</v>
      </c>
      <c r="D1156" s="5" t="s">
        <v>8</v>
      </c>
      <c r="E1156" s="5">
        <v>1</v>
      </c>
      <c r="F1156" s="6">
        <v>27792.1508900527</v>
      </c>
      <c r="G1156" s="6">
        <f>59965440/1024/1024</f>
        <v>57.1875</v>
      </c>
      <c r="H1156" s="4">
        <f t="shared" si="18"/>
        <v>0.0359813820800001</v>
      </c>
    </row>
    <row r="1157" spans="1:8">
      <c r="A1157" s="5" t="s">
        <v>40</v>
      </c>
      <c r="B1157" s="5" t="s">
        <v>7</v>
      </c>
      <c r="C1157" s="5" t="s">
        <v>9</v>
      </c>
      <c r="D1157" s="5" t="s">
        <v>11</v>
      </c>
      <c r="E1157" s="5">
        <v>4</v>
      </c>
      <c r="F1157" s="6">
        <v>89943.779516316</v>
      </c>
      <c r="G1157" s="6">
        <f>535953408/1024/1024</f>
        <v>511.125</v>
      </c>
      <c r="H1157" s="4">
        <f t="shared" si="18"/>
        <v>0.044472225</v>
      </c>
    </row>
    <row r="1158" spans="1:8">
      <c r="A1158" s="5" t="s">
        <v>40</v>
      </c>
      <c r="B1158" s="5" t="s">
        <v>7</v>
      </c>
      <c r="C1158" s="5" t="s">
        <v>9</v>
      </c>
      <c r="D1158" s="5" t="s">
        <v>11</v>
      </c>
      <c r="E1158" s="5">
        <v>2</v>
      </c>
      <c r="F1158" s="6">
        <v>48309.0494297377</v>
      </c>
      <c r="G1158" s="6">
        <f>535822336/1024/1024</f>
        <v>511</v>
      </c>
      <c r="H1158" s="4">
        <f t="shared" si="18"/>
        <v>0.04140011082</v>
      </c>
    </row>
    <row r="1159" spans="1:8">
      <c r="A1159" s="5" t="s">
        <v>40</v>
      </c>
      <c r="B1159" s="5" t="s">
        <v>7</v>
      </c>
      <c r="C1159" s="5" t="s">
        <v>9</v>
      </c>
      <c r="D1159" s="5" t="s">
        <v>11</v>
      </c>
      <c r="E1159" s="5">
        <v>1</v>
      </c>
      <c r="F1159" s="6">
        <v>26002.5322326791</v>
      </c>
      <c r="G1159" s="6">
        <f>535642112/1024/1024</f>
        <v>510.828125</v>
      </c>
      <c r="H1159" s="4">
        <f t="shared" si="18"/>
        <v>0.0384577929200001</v>
      </c>
    </row>
    <row r="1160" spans="1:8">
      <c r="A1160" s="5" t="s">
        <v>40</v>
      </c>
      <c r="B1160" s="5" t="s">
        <v>7</v>
      </c>
      <c r="C1160" s="5" t="s">
        <v>9</v>
      </c>
      <c r="D1160" s="5" t="s">
        <v>12</v>
      </c>
      <c r="E1160" s="5">
        <v>4</v>
      </c>
      <c r="F1160" s="6">
        <v>39233.1283540869</v>
      </c>
      <c r="G1160" s="6">
        <f>3605479424/1024/1024</f>
        <v>3438.453125</v>
      </c>
      <c r="H1160" s="4">
        <f t="shared" si="18"/>
        <v>0.10195465332</v>
      </c>
    </row>
    <row r="1161" spans="1:8">
      <c r="A1161" s="5" t="s">
        <v>40</v>
      </c>
      <c r="B1161" s="5" t="s">
        <v>7</v>
      </c>
      <c r="C1161" s="5" t="s">
        <v>9</v>
      </c>
      <c r="D1161" s="5" t="s">
        <v>12</v>
      </c>
      <c r="E1161" s="5">
        <v>2</v>
      </c>
      <c r="F1161" s="6">
        <v>25695.8803036477</v>
      </c>
      <c r="G1161" s="6">
        <f>3331227648/1024/1024</f>
        <v>3176.90625</v>
      </c>
      <c r="H1161" s="4">
        <f t="shared" si="18"/>
        <v>0.07783348834</v>
      </c>
    </row>
    <row r="1162" spans="1:8">
      <c r="A1162" s="5" t="s">
        <v>40</v>
      </c>
      <c r="B1162" s="5" t="s">
        <v>7</v>
      </c>
      <c r="C1162" s="5" t="s">
        <v>9</v>
      </c>
      <c r="D1162" s="5" t="s">
        <v>12</v>
      </c>
      <c r="E1162" s="5">
        <v>1</v>
      </c>
      <c r="F1162" s="6">
        <v>15139.9223111358</v>
      </c>
      <c r="G1162" s="6">
        <f>3357376512/1024/1024</f>
        <v>3201.84375</v>
      </c>
      <c r="H1162" s="4">
        <f t="shared" si="18"/>
        <v>0.0660505370800004</v>
      </c>
    </row>
    <row r="1163" spans="1:8">
      <c r="A1163" s="5" t="s">
        <v>40</v>
      </c>
      <c r="B1163" s="5" t="s">
        <v>15</v>
      </c>
      <c r="C1163" s="5" t="s">
        <v>13</v>
      </c>
      <c r="D1163" s="5" t="s">
        <v>8</v>
      </c>
      <c r="E1163" s="5">
        <v>24</v>
      </c>
      <c r="F1163" s="6">
        <v>58833.3034230702</v>
      </c>
      <c r="G1163" s="6">
        <f>70368/1024</f>
        <v>68.71875</v>
      </c>
      <c r="H1163" s="4">
        <f t="shared" si="18"/>
        <v>0.40793221872</v>
      </c>
    </row>
    <row r="1164" spans="1:8">
      <c r="A1164" s="5" t="s">
        <v>40</v>
      </c>
      <c r="B1164" s="5" t="s">
        <v>15</v>
      </c>
      <c r="C1164" s="5" t="s">
        <v>13</v>
      </c>
      <c r="D1164" s="5" t="s">
        <v>8</v>
      </c>
      <c r="E1164" s="5">
        <v>16</v>
      </c>
      <c r="F1164" s="6">
        <v>54442.1379185837</v>
      </c>
      <c r="G1164" s="6">
        <f>62976/1024</f>
        <v>61.5</v>
      </c>
      <c r="H1164" s="4">
        <f t="shared" si="18"/>
        <v>0.2938900016</v>
      </c>
    </row>
    <row r="1165" spans="1:8">
      <c r="A1165" s="5" t="s">
        <v>40</v>
      </c>
      <c r="B1165" s="5" t="s">
        <v>15</v>
      </c>
      <c r="C1165" s="5" t="s">
        <v>13</v>
      </c>
      <c r="D1165" s="5" t="s">
        <v>8</v>
      </c>
      <c r="E1165" s="5">
        <v>8</v>
      </c>
      <c r="F1165" s="6">
        <v>30916.9996822239</v>
      </c>
      <c r="G1165" s="6">
        <f>62876/1024</f>
        <v>61.40234375</v>
      </c>
      <c r="H1165" s="4">
        <f t="shared" si="18"/>
        <v>0.25875732064</v>
      </c>
    </row>
    <row r="1166" spans="1:8">
      <c r="A1166" s="5" t="s">
        <v>40</v>
      </c>
      <c r="B1166" s="5" t="s">
        <v>15</v>
      </c>
      <c r="C1166" s="5" t="s">
        <v>13</v>
      </c>
      <c r="D1166" s="5" t="s">
        <v>8</v>
      </c>
      <c r="E1166" s="5">
        <v>4</v>
      </c>
      <c r="F1166" s="6">
        <v>14329.5305223051</v>
      </c>
      <c r="G1166" s="6">
        <f>62812/1024</f>
        <v>61.33984375</v>
      </c>
      <c r="H1166" s="4">
        <f t="shared" si="18"/>
        <v>0.27914382776</v>
      </c>
    </row>
    <row r="1167" spans="1:8">
      <c r="A1167" s="5" t="s">
        <v>40</v>
      </c>
      <c r="B1167" s="5" t="s">
        <v>15</v>
      </c>
      <c r="C1167" s="5" t="s">
        <v>13</v>
      </c>
      <c r="D1167" s="5" t="s">
        <v>8</v>
      </c>
      <c r="E1167" s="5">
        <v>2</v>
      </c>
      <c r="F1167" s="6">
        <v>8129.12078901493</v>
      </c>
      <c r="G1167" s="6">
        <f>63084/1024</f>
        <v>61.60546875</v>
      </c>
      <c r="H1167" s="4">
        <f t="shared" si="18"/>
        <v>0.2460290666</v>
      </c>
    </row>
    <row r="1168" spans="1:8">
      <c r="A1168" s="5" t="s">
        <v>40</v>
      </c>
      <c r="B1168" s="5" t="s">
        <v>15</v>
      </c>
      <c r="C1168" s="5" t="s">
        <v>13</v>
      </c>
      <c r="D1168" s="5" t="s">
        <v>8</v>
      </c>
      <c r="E1168" s="5">
        <v>1</v>
      </c>
      <c r="F1168" s="6">
        <v>3917.53085942715</v>
      </c>
      <c r="G1168" s="6">
        <f>63648/1024</f>
        <v>62.15625</v>
      </c>
      <c r="H1168" s="4">
        <f t="shared" si="18"/>
        <v>0.255262826480001</v>
      </c>
    </row>
    <row r="1169" spans="1:8">
      <c r="A1169" s="5" t="s">
        <v>40</v>
      </c>
      <c r="B1169" s="5" t="s">
        <v>15</v>
      </c>
      <c r="C1169" s="5" t="s">
        <v>13</v>
      </c>
      <c r="D1169" s="5" t="s">
        <v>11</v>
      </c>
      <c r="E1169" s="5">
        <v>24</v>
      </c>
      <c r="F1169" s="6">
        <v>57226.6085460716</v>
      </c>
      <c r="G1169" s="6">
        <f>70136/1024</f>
        <v>68.4921875</v>
      </c>
      <c r="H1169" s="4">
        <f t="shared" si="18"/>
        <v>0.419385328080001</v>
      </c>
    </row>
    <row r="1170" spans="1:8">
      <c r="A1170" s="5" t="s">
        <v>40</v>
      </c>
      <c r="B1170" s="5" t="s">
        <v>15</v>
      </c>
      <c r="C1170" s="5" t="s">
        <v>13</v>
      </c>
      <c r="D1170" s="5" t="s">
        <v>11</v>
      </c>
      <c r="E1170" s="5">
        <v>16</v>
      </c>
      <c r="F1170" s="6">
        <v>50365.7088620987</v>
      </c>
      <c r="G1170" s="6">
        <f>63284/1024</f>
        <v>61.80078125</v>
      </c>
      <c r="H1170" s="4">
        <f t="shared" si="18"/>
        <v>0.31767645808</v>
      </c>
    </row>
    <row r="1171" spans="1:8">
      <c r="A1171" s="5" t="s">
        <v>40</v>
      </c>
      <c r="B1171" s="5" t="s">
        <v>15</v>
      </c>
      <c r="C1171" s="5" t="s">
        <v>13</v>
      </c>
      <c r="D1171" s="5" t="s">
        <v>11</v>
      </c>
      <c r="E1171" s="5">
        <v>8</v>
      </c>
      <c r="F1171" s="6">
        <v>28725.5996939246</v>
      </c>
      <c r="G1171" s="6">
        <f>62692/1024</f>
        <v>61.22265625</v>
      </c>
      <c r="H1171" s="4">
        <f t="shared" si="18"/>
        <v>0.27849723192</v>
      </c>
    </row>
    <row r="1172" spans="1:8">
      <c r="A1172" s="5" t="s">
        <v>40</v>
      </c>
      <c r="B1172" s="5" t="s">
        <v>15</v>
      </c>
      <c r="C1172" s="5" t="s">
        <v>13</v>
      </c>
      <c r="D1172" s="5" t="s">
        <v>11</v>
      </c>
      <c r="E1172" s="5">
        <v>4</v>
      </c>
      <c r="F1172" s="6">
        <v>14495.9502007982</v>
      </c>
      <c r="G1172" s="6">
        <f>62584/1024</f>
        <v>61.1171875</v>
      </c>
      <c r="H1172" s="4">
        <f t="shared" si="18"/>
        <v>0.275939137800001</v>
      </c>
    </row>
    <row r="1173" spans="1:8">
      <c r="A1173" s="5" t="s">
        <v>40</v>
      </c>
      <c r="B1173" s="5" t="s">
        <v>15</v>
      </c>
      <c r="C1173" s="5" t="s">
        <v>13</v>
      </c>
      <c r="D1173" s="5" t="s">
        <v>11</v>
      </c>
      <c r="E1173" s="5">
        <v>2</v>
      </c>
      <c r="F1173" s="6">
        <v>7881.54511157481</v>
      </c>
      <c r="G1173" s="6">
        <f>63532/1024</f>
        <v>62.04296875</v>
      </c>
      <c r="H1173" s="4">
        <f t="shared" si="18"/>
        <v>0.25375734982</v>
      </c>
    </row>
    <row r="1174" spans="1:8">
      <c r="A1174" s="5" t="s">
        <v>40</v>
      </c>
      <c r="B1174" s="5" t="s">
        <v>15</v>
      </c>
      <c r="C1174" s="5" t="s">
        <v>13</v>
      </c>
      <c r="D1174" s="5" t="s">
        <v>11</v>
      </c>
      <c r="E1174" s="5">
        <v>1</v>
      </c>
      <c r="F1174" s="6">
        <v>3672.51180723811</v>
      </c>
      <c r="G1174" s="6">
        <f>62772/1024</f>
        <v>61.30078125</v>
      </c>
      <c r="H1174" s="4">
        <f t="shared" si="18"/>
        <v>0.27229320217</v>
      </c>
    </row>
    <row r="1175" spans="1:8">
      <c r="A1175" s="5" t="s">
        <v>40</v>
      </c>
      <c r="B1175" s="5" t="s">
        <v>15</v>
      </c>
      <c r="C1175" s="5" t="s">
        <v>13</v>
      </c>
      <c r="D1175" s="5" t="s">
        <v>12</v>
      </c>
      <c r="E1175" s="5">
        <v>24</v>
      </c>
      <c r="F1175" s="6">
        <v>55799.6392977396</v>
      </c>
      <c r="G1175" s="6">
        <f>70144/1024</f>
        <v>68.5</v>
      </c>
      <c r="H1175" s="4">
        <f t="shared" si="18"/>
        <v>0.4301103072</v>
      </c>
    </row>
    <row r="1176" spans="1:8">
      <c r="A1176" s="5" t="s">
        <v>40</v>
      </c>
      <c r="B1176" s="5" t="s">
        <v>15</v>
      </c>
      <c r="C1176" s="5" t="s">
        <v>13</v>
      </c>
      <c r="D1176" s="5" t="s">
        <v>12</v>
      </c>
      <c r="E1176" s="5">
        <v>16</v>
      </c>
      <c r="F1176" s="6">
        <v>48541.3753813004</v>
      </c>
      <c r="G1176" s="6">
        <f>63028/1024</f>
        <v>61.55078125</v>
      </c>
      <c r="H1176" s="4">
        <f t="shared" si="18"/>
        <v>0.32961571184</v>
      </c>
    </row>
    <row r="1177" spans="1:8">
      <c r="A1177" s="5" t="s">
        <v>40</v>
      </c>
      <c r="B1177" s="5" t="s">
        <v>15</v>
      </c>
      <c r="C1177" s="5" t="s">
        <v>13</v>
      </c>
      <c r="D1177" s="5" t="s">
        <v>12</v>
      </c>
      <c r="E1177" s="5">
        <v>8</v>
      </c>
      <c r="F1177" s="6">
        <v>27489.453317995</v>
      </c>
      <c r="G1177" s="6">
        <f>62800/1024</f>
        <v>61.328125</v>
      </c>
      <c r="H1177" s="4">
        <f t="shared" si="18"/>
        <v>0.291020701920001</v>
      </c>
    </row>
    <row r="1178" spans="1:8">
      <c r="A1178" s="5" t="s">
        <v>40</v>
      </c>
      <c r="B1178" s="5" t="s">
        <v>15</v>
      </c>
      <c r="C1178" s="5" t="s">
        <v>13</v>
      </c>
      <c r="D1178" s="5" t="s">
        <v>12</v>
      </c>
      <c r="E1178" s="5">
        <v>4</v>
      </c>
      <c r="F1178" s="6">
        <v>14630.4753318202</v>
      </c>
      <c r="G1178" s="6">
        <f>63280/1024</f>
        <v>61.796875</v>
      </c>
      <c r="H1178" s="4">
        <f t="shared" si="18"/>
        <v>0.273401916840002</v>
      </c>
    </row>
    <row r="1179" spans="1:8">
      <c r="A1179" s="5" t="s">
        <v>40</v>
      </c>
      <c r="B1179" s="5" t="s">
        <v>15</v>
      </c>
      <c r="C1179" s="5" t="s">
        <v>13</v>
      </c>
      <c r="D1179" s="5" t="s">
        <v>12</v>
      </c>
      <c r="E1179" s="5">
        <v>2</v>
      </c>
      <c r="F1179" s="6">
        <v>7311.87560296326</v>
      </c>
      <c r="G1179" s="6">
        <f>62868/1024</f>
        <v>61.39453125</v>
      </c>
      <c r="H1179" s="4">
        <f t="shared" si="18"/>
        <v>0.27352762938</v>
      </c>
    </row>
    <row r="1180" spans="1:8">
      <c r="A1180" s="5" t="s">
        <v>40</v>
      </c>
      <c r="B1180" s="5" t="s">
        <v>15</v>
      </c>
      <c r="C1180" s="5" t="s">
        <v>13</v>
      </c>
      <c r="D1180" s="5" t="s">
        <v>12</v>
      </c>
      <c r="E1180" s="5">
        <v>1</v>
      </c>
      <c r="F1180" s="6">
        <v>3556.31161109245</v>
      </c>
      <c r="G1180" s="6">
        <f>62768/1024</f>
        <v>61.296875</v>
      </c>
      <c r="H1180" s="4">
        <f t="shared" si="18"/>
        <v>0.281190207540001</v>
      </c>
    </row>
    <row r="1181" spans="1:8">
      <c r="A1181" s="5" t="s">
        <v>40</v>
      </c>
      <c r="B1181" s="5" t="s">
        <v>15</v>
      </c>
      <c r="C1181" s="5" t="s">
        <v>14</v>
      </c>
      <c r="D1181" s="5" t="s">
        <v>8</v>
      </c>
      <c r="E1181" s="5">
        <v>24</v>
      </c>
      <c r="F1181" s="6">
        <v>89206.196519324</v>
      </c>
      <c r="G1181" s="6">
        <f>63224/1024</f>
        <v>61.7421875</v>
      </c>
      <c r="H1181" s="4">
        <f t="shared" si="18"/>
        <v>0.2690396064</v>
      </c>
    </row>
    <row r="1182" spans="1:8">
      <c r="A1182" s="5" t="s">
        <v>40</v>
      </c>
      <c r="B1182" s="5" t="s">
        <v>15</v>
      </c>
      <c r="C1182" s="5" t="s">
        <v>14</v>
      </c>
      <c r="D1182" s="5" t="s">
        <v>8</v>
      </c>
      <c r="E1182" s="5">
        <v>16</v>
      </c>
      <c r="F1182" s="6">
        <v>72783.9595216376</v>
      </c>
      <c r="G1182" s="6">
        <f>63528/1024</f>
        <v>62.0390625</v>
      </c>
      <c r="H1182" s="4">
        <f t="shared" si="18"/>
        <v>0.219828656</v>
      </c>
    </row>
    <row r="1183" spans="1:8">
      <c r="A1183" s="5" t="s">
        <v>40</v>
      </c>
      <c r="B1183" s="5" t="s">
        <v>15</v>
      </c>
      <c r="C1183" s="5" t="s">
        <v>14</v>
      </c>
      <c r="D1183" s="5" t="s">
        <v>8</v>
      </c>
      <c r="E1183" s="5">
        <v>8</v>
      </c>
      <c r="F1183" s="6">
        <v>39631.2264129876</v>
      </c>
      <c r="G1183" s="6">
        <f>63120/1024</f>
        <v>61.640625</v>
      </c>
      <c r="H1183" s="4">
        <f t="shared" si="18"/>
        <v>0.20186102536</v>
      </c>
    </row>
    <row r="1184" spans="1:8">
      <c r="A1184" s="5" t="s">
        <v>40</v>
      </c>
      <c r="B1184" s="5" t="s">
        <v>15</v>
      </c>
      <c r="C1184" s="5" t="s">
        <v>14</v>
      </c>
      <c r="D1184" s="5" t="s">
        <v>8</v>
      </c>
      <c r="E1184" s="5">
        <v>4</v>
      </c>
      <c r="F1184" s="6">
        <v>20573.8678632823</v>
      </c>
      <c r="G1184" s="6">
        <f>63272/1024</f>
        <v>61.7890625</v>
      </c>
      <c r="H1184" s="4">
        <f t="shared" si="18"/>
        <v>0.1944213906</v>
      </c>
    </row>
    <row r="1185" spans="1:8">
      <c r="A1185" s="5" t="s">
        <v>40</v>
      </c>
      <c r="B1185" s="5" t="s">
        <v>15</v>
      </c>
      <c r="C1185" s="5" t="s">
        <v>14</v>
      </c>
      <c r="D1185" s="5" t="s">
        <v>8</v>
      </c>
      <c r="E1185" s="5">
        <v>2</v>
      </c>
      <c r="F1185" s="6">
        <v>11571.8316057927</v>
      </c>
      <c r="G1185" s="6">
        <f>63336/1024</f>
        <v>61.8515625</v>
      </c>
      <c r="H1185" s="4">
        <f t="shared" si="18"/>
        <v>0.172833486360001</v>
      </c>
    </row>
    <row r="1186" spans="1:8">
      <c r="A1186" s="5" t="s">
        <v>40</v>
      </c>
      <c r="B1186" s="5" t="s">
        <v>15</v>
      </c>
      <c r="C1186" s="5" t="s">
        <v>14</v>
      </c>
      <c r="D1186" s="5" t="s">
        <v>8</v>
      </c>
      <c r="E1186" s="5">
        <v>1</v>
      </c>
      <c r="F1186" s="6">
        <v>5941.13087399191</v>
      </c>
      <c r="G1186" s="6">
        <f>62708/1024</f>
        <v>61.23828125</v>
      </c>
      <c r="H1186" s="4">
        <f t="shared" si="18"/>
        <v>0.16831812347</v>
      </c>
    </row>
    <row r="1187" spans="1:8">
      <c r="A1187" s="5" t="s">
        <v>40</v>
      </c>
      <c r="B1187" s="5" t="s">
        <v>15</v>
      </c>
      <c r="C1187" s="5" t="s">
        <v>14</v>
      </c>
      <c r="D1187" s="5" t="s">
        <v>11</v>
      </c>
      <c r="E1187" s="5">
        <v>24</v>
      </c>
      <c r="F1187" s="6">
        <v>68129.9622223788</v>
      </c>
      <c r="G1187" s="6">
        <f>62756/1024</f>
        <v>61.28515625</v>
      </c>
      <c r="H1187" s="4">
        <f t="shared" si="18"/>
        <v>0.3522679188</v>
      </c>
    </row>
    <row r="1188" spans="1:8">
      <c r="A1188" s="5" t="s">
        <v>40</v>
      </c>
      <c r="B1188" s="5" t="s">
        <v>15</v>
      </c>
      <c r="C1188" s="5" t="s">
        <v>14</v>
      </c>
      <c r="D1188" s="5" t="s">
        <v>11</v>
      </c>
      <c r="E1188" s="5">
        <v>16</v>
      </c>
      <c r="F1188" s="6">
        <v>59154.9650071229</v>
      </c>
      <c r="G1188" s="6">
        <f>63364/1024</f>
        <v>61.87890625</v>
      </c>
      <c r="H1188" s="4">
        <f t="shared" si="18"/>
        <v>0.27047602848</v>
      </c>
    </row>
    <row r="1189" spans="1:8">
      <c r="A1189" s="5" t="s">
        <v>40</v>
      </c>
      <c r="B1189" s="5" t="s">
        <v>15</v>
      </c>
      <c r="C1189" s="5" t="s">
        <v>14</v>
      </c>
      <c r="D1189" s="5" t="s">
        <v>11</v>
      </c>
      <c r="E1189" s="5">
        <v>8</v>
      </c>
      <c r="F1189" s="6">
        <v>32356.1031642808</v>
      </c>
      <c r="G1189" s="6">
        <f>63156/1024</f>
        <v>61.67578125</v>
      </c>
      <c r="H1189" s="4">
        <f t="shared" si="18"/>
        <v>0.247248562640001</v>
      </c>
    </row>
    <row r="1190" spans="1:8">
      <c r="A1190" s="5" t="s">
        <v>40</v>
      </c>
      <c r="B1190" s="5" t="s">
        <v>15</v>
      </c>
      <c r="C1190" s="5" t="s">
        <v>14</v>
      </c>
      <c r="D1190" s="5" t="s">
        <v>11</v>
      </c>
      <c r="E1190" s="5">
        <v>4</v>
      </c>
      <c r="F1190" s="6">
        <v>16755.1368498388</v>
      </c>
      <c r="G1190" s="6">
        <f>63132/1024</f>
        <v>61.65234375</v>
      </c>
      <c r="H1190" s="4">
        <f t="shared" si="18"/>
        <v>0.23873275616</v>
      </c>
    </row>
    <row r="1191" spans="1:8">
      <c r="A1191" s="5" t="s">
        <v>40</v>
      </c>
      <c r="B1191" s="5" t="s">
        <v>15</v>
      </c>
      <c r="C1191" s="5" t="s">
        <v>14</v>
      </c>
      <c r="D1191" s="5" t="s">
        <v>11</v>
      </c>
      <c r="E1191" s="5">
        <v>2</v>
      </c>
      <c r="F1191" s="6">
        <v>9168.1815875012</v>
      </c>
      <c r="G1191" s="6">
        <f>62796/1024</f>
        <v>61.32421875</v>
      </c>
      <c r="H1191" s="4">
        <f t="shared" si="18"/>
        <v>0.21814576652</v>
      </c>
    </row>
    <row r="1192" spans="1:8">
      <c r="A1192" s="5" t="s">
        <v>40</v>
      </c>
      <c r="B1192" s="5" t="s">
        <v>15</v>
      </c>
      <c r="C1192" s="5" t="s">
        <v>14</v>
      </c>
      <c r="D1192" s="5" t="s">
        <v>11</v>
      </c>
      <c r="E1192" s="5">
        <v>1</v>
      </c>
      <c r="F1192" s="6">
        <v>4763.9304500123</v>
      </c>
      <c r="G1192" s="6">
        <f>63380/1024</f>
        <v>61.89453125</v>
      </c>
      <c r="H1192" s="4">
        <f t="shared" si="18"/>
        <v>0.20991070514</v>
      </c>
    </row>
    <row r="1193" spans="1:8">
      <c r="A1193" s="5" t="s">
        <v>40</v>
      </c>
      <c r="B1193" s="5" t="s">
        <v>15</v>
      </c>
      <c r="C1193" s="5" t="s">
        <v>14</v>
      </c>
      <c r="D1193" s="5" t="s">
        <v>12</v>
      </c>
      <c r="E1193" s="5">
        <v>24</v>
      </c>
      <c r="F1193" s="6">
        <v>72832.6150142631</v>
      </c>
      <c r="G1193" s="6">
        <f>125568/1024</f>
        <v>122.625</v>
      </c>
      <c r="H1193" s="4">
        <f t="shared" si="18"/>
        <v>0.32952270072</v>
      </c>
    </row>
    <row r="1194" spans="1:8">
      <c r="A1194" s="5" t="s">
        <v>40</v>
      </c>
      <c r="B1194" s="5" t="s">
        <v>15</v>
      </c>
      <c r="C1194" s="5" t="s">
        <v>14</v>
      </c>
      <c r="D1194" s="5" t="s">
        <v>12</v>
      </c>
      <c r="E1194" s="5">
        <v>16</v>
      </c>
      <c r="F1194" s="6">
        <v>56072.4745525756</v>
      </c>
      <c r="G1194" s="6">
        <f>123036/1024</f>
        <v>120.15234375</v>
      </c>
      <c r="H1194" s="4">
        <f t="shared" si="18"/>
        <v>0.28534499552</v>
      </c>
    </row>
    <row r="1195" spans="1:8">
      <c r="A1195" s="5" t="s">
        <v>40</v>
      </c>
      <c r="B1195" s="5" t="s">
        <v>15</v>
      </c>
      <c r="C1195" s="5" t="s">
        <v>14</v>
      </c>
      <c r="D1195" s="5" t="s">
        <v>12</v>
      </c>
      <c r="E1195" s="5">
        <v>8</v>
      </c>
      <c r="F1195" s="6">
        <v>31290.171045173</v>
      </c>
      <c r="G1195" s="6">
        <f>122052/1024</f>
        <v>119.19140625</v>
      </c>
      <c r="H1195" s="4">
        <f t="shared" si="18"/>
        <v>0.25567134128</v>
      </c>
    </row>
    <row r="1196" spans="1:8">
      <c r="A1196" s="5" t="s">
        <v>40</v>
      </c>
      <c r="B1196" s="5" t="s">
        <v>15</v>
      </c>
      <c r="C1196" s="5" t="s">
        <v>14</v>
      </c>
      <c r="D1196" s="5" t="s">
        <v>12</v>
      </c>
      <c r="E1196" s="5">
        <v>4</v>
      </c>
      <c r="F1196" s="6">
        <v>16531.9586248825</v>
      </c>
      <c r="G1196" s="6">
        <f>119792/1024</f>
        <v>116.984375</v>
      </c>
      <c r="H1196" s="4">
        <f t="shared" si="18"/>
        <v>0.241955601920001</v>
      </c>
    </row>
    <row r="1197" spans="1:8">
      <c r="A1197" s="5" t="s">
        <v>40</v>
      </c>
      <c r="B1197" s="5" t="s">
        <v>15</v>
      </c>
      <c r="C1197" s="5" t="s">
        <v>14</v>
      </c>
      <c r="D1197" s="5" t="s">
        <v>12</v>
      </c>
      <c r="E1197" s="5">
        <v>2</v>
      </c>
      <c r="F1197" s="6">
        <v>8754.97088763067</v>
      </c>
      <c r="G1197" s="6">
        <f>121728/1024</f>
        <v>118.875</v>
      </c>
      <c r="H1197" s="4">
        <f t="shared" si="18"/>
        <v>0.22844165054</v>
      </c>
    </row>
    <row r="1198" spans="1:8">
      <c r="A1198" s="5" t="s">
        <v>40</v>
      </c>
      <c r="B1198" s="5" t="s">
        <v>15</v>
      </c>
      <c r="C1198" s="5" t="s">
        <v>14</v>
      </c>
      <c r="D1198" s="5" t="s">
        <v>12</v>
      </c>
      <c r="E1198" s="5">
        <v>1</v>
      </c>
      <c r="F1198" s="6">
        <v>4460.15787958391</v>
      </c>
      <c r="G1198" s="6">
        <f>118528/1024</f>
        <v>115.75</v>
      </c>
      <c r="H1198" s="4">
        <f t="shared" si="18"/>
        <v>0.22420730992</v>
      </c>
    </row>
    <row r="1199" spans="1:8">
      <c r="A1199" s="5" t="s">
        <v>40</v>
      </c>
      <c r="B1199" s="5" t="s">
        <v>15</v>
      </c>
      <c r="C1199" s="5" t="s">
        <v>9</v>
      </c>
      <c r="D1199" s="5" t="s">
        <v>8</v>
      </c>
      <c r="E1199" s="5">
        <v>24</v>
      </c>
      <c r="F1199" s="6">
        <v>175251.612551863</v>
      </c>
      <c r="G1199" s="6">
        <f>64328/1024</f>
        <v>62.8203125</v>
      </c>
      <c r="H1199" s="4">
        <f t="shared" si="18"/>
        <v>0.13694595816</v>
      </c>
    </row>
    <row r="1200" spans="1:8">
      <c r="A1200" s="5" t="s">
        <v>40</v>
      </c>
      <c r="B1200" s="5" t="s">
        <v>15</v>
      </c>
      <c r="C1200" s="5" t="s">
        <v>9</v>
      </c>
      <c r="D1200" s="5" t="s">
        <v>8</v>
      </c>
      <c r="E1200" s="5">
        <v>16</v>
      </c>
      <c r="F1200" s="6">
        <v>141811.201576904</v>
      </c>
      <c r="G1200" s="6">
        <f>63240/1024</f>
        <v>61.7578125</v>
      </c>
      <c r="H1200" s="4">
        <f t="shared" si="18"/>
        <v>0.11282606608</v>
      </c>
    </row>
    <row r="1201" spans="1:8">
      <c r="A1201" s="5" t="s">
        <v>40</v>
      </c>
      <c r="B1201" s="5" t="s">
        <v>15</v>
      </c>
      <c r="C1201" s="5" t="s">
        <v>9</v>
      </c>
      <c r="D1201" s="5" t="s">
        <v>8</v>
      </c>
      <c r="E1201" s="5">
        <v>8</v>
      </c>
      <c r="F1201" s="6">
        <v>79878.2189454472</v>
      </c>
      <c r="G1201" s="6">
        <f>63088/1024</f>
        <v>61.609375</v>
      </c>
      <c r="H1201" s="4">
        <f t="shared" si="18"/>
        <v>0.1001524584</v>
      </c>
    </row>
    <row r="1202" spans="1:8">
      <c r="A1202" s="5" t="s">
        <v>40</v>
      </c>
      <c r="B1202" s="5" t="s">
        <v>15</v>
      </c>
      <c r="C1202" s="5" t="s">
        <v>9</v>
      </c>
      <c r="D1202" s="5" t="s">
        <v>8</v>
      </c>
      <c r="E1202" s="5">
        <v>4</v>
      </c>
      <c r="F1202" s="6">
        <v>40856.6321485406</v>
      </c>
      <c r="G1202" s="6">
        <f>63196/1024</f>
        <v>61.71484375</v>
      </c>
      <c r="H1202" s="4">
        <f t="shared" si="18"/>
        <v>0.09790332168</v>
      </c>
    </row>
    <row r="1203" spans="1:8">
      <c r="A1203" s="5" t="s">
        <v>40</v>
      </c>
      <c r="B1203" s="5" t="s">
        <v>15</v>
      </c>
      <c r="C1203" s="5" t="s">
        <v>9</v>
      </c>
      <c r="D1203" s="5" t="s">
        <v>8</v>
      </c>
      <c r="E1203" s="5">
        <v>2</v>
      </c>
      <c r="F1203" s="6">
        <v>22098.5483837032</v>
      </c>
      <c r="G1203" s="6">
        <f>63276/1024</f>
        <v>61.79296875</v>
      </c>
      <c r="H1203" s="4">
        <f t="shared" si="18"/>
        <v>0.0905036822000001</v>
      </c>
    </row>
    <row r="1204" spans="1:8">
      <c r="A1204" s="5" t="s">
        <v>40</v>
      </c>
      <c r="B1204" s="5" t="s">
        <v>15</v>
      </c>
      <c r="C1204" s="5" t="s">
        <v>9</v>
      </c>
      <c r="D1204" s="5" t="s">
        <v>8</v>
      </c>
      <c r="E1204" s="5">
        <v>1</v>
      </c>
      <c r="F1204" s="6">
        <v>11299.6364133053</v>
      </c>
      <c r="G1204" s="6">
        <f>63484/1024</f>
        <v>61.99609375</v>
      </c>
      <c r="H1204" s="4">
        <f t="shared" si="18"/>
        <v>0.0884984227300006</v>
      </c>
    </row>
    <row r="1205" spans="1:8">
      <c r="A1205" s="5" t="s">
        <v>40</v>
      </c>
      <c r="B1205" s="5" t="s">
        <v>15</v>
      </c>
      <c r="C1205" s="5" t="s">
        <v>9</v>
      </c>
      <c r="D1205" s="5" t="s">
        <v>11</v>
      </c>
      <c r="E1205" s="5">
        <v>24</v>
      </c>
      <c r="F1205" s="6">
        <v>177692.611367613</v>
      </c>
      <c r="G1205" s="6">
        <f>645440/1024</f>
        <v>630.3125</v>
      </c>
      <c r="H1205" s="4">
        <f t="shared" si="18"/>
        <v>0.13506470424</v>
      </c>
    </row>
    <row r="1206" spans="1:8">
      <c r="A1206" s="5" t="s">
        <v>40</v>
      </c>
      <c r="B1206" s="5" t="s">
        <v>15</v>
      </c>
      <c r="C1206" s="5" t="s">
        <v>9</v>
      </c>
      <c r="D1206" s="5" t="s">
        <v>11</v>
      </c>
      <c r="E1206" s="5">
        <v>16</v>
      </c>
      <c r="F1206" s="6">
        <v>152766.476538194</v>
      </c>
      <c r="G1206" s="6">
        <f>644176/1024</f>
        <v>629.078125</v>
      </c>
      <c r="H1206" s="4">
        <f t="shared" si="18"/>
        <v>0.104735020160001</v>
      </c>
    </row>
    <row r="1207" spans="1:8">
      <c r="A1207" s="5" t="s">
        <v>40</v>
      </c>
      <c r="B1207" s="5" t="s">
        <v>15</v>
      </c>
      <c r="C1207" s="5" t="s">
        <v>9</v>
      </c>
      <c r="D1207" s="5" t="s">
        <v>11</v>
      </c>
      <c r="E1207" s="5">
        <v>8</v>
      </c>
      <c r="F1207" s="6">
        <v>76453.3515303727</v>
      </c>
      <c r="G1207" s="6">
        <f>643160/1024</f>
        <v>628.0859375</v>
      </c>
      <c r="H1207" s="4">
        <f t="shared" si="18"/>
        <v>0.10463897056</v>
      </c>
    </row>
    <row r="1208" spans="1:8">
      <c r="A1208" s="5" t="s">
        <v>40</v>
      </c>
      <c r="B1208" s="5" t="s">
        <v>15</v>
      </c>
      <c r="C1208" s="5" t="s">
        <v>9</v>
      </c>
      <c r="D1208" s="5" t="s">
        <v>11</v>
      </c>
      <c r="E1208" s="5">
        <v>4</v>
      </c>
      <c r="F1208" s="6">
        <v>39587.924495866</v>
      </c>
      <c r="G1208" s="6">
        <f>642472/1024</f>
        <v>627.4140625</v>
      </c>
      <c r="H1208" s="4">
        <f t="shared" si="18"/>
        <v>0.10104091212</v>
      </c>
    </row>
    <row r="1209" spans="1:8">
      <c r="A1209" s="5" t="s">
        <v>40</v>
      </c>
      <c r="B1209" s="5" t="s">
        <v>15</v>
      </c>
      <c r="C1209" s="5" t="s">
        <v>9</v>
      </c>
      <c r="D1209" s="5" t="s">
        <v>11</v>
      </c>
      <c r="E1209" s="5">
        <v>2</v>
      </c>
      <c r="F1209" s="6">
        <v>21320.0576484039</v>
      </c>
      <c r="G1209" s="6">
        <f>642400/1024</f>
        <v>627.34375</v>
      </c>
      <c r="H1209" s="4">
        <f t="shared" si="18"/>
        <v>0.0938083767400004</v>
      </c>
    </row>
    <row r="1210" spans="1:8">
      <c r="A1210" s="5" t="s">
        <v>40</v>
      </c>
      <c r="B1210" s="5" t="s">
        <v>15</v>
      </c>
      <c r="C1210" s="5" t="s">
        <v>9</v>
      </c>
      <c r="D1210" s="5" t="s">
        <v>11</v>
      </c>
      <c r="E1210" s="5">
        <v>1</v>
      </c>
      <c r="F1210" s="6">
        <v>10805.191893754</v>
      </c>
      <c r="G1210" s="6">
        <f>642260/1024</f>
        <v>627.20703125</v>
      </c>
      <c r="H1210" s="4">
        <f t="shared" si="18"/>
        <v>0.0925481018600008</v>
      </c>
    </row>
    <row r="1211" spans="1:8">
      <c r="A1211" s="5" t="s">
        <v>40</v>
      </c>
      <c r="B1211" s="5" t="s">
        <v>15</v>
      </c>
      <c r="C1211" s="5" t="s">
        <v>9</v>
      </c>
      <c r="D1211" s="5" t="s">
        <v>12</v>
      </c>
      <c r="E1211" s="5">
        <v>24</v>
      </c>
      <c r="F1211" s="6">
        <v>174869.788938652</v>
      </c>
      <c r="G1211" s="6">
        <f>10817648/1024</f>
        <v>10564.109375</v>
      </c>
      <c r="H1211" s="4">
        <f t="shared" si="18"/>
        <v>0.13724497608</v>
      </c>
    </row>
    <row r="1212" spans="1:8">
      <c r="A1212" s="5" t="s">
        <v>40</v>
      </c>
      <c r="B1212" s="5" t="s">
        <v>15</v>
      </c>
      <c r="C1212" s="5" t="s">
        <v>9</v>
      </c>
      <c r="D1212" s="5" t="s">
        <v>12</v>
      </c>
      <c r="E1212" s="5">
        <v>16</v>
      </c>
      <c r="F1212" s="6">
        <v>144288.477962486</v>
      </c>
      <c r="G1212" s="6">
        <f>10816356/1024</f>
        <v>10562.84765625</v>
      </c>
      <c r="H1212" s="4">
        <f t="shared" si="18"/>
        <v>0.11088896512</v>
      </c>
    </row>
    <row r="1213" spans="1:8">
      <c r="A1213" s="5" t="s">
        <v>40</v>
      </c>
      <c r="B1213" s="5" t="s">
        <v>15</v>
      </c>
      <c r="C1213" s="5" t="s">
        <v>9</v>
      </c>
      <c r="D1213" s="5" t="s">
        <v>12</v>
      </c>
      <c r="E1213" s="5">
        <v>8</v>
      </c>
      <c r="F1213" s="6">
        <v>75412.181055558</v>
      </c>
      <c r="G1213" s="6">
        <f>10815364/1024</f>
        <v>10561.87890625</v>
      </c>
      <c r="H1213" s="4">
        <f t="shared" si="18"/>
        <v>0.10608365768</v>
      </c>
    </row>
    <row r="1214" spans="1:8">
      <c r="A1214" s="5" t="s">
        <v>40</v>
      </c>
      <c r="B1214" s="5" t="s">
        <v>15</v>
      </c>
      <c r="C1214" s="5" t="s">
        <v>9</v>
      </c>
      <c r="D1214" s="5" t="s">
        <v>12</v>
      </c>
      <c r="E1214" s="5">
        <v>4</v>
      </c>
      <c r="F1214" s="6">
        <v>38718.8336291475</v>
      </c>
      <c r="G1214" s="6">
        <f>10814736/1024</f>
        <v>10561.265625</v>
      </c>
      <c r="H1214" s="4">
        <f t="shared" si="18"/>
        <v>0.10330889712</v>
      </c>
    </row>
    <row r="1215" spans="1:8">
      <c r="A1215" s="5" t="s">
        <v>40</v>
      </c>
      <c r="B1215" s="5" t="s">
        <v>15</v>
      </c>
      <c r="C1215" s="5" t="s">
        <v>9</v>
      </c>
      <c r="D1215" s="5" t="s">
        <v>12</v>
      </c>
      <c r="E1215" s="5">
        <v>2</v>
      </c>
      <c r="F1215" s="6">
        <v>20740.4175546437</v>
      </c>
      <c r="G1215" s="6">
        <f>10814380/1024</f>
        <v>10560.91796875</v>
      </c>
      <c r="H1215" s="4">
        <f t="shared" si="18"/>
        <v>0.09643007402</v>
      </c>
    </row>
    <row r="1216" spans="1:8">
      <c r="A1216" s="5" t="s">
        <v>40</v>
      </c>
      <c r="B1216" s="5" t="s">
        <v>15</v>
      </c>
      <c r="C1216" s="5" t="s">
        <v>9</v>
      </c>
      <c r="D1216" s="5" t="s">
        <v>12</v>
      </c>
      <c r="E1216" s="5">
        <v>1</v>
      </c>
      <c r="F1216" s="6">
        <v>9798.39557612003</v>
      </c>
      <c r="G1216" s="6">
        <f>10814408/1024</f>
        <v>10560.9453125</v>
      </c>
      <c r="H1216" s="4">
        <f t="shared" si="18"/>
        <v>0.10205752485</v>
      </c>
    </row>
    <row r="1217" spans="1:8">
      <c r="A1217" s="5" t="s">
        <v>41</v>
      </c>
      <c r="B1217" s="5" t="s">
        <v>7</v>
      </c>
      <c r="C1217" s="5" t="s">
        <v>13</v>
      </c>
      <c r="D1217" s="5" t="s">
        <v>8</v>
      </c>
      <c r="E1217" s="5">
        <v>4</v>
      </c>
      <c r="F1217" s="6">
        <v>761.578286610032</v>
      </c>
      <c r="G1217" s="6">
        <f>58081280/1024/1024</f>
        <v>55.390625</v>
      </c>
      <c r="H1217" s="4">
        <f t="shared" si="18"/>
        <v>5.2522505832</v>
      </c>
    </row>
    <row r="1218" spans="1:8">
      <c r="A1218" s="5" t="s">
        <v>41</v>
      </c>
      <c r="B1218" s="5" t="s">
        <v>7</v>
      </c>
      <c r="C1218" s="5" t="s">
        <v>13</v>
      </c>
      <c r="D1218" s="5" t="s">
        <v>8</v>
      </c>
      <c r="E1218" s="5">
        <v>2</v>
      </c>
      <c r="F1218" s="6">
        <v>412.692520099052</v>
      </c>
      <c r="G1218" s="6">
        <f>57769984/1024/1024</f>
        <v>55.09375</v>
      </c>
      <c r="H1218" s="4">
        <f t="shared" si="18"/>
        <v>4.84622304160001</v>
      </c>
    </row>
    <row r="1219" spans="1:8">
      <c r="A1219" s="5" t="s">
        <v>41</v>
      </c>
      <c r="B1219" s="5" t="s">
        <v>7</v>
      </c>
      <c r="C1219" s="5" t="s">
        <v>13</v>
      </c>
      <c r="D1219" s="5" t="s">
        <v>8</v>
      </c>
      <c r="E1219" s="5">
        <v>1</v>
      </c>
      <c r="F1219" s="6">
        <v>209.69614567014</v>
      </c>
      <c r="G1219" s="6">
        <f>59916288/1024/1024</f>
        <v>57.140625</v>
      </c>
      <c r="H1219" s="4">
        <f t="shared" ref="H1219:H1282" si="19">E1219*1000/F1219</f>
        <v>4.76880486670002</v>
      </c>
    </row>
    <row r="1220" spans="1:8">
      <c r="A1220" s="5" t="s">
        <v>41</v>
      </c>
      <c r="B1220" s="5" t="s">
        <v>7</v>
      </c>
      <c r="C1220" s="5" t="s">
        <v>13</v>
      </c>
      <c r="D1220" s="5" t="s">
        <v>11</v>
      </c>
      <c r="E1220" s="5">
        <v>4</v>
      </c>
      <c r="F1220" s="6">
        <v>63.7145949756638</v>
      </c>
      <c r="G1220" s="6">
        <f>59768832/1024/1024</f>
        <v>57</v>
      </c>
      <c r="H1220" s="4">
        <f t="shared" si="19"/>
        <v>62.779964332</v>
      </c>
    </row>
    <row r="1221" spans="1:8">
      <c r="A1221" s="5" t="s">
        <v>41</v>
      </c>
      <c r="B1221" s="5" t="s">
        <v>7</v>
      </c>
      <c r="C1221" s="5" t="s">
        <v>13</v>
      </c>
      <c r="D1221" s="5" t="s">
        <v>11</v>
      </c>
      <c r="E1221" s="5">
        <v>2</v>
      </c>
      <c r="F1221" s="6">
        <v>38.7400359865716</v>
      </c>
      <c r="G1221" s="6">
        <f>61865984/1024/1024</f>
        <v>59</v>
      </c>
      <c r="H1221" s="4">
        <f t="shared" si="19"/>
        <v>51.6261781660001</v>
      </c>
    </row>
    <row r="1222" spans="1:8">
      <c r="A1222" s="5" t="s">
        <v>41</v>
      </c>
      <c r="B1222" s="5" t="s">
        <v>7</v>
      </c>
      <c r="C1222" s="5" t="s">
        <v>13</v>
      </c>
      <c r="D1222" s="5" t="s">
        <v>11</v>
      </c>
      <c r="E1222" s="5">
        <v>1</v>
      </c>
      <c r="F1222" s="6">
        <v>20.9858166412399</v>
      </c>
      <c r="G1222" s="6">
        <f>58245120/1024/1024</f>
        <v>55.546875</v>
      </c>
      <c r="H1222" s="4">
        <f t="shared" si="19"/>
        <v>47.6512311670001</v>
      </c>
    </row>
    <row r="1223" spans="1:8">
      <c r="A1223" s="5" t="s">
        <v>41</v>
      </c>
      <c r="B1223" s="5" t="s">
        <v>7</v>
      </c>
      <c r="C1223" s="5" t="s">
        <v>13</v>
      </c>
      <c r="D1223" s="5" t="s">
        <v>12</v>
      </c>
      <c r="E1223" s="5">
        <v>4</v>
      </c>
      <c r="F1223" s="6">
        <v>4.09700085863407</v>
      </c>
      <c r="G1223" s="6">
        <f>56852480/1024/1024</f>
        <v>54.21875</v>
      </c>
      <c r="H1223" s="4">
        <f t="shared" si="19"/>
        <v>976.323935000001</v>
      </c>
    </row>
    <row r="1224" spans="1:8">
      <c r="A1224" s="5" t="s">
        <v>41</v>
      </c>
      <c r="B1224" s="5" t="s">
        <v>7</v>
      </c>
      <c r="C1224" s="5" t="s">
        <v>13</v>
      </c>
      <c r="D1224" s="5" t="s">
        <v>12</v>
      </c>
      <c r="E1224" s="5">
        <v>2</v>
      </c>
      <c r="F1224" s="6">
        <v>2.33738492875653</v>
      </c>
      <c r="G1224" s="6">
        <f>56705024/1024/1024</f>
        <v>54.078125</v>
      </c>
      <c r="H1224" s="4">
        <f t="shared" si="19"/>
        <v>855.657095840001</v>
      </c>
    </row>
    <row r="1225" spans="1:8">
      <c r="A1225" s="5" t="s">
        <v>41</v>
      </c>
      <c r="B1225" s="5" t="s">
        <v>7</v>
      </c>
      <c r="C1225" s="5" t="s">
        <v>13</v>
      </c>
      <c r="D1225" s="5" t="s">
        <v>12</v>
      </c>
      <c r="E1225" s="5">
        <v>1</v>
      </c>
      <c r="F1225" s="6">
        <v>1.27405018428583</v>
      </c>
      <c r="G1225" s="6">
        <f>61292544/1024/1024</f>
        <v>58.453125</v>
      </c>
      <c r="H1225" s="4">
        <f t="shared" si="19"/>
        <v>784.898438330003</v>
      </c>
    </row>
    <row r="1226" spans="1:8">
      <c r="A1226" s="5" t="s">
        <v>41</v>
      </c>
      <c r="B1226" s="5" t="s">
        <v>7</v>
      </c>
      <c r="C1226" s="5" t="s">
        <v>14</v>
      </c>
      <c r="D1226" s="5" t="s">
        <v>8</v>
      </c>
      <c r="E1226" s="5">
        <v>4</v>
      </c>
      <c r="F1226" s="6">
        <v>386.985644404876</v>
      </c>
      <c r="G1226" s="6">
        <f>58916864/1024/1024</f>
        <v>56.1875</v>
      </c>
      <c r="H1226" s="4">
        <f t="shared" si="19"/>
        <v>10.3363007332</v>
      </c>
    </row>
    <row r="1227" spans="1:8">
      <c r="A1227" s="5" t="s">
        <v>41</v>
      </c>
      <c r="B1227" s="5" t="s">
        <v>7</v>
      </c>
      <c r="C1227" s="5" t="s">
        <v>14</v>
      </c>
      <c r="D1227" s="5" t="s">
        <v>8</v>
      </c>
      <c r="E1227" s="5">
        <v>2</v>
      </c>
      <c r="F1227" s="6">
        <v>206.314532735854</v>
      </c>
      <c r="G1227" s="6">
        <f>59146240/1024/1024</f>
        <v>56.40625</v>
      </c>
      <c r="H1227" s="4">
        <f t="shared" si="19"/>
        <v>9.69393660000003</v>
      </c>
    </row>
    <row r="1228" spans="1:8">
      <c r="A1228" s="5" t="s">
        <v>41</v>
      </c>
      <c r="B1228" s="5" t="s">
        <v>7</v>
      </c>
      <c r="C1228" s="5" t="s">
        <v>14</v>
      </c>
      <c r="D1228" s="5" t="s">
        <v>8</v>
      </c>
      <c r="E1228" s="5">
        <v>1</v>
      </c>
      <c r="F1228" s="6">
        <v>107.600366020523</v>
      </c>
      <c r="G1228" s="6">
        <f>61767680/1024/1024</f>
        <v>58.90625</v>
      </c>
      <c r="H1228" s="4">
        <f t="shared" si="19"/>
        <v>9.29364868340008</v>
      </c>
    </row>
    <row r="1229" spans="1:8">
      <c r="A1229" s="5" t="s">
        <v>41</v>
      </c>
      <c r="B1229" s="5" t="s">
        <v>7</v>
      </c>
      <c r="C1229" s="5" t="s">
        <v>14</v>
      </c>
      <c r="D1229" s="5" t="s">
        <v>11</v>
      </c>
      <c r="E1229" s="5">
        <v>4</v>
      </c>
      <c r="F1229" s="6">
        <v>74.1717280217673</v>
      </c>
      <c r="G1229" s="6">
        <f>60080128/1024/1024</f>
        <v>57.296875</v>
      </c>
      <c r="H1229" s="4">
        <f t="shared" si="19"/>
        <v>53.928904</v>
      </c>
    </row>
    <row r="1230" spans="1:8">
      <c r="A1230" s="5" t="s">
        <v>41</v>
      </c>
      <c r="B1230" s="5" t="s">
        <v>7</v>
      </c>
      <c r="C1230" s="5" t="s">
        <v>14</v>
      </c>
      <c r="D1230" s="5" t="s">
        <v>11</v>
      </c>
      <c r="E1230" s="5">
        <v>2</v>
      </c>
      <c r="F1230" s="6">
        <v>42.4836430539604</v>
      </c>
      <c r="G1230" s="6">
        <f>62226432/1024/1024</f>
        <v>59.34375</v>
      </c>
      <c r="H1230" s="4">
        <f t="shared" si="19"/>
        <v>47.0769420000001</v>
      </c>
    </row>
    <row r="1231" spans="1:8">
      <c r="A1231" s="5" t="s">
        <v>41</v>
      </c>
      <c r="B1231" s="5" t="s">
        <v>7</v>
      </c>
      <c r="C1231" s="5" t="s">
        <v>14</v>
      </c>
      <c r="D1231" s="5" t="s">
        <v>11</v>
      </c>
      <c r="E1231" s="5">
        <v>1</v>
      </c>
      <c r="F1231" s="6">
        <v>22.6380635149186</v>
      </c>
      <c r="G1231" s="6">
        <f>59949056/1024/1024</f>
        <v>57.171875</v>
      </c>
      <c r="H1231" s="4">
        <f t="shared" si="19"/>
        <v>44.1733896250002</v>
      </c>
    </row>
    <row r="1232" spans="1:8">
      <c r="A1232" s="5" t="s">
        <v>41</v>
      </c>
      <c r="B1232" s="5" t="s">
        <v>7</v>
      </c>
      <c r="C1232" s="5" t="s">
        <v>14</v>
      </c>
      <c r="D1232" s="5" t="s">
        <v>12</v>
      </c>
      <c r="E1232" s="5">
        <v>4</v>
      </c>
      <c r="F1232" s="6">
        <v>4.73204945451843</v>
      </c>
      <c r="G1232" s="6">
        <f>154157056/1024/1024</f>
        <v>147.015625</v>
      </c>
      <c r="H1232" s="4">
        <f t="shared" si="19"/>
        <v>845.299703320001</v>
      </c>
    </row>
    <row r="1233" spans="1:8">
      <c r="A1233" s="5" t="s">
        <v>41</v>
      </c>
      <c r="B1233" s="5" t="s">
        <v>7</v>
      </c>
      <c r="C1233" s="5" t="s">
        <v>14</v>
      </c>
      <c r="D1233" s="5" t="s">
        <v>12</v>
      </c>
      <c r="E1233" s="5">
        <v>2</v>
      </c>
      <c r="F1233" s="6">
        <v>2.42401529641847</v>
      </c>
      <c r="G1233" s="6">
        <f>138641408/1024/1024</f>
        <v>132.21875</v>
      </c>
      <c r="H1233" s="4">
        <f t="shared" si="19"/>
        <v>825.077301680001</v>
      </c>
    </row>
    <row r="1234" spans="1:8">
      <c r="A1234" s="5" t="s">
        <v>41</v>
      </c>
      <c r="B1234" s="5" t="s">
        <v>7</v>
      </c>
      <c r="C1234" s="5" t="s">
        <v>14</v>
      </c>
      <c r="D1234" s="5" t="s">
        <v>12</v>
      </c>
      <c r="E1234" s="5">
        <v>1</v>
      </c>
      <c r="F1234" s="6">
        <v>1.28483119416681</v>
      </c>
      <c r="G1234" s="6">
        <f>154288128/1024/1024</f>
        <v>147.140625</v>
      </c>
      <c r="H1234" s="4">
        <f t="shared" si="19"/>
        <v>778.312360830002</v>
      </c>
    </row>
    <row r="1235" spans="1:8">
      <c r="A1235" s="5" t="s">
        <v>41</v>
      </c>
      <c r="B1235" s="5" t="s">
        <v>7</v>
      </c>
      <c r="C1235" s="5" t="s">
        <v>9</v>
      </c>
      <c r="D1235" s="5" t="s">
        <v>8</v>
      </c>
      <c r="E1235" s="5">
        <v>4</v>
      </c>
      <c r="F1235" s="6">
        <v>1294.73287937085</v>
      </c>
      <c r="G1235" s="6">
        <f>59719680/1024/1024</f>
        <v>56.953125</v>
      </c>
      <c r="H1235" s="4">
        <f t="shared" si="19"/>
        <v>3.08944035000001</v>
      </c>
    </row>
    <row r="1236" spans="1:8">
      <c r="A1236" s="5" t="s">
        <v>41</v>
      </c>
      <c r="B1236" s="5" t="s">
        <v>7</v>
      </c>
      <c r="C1236" s="5" t="s">
        <v>9</v>
      </c>
      <c r="D1236" s="5" t="s">
        <v>8</v>
      </c>
      <c r="E1236" s="5">
        <v>2</v>
      </c>
      <c r="F1236" s="6">
        <v>670.355219933234</v>
      </c>
      <c r="G1236" s="6">
        <f>62619648/1024/1024</f>
        <v>59.71875</v>
      </c>
      <c r="H1236" s="4">
        <f t="shared" si="19"/>
        <v>2.9834928416</v>
      </c>
    </row>
    <row r="1237" spans="1:8">
      <c r="A1237" s="5" t="s">
        <v>41</v>
      </c>
      <c r="B1237" s="5" t="s">
        <v>7</v>
      </c>
      <c r="C1237" s="5" t="s">
        <v>9</v>
      </c>
      <c r="D1237" s="5" t="s">
        <v>8</v>
      </c>
      <c r="E1237" s="5">
        <v>1</v>
      </c>
      <c r="F1237" s="6">
        <v>370.833563232682</v>
      </c>
      <c r="G1237" s="6">
        <f>60309504/1024/1024</f>
        <v>57.515625</v>
      </c>
      <c r="H1237" s="4">
        <f t="shared" si="19"/>
        <v>2.6966275417</v>
      </c>
    </row>
    <row r="1238" spans="1:8">
      <c r="A1238" s="5" t="s">
        <v>41</v>
      </c>
      <c r="B1238" s="5" t="s">
        <v>7</v>
      </c>
      <c r="C1238" s="5" t="s">
        <v>9</v>
      </c>
      <c r="D1238" s="5" t="s">
        <v>11</v>
      </c>
      <c r="E1238" s="5">
        <v>4</v>
      </c>
      <c r="F1238" s="6">
        <v>118.099615968369</v>
      </c>
      <c r="G1238" s="6">
        <f>535789568/1024/1024</f>
        <v>510.96875</v>
      </c>
      <c r="H1238" s="4">
        <f t="shared" si="19"/>
        <v>33.869712168</v>
      </c>
    </row>
    <row r="1239" spans="1:8">
      <c r="A1239" s="5" t="s">
        <v>41</v>
      </c>
      <c r="B1239" s="5" t="s">
        <v>7</v>
      </c>
      <c r="C1239" s="5" t="s">
        <v>9</v>
      </c>
      <c r="D1239" s="5" t="s">
        <v>11</v>
      </c>
      <c r="E1239" s="5">
        <v>2</v>
      </c>
      <c r="F1239" s="6">
        <v>66.3511542110883</v>
      </c>
      <c r="G1239" s="6">
        <f>535068672/1024/1024</f>
        <v>510.28125</v>
      </c>
      <c r="H1239" s="4">
        <f t="shared" si="19"/>
        <v>30.14265575</v>
      </c>
    </row>
    <row r="1240" spans="1:8">
      <c r="A1240" s="5" t="s">
        <v>41</v>
      </c>
      <c r="B1240" s="5" t="s">
        <v>7</v>
      </c>
      <c r="C1240" s="5" t="s">
        <v>9</v>
      </c>
      <c r="D1240" s="5" t="s">
        <v>11</v>
      </c>
      <c r="E1240" s="5">
        <v>1</v>
      </c>
      <c r="F1240" s="6">
        <v>37.1456893257037</v>
      </c>
      <c r="G1240" s="6">
        <f>534953984/1024/1024</f>
        <v>510.171875</v>
      </c>
      <c r="H1240" s="4">
        <f t="shared" si="19"/>
        <v>26.9210241660001</v>
      </c>
    </row>
    <row r="1241" spans="1:8">
      <c r="A1241" s="5" t="s">
        <v>41</v>
      </c>
      <c r="B1241" s="5" t="s">
        <v>7</v>
      </c>
      <c r="C1241" s="5" t="s">
        <v>9</v>
      </c>
      <c r="D1241" s="5" t="s">
        <v>12</v>
      </c>
      <c r="E1241" s="5">
        <v>4</v>
      </c>
      <c r="F1241" s="6">
        <v>6.61500489317997</v>
      </c>
      <c r="G1241" s="6">
        <f>1557430272/1024/1024</f>
        <v>1485.28125</v>
      </c>
      <c r="H1241" s="4">
        <f t="shared" si="19"/>
        <v>604.685871680001</v>
      </c>
    </row>
    <row r="1242" spans="1:8">
      <c r="A1242" s="5" t="s">
        <v>41</v>
      </c>
      <c r="B1242" s="5" t="s">
        <v>7</v>
      </c>
      <c r="C1242" s="5" t="s">
        <v>9</v>
      </c>
      <c r="D1242" s="5" t="s">
        <v>12</v>
      </c>
      <c r="E1242" s="5">
        <v>2</v>
      </c>
      <c r="F1242" s="6">
        <v>3.88370883769814</v>
      </c>
      <c r="G1242" s="6">
        <f>2386722816/1024/1024</f>
        <v>2276.15625</v>
      </c>
      <c r="H1242" s="4">
        <f t="shared" si="19"/>
        <v>514.971663320001</v>
      </c>
    </row>
    <row r="1243" spans="1:8">
      <c r="A1243" s="5" t="s">
        <v>41</v>
      </c>
      <c r="B1243" s="5" t="s">
        <v>7</v>
      </c>
      <c r="C1243" s="5" t="s">
        <v>9</v>
      </c>
      <c r="D1243" s="5" t="s">
        <v>12</v>
      </c>
      <c r="E1243" s="5">
        <v>1</v>
      </c>
      <c r="F1243" s="6">
        <v>2.21960588851505</v>
      </c>
      <c r="G1243" s="6">
        <f>2392621056/1024/1024</f>
        <v>2281.78125</v>
      </c>
      <c r="H1243" s="4">
        <f t="shared" si="19"/>
        <v>450.530432080001</v>
      </c>
    </row>
    <row r="1244" spans="1:8">
      <c r="A1244" s="5" t="s">
        <v>41</v>
      </c>
      <c r="B1244" s="5" t="s">
        <v>15</v>
      </c>
      <c r="C1244" s="5" t="s">
        <v>13</v>
      </c>
      <c r="D1244" s="5" t="s">
        <v>8</v>
      </c>
      <c r="E1244" s="5">
        <v>24</v>
      </c>
      <c r="F1244" s="6">
        <v>2405.00935685605</v>
      </c>
      <c r="G1244" s="6">
        <f>63224/1024</f>
        <v>61.7421875</v>
      </c>
      <c r="H1244" s="4">
        <f t="shared" si="19"/>
        <v>9.9791711544</v>
      </c>
    </row>
    <row r="1245" spans="1:8">
      <c r="A1245" s="5" t="s">
        <v>41</v>
      </c>
      <c r="B1245" s="5" t="s">
        <v>15</v>
      </c>
      <c r="C1245" s="5" t="s">
        <v>13</v>
      </c>
      <c r="D1245" s="5" t="s">
        <v>8</v>
      </c>
      <c r="E1245" s="5">
        <v>16</v>
      </c>
      <c r="F1245" s="6">
        <v>1618.07543106375</v>
      </c>
      <c r="G1245" s="6">
        <f>63636/1024</f>
        <v>62.14453125</v>
      </c>
      <c r="H1245" s="4">
        <f t="shared" si="19"/>
        <v>9.88829055360004</v>
      </c>
    </row>
    <row r="1246" spans="1:8">
      <c r="A1246" s="5" t="s">
        <v>41</v>
      </c>
      <c r="B1246" s="5" t="s">
        <v>15</v>
      </c>
      <c r="C1246" s="5" t="s">
        <v>13</v>
      </c>
      <c r="D1246" s="5" t="s">
        <v>8</v>
      </c>
      <c r="E1246" s="5">
        <v>8</v>
      </c>
      <c r="F1246" s="6">
        <v>889.460284579817</v>
      </c>
      <c r="G1246" s="6">
        <f>63644/1024</f>
        <v>62.15234375</v>
      </c>
      <c r="H1246" s="4">
        <f t="shared" si="19"/>
        <v>8.9942183352</v>
      </c>
    </row>
    <row r="1247" spans="1:8">
      <c r="A1247" s="5" t="s">
        <v>41</v>
      </c>
      <c r="B1247" s="5" t="s">
        <v>15</v>
      </c>
      <c r="C1247" s="5" t="s">
        <v>13</v>
      </c>
      <c r="D1247" s="5" t="s">
        <v>8</v>
      </c>
      <c r="E1247" s="5">
        <v>4</v>
      </c>
      <c r="F1247" s="6">
        <v>432.543156335308</v>
      </c>
      <c r="G1247" s="6">
        <f>62744/1024</f>
        <v>61.2734375</v>
      </c>
      <c r="H1247" s="4">
        <f t="shared" si="19"/>
        <v>9.24763215280002</v>
      </c>
    </row>
    <row r="1248" spans="1:8">
      <c r="A1248" s="5" t="s">
        <v>41</v>
      </c>
      <c r="B1248" s="5" t="s">
        <v>15</v>
      </c>
      <c r="C1248" s="5" t="s">
        <v>13</v>
      </c>
      <c r="D1248" s="5" t="s">
        <v>8</v>
      </c>
      <c r="E1248" s="5">
        <v>2</v>
      </c>
      <c r="F1248" s="6">
        <v>244.484759467319</v>
      </c>
      <c r="G1248" s="6">
        <f>62852/1024</f>
        <v>61.37890625</v>
      </c>
      <c r="H1248" s="4">
        <f t="shared" si="19"/>
        <v>8.18046901720001</v>
      </c>
    </row>
    <row r="1249" spans="1:8">
      <c r="A1249" s="5" t="s">
        <v>41</v>
      </c>
      <c r="B1249" s="5" t="s">
        <v>15</v>
      </c>
      <c r="C1249" s="5" t="s">
        <v>13</v>
      </c>
      <c r="D1249" s="5" t="s">
        <v>8</v>
      </c>
      <c r="E1249" s="5">
        <v>1</v>
      </c>
      <c r="F1249" s="6">
        <v>121.456460330482</v>
      </c>
      <c r="G1249" s="6">
        <f>63180/1024</f>
        <v>61.69921875</v>
      </c>
      <c r="H1249" s="4">
        <f t="shared" si="19"/>
        <v>8.23340312470006</v>
      </c>
    </row>
    <row r="1250" spans="1:8">
      <c r="A1250" s="5" t="s">
        <v>41</v>
      </c>
      <c r="B1250" s="5" t="s">
        <v>15</v>
      </c>
      <c r="C1250" s="5" t="s">
        <v>13</v>
      </c>
      <c r="D1250" s="5" t="s">
        <v>11</v>
      </c>
      <c r="E1250" s="5">
        <v>24</v>
      </c>
      <c r="F1250" s="6">
        <v>212.577653402438</v>
      </c>
      <c r="G1250" s="6">
        <f>69616/1024</f>
        <v>67.984375</v>
      </c>
      <c r="H1250" s="4">
        <f t="shared" si="19"/>
        <v>112.899919704</v>
      </c>
    </row>
    <row r="1251" spans="1:8">
      <c r="A1251" s="5" t="s">
        <v>41</v>
      </c>
      <c r="B1251" s="5" t="s">
        <v>15</v>
      </c>
      <c r="C1251" s="5" t="s">
        <v>13</v>
      </c>
      <c r="D1251" s="5" t="s">
        <v>11</v>
      </c>
      <c r="E1251" s="5">
        <v>16</v>
      </c>
      <c r="F1251" s="6">
        <v>162.470205689714</v>
      </c>
      <c r="G1251" s="6">
        <f>63044/1024</f>
        <v>61.56640625</v>
      </c>
      <c r="H1251" s="4">
        <f t="shared" si="19"/>
        <v>98.4795946560001</v>
      </c>
    </row>
    <row r="1252" spans="1:8">
      <c r="A1252" s="5" t="s">
        <v>41</v>
      </c>
      <c r="B1252" s="5" t="s">
        <v>15</v>
      </c>
      <c r="C1252" s="5" t="s">
        <v>13</v>
      </c>
      <c r="D1252" s="5" t="s">
        <v>11</v>
      </c>
      <c r="E1252" s="5">
        <v>8</v>
      </c>
      <c r="F1252" s="6">
        <v>83.6721027395398</v>
      </c>
      <c r="G1252" s="6">
        <f>62672/1024</f>
        <v>61.203125</v>
      </c>
      <c r="H1252" s="4">
        <f t="shared" si="19"/>
        <v>95.611317728</v>
      </c>
    </row>
    <row r="1253" spans="1:8">
      <c r="A1253" s="5" t="s">
        <v>41</v>
      </c>
      <c r="B1253" s="5" t="s">
        <v>15</v>
      </c>
      <c r="C1253" s="5" t="s">
        <v>13</v>
      </c>
      <c r="D1253" s="5" t="s">
        <v>11</v>
      </c>
      <c r="E1253" s="5">
        <v>4</v>
      </c>
      <c r="F1253" s="6">
        <v>42.6411653212867</v>
      </c>
      <c r="G1253" s="6">
        <f>63516/1024</f>
        <v>62.02734375</v>
      </c>
      <c r="H1253" s="4">
        <f t="shared" si="19"/>
        <v>93.8060667400001</v>
      </c>
    </row>
    <row r="1254" spans="1:8">
      <c r="A1254" s="5" t="s">
        <v>41</v>
      </c>
      <c r="B1254" s="5" t="s">
        <v>15</v>
      </c>
      <c r="C1254" s="5" t="s">
        <v>13</v>
      </c>
      <c r="D1254" s="5" t="s">
        <v>11</v>
      </c>
      <c r="E1254" s="5">
        <v>2</v>
      </c>
      <c r="F1254" s="6">
        <v>23.6950900724238</v>
      </c>
      <c r="G1254" s="6">
        <f>63408/1024</f>
        <v>61.921875</v>
      </c>
      <c r="H1254" s="4">
        <f t="shared" si="19"/>
        <v>84.4056719720001</v>
      </c>
    </row>
    <row r="1255" spans="1:8">
      <c r="A1255" s="5" t="s">
        <v>41</v>
      </c>
      <c r="B1255" s="5" t="s">
        <v>15</v>
      </c>
      <c r="C1255" s="5" t="s">
        <v>13</v>
      </c>
      <c r="D1255" s="5" t="s">
        <v>11</v>
      </c>
      <c r="E1255" s="5">
        <v>1</v>
      </c>
      <c r="F1255" s="6">
        <v>12.4096420549021</v>
      </c>
      <c r="G1255" s="6">
        <f>62832/1024</f>
        <v>61.359375</v>
      </c>
      <c r="H1255" s="4">
        <f t="shared" si="19"/>
        <v>80.5825015400002</v>
      </c>
    </row>
    <row r="1256" spans="1:8">
      <c r="A1256" s="5" t="s">
        <v>41</v>
      </c>
      <c r="B1256" s="5" t="s">
        <v>15</v>
      </c>
      <c r="C1256" s="5" t="s">
        <v>13</v>
      </c>
      <c r="D1256" s="5" t="s">
        <v>12</v>
      </c>
      <c r="E1256" s="5">
        <v>24</v>
      </c>
      <c r="F1256" s="6">
        <v>12.5079553660577</v>
      </c>
      <c r="G1256" s="6">
        <f>69360/1024</f>
        <v>67.734375</v>
      </c>
      <c r="H1256" s="4">
        <f t="shared" si="19"/>
        <v>1918.77883296</v>
      </c>
    </row>
    <row r="1257" spans="1:8">
      <c r="A1257" s="5" t="s">
        <v>41</v>
      </c>
      <c r="B1257" s="5" t="s">
        <v>15</v>
      </c>
      <c r="C1257" s="5" t="s">
        <v>13</v>
      </c>
      <c r="D1257" s="5" t="s">
        <v>12</v>
      </c>
      <c r="E1257" s="5">
        <v>16</v>
      </c>
      <c r="F1257" s="6">
        <v>9.29106163412671</v>
      </c>
      <c r="G1257" s="6">
        <f>63100/1024</f>
        <v>61.62109375</v>
      </c>
      <c r="H1257" s="4">
        <f t="shared" si="19"/>
        <v>1722.0852288</v>
      </c>
    </row>
    <row r="1258" spans="1:8">
      <c r="A1258" s="5" t="s">
        <v>41</v>
      </c>
      <c r="B1258" s="5" t="s">
        <v>15</v>
      </c>
      <c r="C1258" s="5" t="s">
        <v>13</v>
      </c>
      <c r="D1258" s="5" t="s">
        <v>12</v>
      </c>
      <c r="E1258" s="5">
        <v>8</v>
      </c>
      <c r="F1258" s="6">
        <v>5.24127522777115</v>
      </c>
      <c r="G1258" s="6">
        <f>63216/1024</f>
        <v>61.734375</v>
      </c>
      <c r="H1258" s="4">
        <f t="shared" si="19"/>
        <v>1526.34609944</v>
      </c>
    </row>
    <row r="1259" spans="1:8">
      <c r="A1259" s="5" t="s">
        <v>41</v>
      </c>
      <c r="B1259" s="5" t="s">
        <v>15</v>
      </c>
      <c r="C1259" s="5" t="s">
        <v>13</v>
      </c>
      <c r="D1259" s="5" t="s">
        <v>12</v>
      </c>
      <c r="E1259" s="5">
        <v>4</v>
      </c>
      <c r="F1259" s="6">
        <v>2.66015927750067</v>
      </c>
      <c r="G1259" s="6">
        <f>62852/1024</f>
        <v>61.37890625</v>
      </c>
      <c r="H1259" s="4">
        <f t="shared" si="19"/>
        <v>1503.66936064</v>
      </c>
    </row>
    <row r="1260" spans="1:8">
      <c r="A1260" s="5" t="s">
        <v>41</v>
      </c>
      <c r="B1260" s="5" t="s">
        <v>15</v>
      </c>
      <c r="C1260" s="5" t="s">
        <v>13</v>
      </c>
      <c r="D1260" s="5" t="s">
        <v>12</v>
      </c>
      <c r="E1260" s="5">
        <v>2</v>
      </c>
      <c r="F1260" s="6">
        <v>1.45176992836123</v>
      </c>
      <c r="G1260" s="6">
        <f>63068/1024</f>
        <v>61.58984375</v>
      </c>
      <c r="H1260" s="4">
        <f t="shared" si="19"/>
        <v>1377.62875572</v>
      </c>
    </row>
    <row r="1261" spans="1:8">
      <c r="A1261" s="5" t="s">
        <v>41</v>
      </c>
      <c r="B1261" s="5" t="s">
        <v>15</v>
      </c>
      <c r="C1261" s="5" t="s">
        <v>13</v>
      </c>
      <c r="D1261" s="5" t="s">
        <v>12</v>
      </c>
      <c r="E1261" s="5">
        <v>1</v>
      </c>
      <c r="F1261" s="6">
        <v>0.738569671964527</v>
      </c>
      <c r="G1261" s="6">
        <f>63212/1024</f>
        <v>61.73046875</v>
      </c>
      <c r="H1261" s="4">
        <f t="shared" si="19"/>
        <v>1353.96840401</v>
      </c>
    </row>
    <row r="1262" spans="1:8">
      <c r="A1262" s="5" t="s">
        <v>41</v>
      </c>
      <c r="B1262" s="5" t="s">
        <v>15</v>
      </c>
      <c r="C1262" s="5" t="s">
        <v>14</v>
      </c>
      <c r="D1262" s="5" t="s">
        <v>8</v>
      </c>
      <c r="E1262" s="5">
        <v>24</v>
      </c>
      <c r="F1262" s="6">
        <v>862.549386713141</v>
      </c>
      <c r="G1262" s="6">
        <f>63464/1024</f>
        <v>61.9765625</v>
      </c>
      <c r="H1262" s="4">
        <f t="shared" si="19"/>
        <v>27.8244937272</v>
      </c>
    </row>
    <row r="1263" spans="1:8">
      <c r="A1263" s="5" t="s">
        <v>41</v>
      </c>
      <c r="B1263" s="5" t="s">
        <v>15</v>
      </c>
      <c r="C1263" s="5" t="s">
        <v>14</v>
      </c>
      <c r="D1263" s="5" t="s">
        <v>8</v>
      </c>
      <c r="E1263" s="5">
        <v>16</v>
      </c>
      <c r="F1263" s="6">
        <v>857.54485559919</v>
      </c>
      <c r="G1263" s="6">
        <f>63300/1024</f>
        <v>61.81640625</v>
      </c>
      <c r="H1263" s="4">
        <f t="shared" si="19"/>
        <v>18.6579161376</v>
      </c>
    </row>
    <row r="1264" spans="1:8">
      <c r="A1264" s="5" t="s">
        <v>41</v>
      </c>
      <c r="B1264" s="5" t="s">
        <v>15</v>
      </c>
      <c r="C1264" s="5" t="s">
        <v>14</v>
      </c>
      <c r="D1264" s="5" t="s">
        <v>8</v>
      </c>
      <c r="E1264" s="5">
        <v>8</v>
      </c>
      <c r="F1264" s="6">
        <v>440.043271750176</v>
      </c>
      <c r="G1264" s="6">
        <f>63320/1024</f>
        <v>61.8359375</v>
      </c>
      <c r="H1264" s="4">
        <f t="shared" si="19"/>
        <v>18.1800302688</v>
      </c>
    </row>
    <row r="1265" spans="1:8">
      <c r="A1265" s="5" t="s">
        <v>41</v>
      </c>
      <c r="B1265" s="5" t="s">
        <v>15</v>
      </c>
      <c r="C1265" s="5" t="s">
        <v>14</v>
      </c>
      <c r="D1265" s="5" t="s">
        <v>8</v>
      </c>
      <c r="E1265" s="5">
        <v>4</v>
      </c>
      <c r="F1265" s="6">
        <v>212.739022871441</v>
      </c>
      <c r="G1265" s="6">
        <f>63256/1024</f>
        <v>61.7734375</v>
      </c>
      <c r="H1265" s="4">
        <f t="shared" si="19"/>
        <v>18.8023802404001</v>
      </c>
    </row>
    <row r="1266" spans="1:8">
      <c r="A1266" s="5" t="s">
        <v>41</v>
      </c>
      <c r="B1266" s="5" t="s">
        <v>15</v>
      </c>
      <c r="C1266" s="5" t="s">
        <v>14</v>
      </c>
      <c r="D1266" s="5" t="s">
        <v>8</v>
      </c>
      <c r="E1266" s="5">
        <v>2</v>
      </c>
      <c r="F1266" s="6">
        <v>121.651148330344</v>
      </c>
      <c r="G1266" s="6">
        <f>63112/1024</f>
        <v>61.6328125</v>
      </c>
      <c r="H1266" s="4">
        <f t="shared" si="19"/>
        <v>16.4404531108</v>
      </c>
    </row>
    <row r="1267" spans="1:8">
      <c r="A1267" s="5" t="s">
        <v>41</v>
      </c>
      <c r="B1267" s="5" t="s">
        <v>15</v>
      </c>
      <c r="C1267" s="5" t="s">
        <v>14</v>
      </c>
      <c r="D1267" s="5" t="s">
        <v>8</v>
      </c>
      <c r="E1267" s="5">
        <v>1</v>
      </c>
      <c r="F1267" s="6">
        <v>61.2694203063502</v>
      </c>
      <c r="G1267" s="6">
        <f>62976/1024</f>
        <v>61.5</v>
      </c>
      <c r="H1267" s="4">
        <f t="shared" si="19"/>
        <v>16.3213556616</v>
      </c>
    </row>
    <row r="1268" spans="1:8">
      <c r="A1268" s="5" t="s">
        <v>41</v>
      </c>
      <c r="B1268" s="5" t="s">
        <v>15</v>
      </c>
      <c r="C1268" s="5" t="s">
        <v>14</v>
      </c>
      <c r="D1268" s="5" t="s">
        <v>11</v>
      </c>
      <c r="E1268" s="5">
        <v>24</v>
      </c>
      <c r="F1268" s="6">
        <v>237.29647736075</v>
      </c>
      <c r="G1268" s="6">
        <f>62804/1024</f>
        <v>61.33203125</v>
      </c>
      <c r="H1268" s="4">
        <f t="shared" si="19"/>
        <v>101.139301632</v>
      </c>
    </row>
    <row r="1269" spans="1:8">
      <c r="A1269" s="5" t="s">
        <v>41</v>
      </c>
      <c r="B1269" s="5" t="s">
        <v>15</v>
      </c>
      <c r="C1269" s="5" t="s">
        <v>14</v>
      </c>
      <c r="D1269" s="5" t="s">
        <v>11</v>
      </c>
      <c r="E1269" s="5">
        <v>16</v>
      </c>
      <c r="F1269" s="6">
        <v>173.348878948769</v>
      </c>
      <c r="G1269" s="6">
        <f>62752/1024</f>
        <v>61.28125</v>
      </c>
      <c r="H1269" s="4">
        <f t="shared" si="19"/>
        <v>92.2994143200003</v>
      </c>
    </row>
    <row r="1270" spans="1:8">
      <c r="A1270" s="5" t="s">
        <v>41</v>
      </c>
      <c r="B1270" s="5" t="s">
        <v>15</v>
      </c>
      <c r="C1270" s="5" t="s">
        <v>14</v>
      </c>
      <c r="D1270" s="5" t="s">
        <v>11</v>
      </c>
      <c r="E1270" s="5">
        <v>8</v>
      </c>
      <c r="F1270" s="6">
        <v>88.8808237402359</v>
      </c>
      <c r="G1270" s="6">
        <f>63276/1024</f>
        <v>61.79296875</v>
      </c>
      <c r="H1270" s="4">
        <f t="shared" si="19"/>
        <v>90.0081667040001</v>
      </c>
    </row>
    <row r="1271" spans="1:8">
      <c r="A1271" s="5" t="s">
        <v>41</v>
      </c>
      <c r="B1271" s="5" t="s">
        <v>15</v>
      </c>
      <c r="C1271" s="5" t="s">
        <v>14</v>
      </c>
      <c r="D1271" s="5" t="s">
        <v>11</v>
      </c>
      <c r="E1271" s="5">
        <v>4</v>
      </c>
      <c r="F1271" s="6">
        <v>45.2135304966027</v>
      </c>
      <c r="G1271" s="6">
        <f>63024/1024</f>
        <v>61.546875</v>
      </c>
      <c r="H1271" s="4">
        <f t="shared" si="19"/>
        <v>88.4690922400001</v>
      </c>
    </row>
    <row r="1272" spans="1:8">
      <c r="A1272" s="5" t="s">
        <v>41</v>
      </c>
      <c r="B1272" s="5" t="s">
        <v>15</v>
      </c>
      <c r="C1272" s="5" t="s">
        <v>14</v>
      </c>
      <c r="D1272" s="5" t="s">
        <v>11</v>
      </c>
      <c r="E1272" s="5">
        <v>2</v>
      </c>
      <c r="F1272" s="6">
        <v>23.5553372860318</v>
      </c>
      <c r="G1272" s="6">
        <f>63184/1024</f>
        <v>61.703125</v>
      </c>
      <c r="H1272" s="4">
        <f t="shared" si="19"/>
        <v>84.9064471340001</v>
      </c>
    </row>
    <row r="1273" spans="1:8">
      <c r="A1273" s="5" t="s">
        <v>41</v>
      </c>
      <c r="B1273" s="5" t="s">
        <v>15</v>
      </c>
      <c r="C1273" s="5" t="s">
        <v>14</v>
      </c>
      <c r="D1273" s="5" t="s">
        <v>11</v>
      </c>
      <c r="E1273" s="5">
        <v>1</v>
      </c>
      <c r="F1273" s="6">
        <v>12.0121786836245</v>
      </c>
      <c r="G1273" s="6">
        <f>62680/1024</f>
        <v>61.2109375</v>
      </c>
      <c r="H1273" s="4">
        <f t="shared" si="19"/>
        <v>83.2488448880003</v>
      </c>
    </row>
    <row r="1274" spans="1:8">
      <c r="A1274" s="5" t="s">
        <v>41</v>
      </c>
      <c r="B1274" s="5" t="s">
        <v>15</v>
      </c>
      <c r="C1274" s="5" t="s">
        <v>14</v>
      </c>
      <c r="D1274" s="5" t="s">
        <v>12</v>
      </c>
      <c r="E1274" s="5">
        <v>24</v>
      </c>
      <c r="F1274" s="6">
        <v>12.5645350454504</v>
      </c>
      <c r="G1274" s="6">
        <f>161268/1024</f>
        <v>157.48828125</v>
      </c>
      <c r="H1274" s="4">
        <f t="shared" si="19"/>
        <v>1910.13833088001</v>
      </c>
    </row>
    <row r="1275" spans="1:8">
      <c r="A1275" s="5" t="s">
        <v>41</v>
      </c>
      <c r="B1275" s="5" t="s">
        <v>15</v>
      </c>
      <c r="C1275" s="5" t="s">
        <v>14</v>
      </c>
      <c r="D1275" s="5" t="s">
        <v>12</v>
      </c>
      <c r="E1275" s="5">
        <v>16</v>
      </c>
      <c r="F1275" s="6">
        <v>8.54157457758441</v>
      </c>
      <c r="G1275" s="6">
        <f>152104/1024</f>
        <v>148.5390625</v>
      </c>
      <c r="H1275" s="4">
        <f t="shared" si="19"/>
        <v>1873.19092688</v>
      </c>
    </row>
    <row r="1276" spans="1:8">
      <c r="A1276" s="5" t="s">
        <v>41</v>
      </c>
      <c r="B1276" s="5" t="s">
        <v>15</v>
      </c>
      <c r="C1276" s="5" t="s">
        <v>14</v>
      </c>
      <c r="D1276" s="5" t="s">
        <v>12</v>
      </c>
      <c r="E1276" s="5">
        <v>8</v>
      </c>
      <c r="F1276" s="6">
        <v>5.02254183096401</v>
      </c>
      <c r="G1276" s="6">
        <f>142696/1024</f>
        <v>139.3515625</v>
      </c>
      <c r="H1276" s="4">
        <f t="shared" si="19"/>
        <v>1592.81898872</v>
      </c>
    </row>
    <row r="1277" spans="1:8">
      <c r="A1277" s="5" t="s">
        <v>41</v>
      </c>
      <c r="B1277" s="5" t="s">
        <v>15</v>
      </c>
      <c r="C1277" s="5" t="s">
        <v>14</v>
      </c>
      <c r="D1277" s="5" t="s">
        <v>12</v>
      </c>
      <c r="E1277" s="5">
        <v>4</v>
      </c>
      <c r="F1277" s="6">
        <v>2.63071477307283</v>
      </c>
      <c r="G1277" s="6">
        <f>128428/1024</f>
        <v>125.41796875</v>
      </c>
      <c r="H1277" s="4">
        <f t="shared" si="19"/>
        <v>1520.49931104</v>
      </c>
    </row>
    <row r="1278" spans="1:8">
      <c r="A1278" s="5" t="s">
        <v>41</v>
      </c>
      <c r="B1278" s="5" t="s">
        <v>15</v>
      </c>
      <c r="C1278" s="5" t="s">
        <v>14</v>
      </c>
      <c r="D1278" s="5" t="s">
        <v>12</v>
      </c>
      <c r="E1278" s="5">
        <v>2</v>
      </c>
      <c r="F1278" s="6">
        <v>1.4039558065918</v>
      </c>
      <c r="G1278" s="6">
        <f>126192/1024</f>
        <v>123.234375</v>
      </c>
      <c r="H1278" s="4">
        <f t="shared" si="19"/>
        <v>1424.54626464001</v>
      </c>
    </row>
    <row r="1279" spans="1:8">
      <c r="A1279" s="5" t="s">
        <v>41</v>
      </c>
      <c r="B1279" s="5" t="s">
        <v>15</v>
      </c>
      <c r="C1279" s="5" t="s">
        <v>14</v>
      </c>
      <c r="D1279" s="5" t="s">
        <v>12</v>
      </c>
      <c r="E1279" s="5">
        <v>1</v>
      </c>
      <c r="F1279" s="6">
        <v>0.725821097203491</v>
      </c>
      <c r="G1279" s="6">
        <f>119224/1024</f>
        <v>116.4296875</v>
      </c>
      <c r="H1279" s="4">
        <f t="shared" si="19"/>
        <v>1377.74997703</v>
      </c>
    </row>
    <row r="1280" spans="1:8">
      <c r="A1280" s="5" t="s">
        <v>41</v>
      </c>
      <c r="B1280" s="5" t="s">
        <v>15</v>
      </c>
      <c r="C1280" s="5" t="s">
        <v>9</v>
      </c>
      <c r="D1280" s="5" t="s">
        <v>8</v>
      </c>
      <c r="E1280" s="5">
        <v>24</v>
      </c>
      <c r="F1280" s="6">
        <v>3172.73026962194</v>
      </c>
      <c r="G1280" s="6">
        <f>63460/1024</f>
        <v>61.97265625</v>
      </c>
      <c r="H1280" s="4">
        <f t="shared" si="19"/>
        <v>7.56446276880002</v>
      </c>
    </row>
    <row r="1281" spans="1:8">
      <c r="A1281" s="5" t="s">
        <v>41</v>
      </c>
      <c r="B1281" s="5" t="s">
        <v>15</v>
      </c>
      <c r="C1281" s="5" t="s">
        <v>9</v>
      </c>
      <c r="D1281" s="5" t="s">
        <v>8</v>
      </c>
      <c r="E1281" s="5">
        <v>16</v>
      </c>
      <c r="F1281" s="6">
        <v>2837.32889610806</v>
      </c>
      <c r="G1281" s="6">
        <f>63068/1024</f>
        <v>61.58984375</v>
      </c>
      <c r="H1281" s="4">
        <f t="shared" si="19"/>
        <v>5.63910656320001</v>
      </c>
    </row>
    <row r="1282" spans="1:8">
      <c r="A1282" s="5" t="s">
        <v>41</v>
      </c>
      <c r="B1282" s="5" t="s">
        <v>15</v>
      </c>
      <c r="C1282" s="5" t="s">
        <v>9</v>
      </c>
      <c r="D1282" s="5" t="s">
        <v>8</v>
      </c>
      <c r="E1282" s="5">
        <v>8</v>
      </c>
      <c r="F1282" s="6">
        <v>1471.84299075097</v>
      </c>
      <c r="G1282" s="6">
        <f>62808/1024</f>
        <v>61.3359375</v>
      </c>
      <c r="H1282" s="4">
        <f t="shared" si="19"/>
        <v>5.43536236560002</v>
      </c>
    </row>
    <row r="1283" spans="1:8">
      <c r="A1283" s="5" t="s">
        <v>41</v>
      </c>
      <c r="B1283" s="5" t="s">
        <v>15</v>
      </c>
      <c r="C1283" s="5" t="s">
        <v>9</v>
      </c>
      <c r="D1283" s="5" t="s">
        <v>8</v>
      </c>
      <c r="E1283" s="5">
        <v>4</v>
      </c>
      <c r="F1283" s="6">
        <v>725.787377645521</v>
      </c>
      <c r="G1283" s="6">
        <f>63720/1024</f>
        <v>62.2265625</v>
      </c>
      <c r="H1283" s="4">
        <f t="shared" ref="H1283:H1346" si="20">E1283*1000/F1283</f>
        <v>5.51125594520001</v>
      </c>
    </row>
    <row r="1284" spans="1:8">
      <c r="A1284" s="5" t="s">
        <v>41</v>
      </c>
      <c r="B1284" s="5" t="s">
        <v>15</v>
      </c>
      <c r="C1284" s="5" t="s">
        <v>9</v>
      </c>
      <c r="D1284" s="5" t="s">
        <v>8</v>
      </c>
      <c r="E1284" s="5">
        <v>2</v>
      </c>
      <c r="F1284" s="6">
        <v>395.195933186929</v>
      </c>
      <c r="G1284" s="6">
        <f>63164/1024</f>
        <v>61.68359375</v>
      </c>
      <c r="H1284" s="4">
        <f t="shared" si="20"/>
        <v>5.060780823</v>
      </c>
    </row>
    <row r="1285" spans="1:8">
      <c r="A1285" s="5" t="s">
        <v>41</v>
      </c>
      <c r="B1285" s="5" t="s">
        <v>15</v>
      </c>
      <c r="C1285" s="5" t="s">
        <v>9</v>
      </c>
      <c r="D1285" s="5" t="s">
        <v>8</v>
      </c>
      <c r="E1285" s="5">
        <v>1</v>
      </c>
      <c r="F1285" s="6">
        <v>200.055723993492</v>
      </c>
      <c r="G1285" s="6">
        <f>63048/1024</f>
        <v>61.5703125</v>
      </c>
      <c r="H1285" s="4">
        <f t="shared" si="20"/>
        <v>4.99860728820002</v>
      </c>
    </row>
    <row r="1286" spans="1:8">
      <c r="A1286" s="5" t="s">
        <v>41</v>
      </c>
      <c r="B1286" s="5" t="s">
        <v>15</v>
      </c>
      <c r="C1286" s="5" t="s">
        <v>9</v>
      </c>
      <c r="D1286" s="5" t="s">
        <v>11</v>
      </c>
      <c r="E1286" s="5">
        <v>24</v>
      </c>
      <c r="F1286" s="6">
        <v>384.414570288011</v>
      </c>
      <c r="G1286" s="6">
        <f>644928/1024</f>
        <v>629.8125</v>
      </c>
      <c r="H1286" s="4">
        <f t="shared" si="20"/>
        <v>62.4325971360001</v>
      </c>
    </row>
    <row r="1287" spans="1:8">
      <c r="A1287" s="5" t="s">
        <v>41</v>
      </c>
      <c r="B1287" s="5" t="s">
        <v>15</v>
      </c>
      <c r="C1287" s="5" t="s">
        <v>9</v>
      </c>
      <c r="D1287" s="5" t="s">
        <v>11</v>
      </c>
      <c r="E1287" s="5">
        <v>16</v>
      </c>
      <c r="F1287" s="6">
        <v>271.011068258157</v>
      </c>
      <c r="G1287" s="6">
        <f>643920/1024</f>
        <v>628.828125</v>
      </c>
      <c r="H1287" s="4">
        <f t="shared" si="20"/>
        <v>59.0381791520001</v>
      </c>
    </row>
    <row r="1288" spans="1:8">
      <c r="A1288" s="5" t="s">
        <v>41</v>
      </c>
      <c r="B1288" s="5" t="s">
        <v>15</v>
      </c>
      <c r="C1288" s="5" t="s">
        <v>9</v>
      </c>
      <c r="D1288" s="5" t="s">
        <v>11</v>
      </c>
      <c r="E1288" s="5">
        <v>8</v>
      </c>
      <c r="F1288" s="6">
        <v>146.316343503599</v>
      </c>
      <c r="G1288" s="6">
        <f>642956/1024</f>
        <v>627.88671875</v>
      </c>
      <c r="H1288" s="4">
        <f t="shared" si="20"/>
        <v>54.6760519600001</v>
      </c>
    </row>
    <row r="1289" spans="1:8">
      <c r="A1289" s="5" t="s">
        <v>41</v>
      </c>
      <c r="B1289" s="5" t="s">
        <v>15</v>
      </c>
      <c r="C1289" s="5" t="s">
        <v>9</v>
      </c>
      <c r="D1289" s="5" t="s">
        <v>11</v>
      </c>
      <c r="E1289" s="5">
        <v>4</v>
      </c>
      <c r="F1289" s="6">
        <v>73.5935916862245</v>
      </c>
      <c r="G1289" s="6">
        <f>642796/1024</f>
        <v>627.73046875</v>
      </c>
      <c r="H1289" s="4">
        <f t="shared" si="20"/>
        <v>54.352558536</v>
      </c>
    </row>
    <row r="1290" spans="1:8">
      <c r="A1290" s="5" t="s">
        <v>41</v>
      </c>
      <c r="B1290" s="5" t="s">
        <v>15</v>
      </c>
      <c r="C1290" s="5" t="s">
        <v>9</v>
      </c>
      <c r="D1290" s="5" t="s">
        <v>11</v>
      </c>
      <c r="E1290" s="5">
        <v>2</v>
      </c>
      <c r="F1290" s="6">
        <v>39.5315161216265</v>
      </c>
      <c r="G1290" s="6">
        <f>642408/1024</f>
        <v>627.3515625</v>
      </c>
      <c r="H1290" s="4">
        <f t="shared" si="20"/>
        <v>50.5925447900001</v>
      </c>
    </row>
    <row r="1291" spans="1:8">
      <c r="A1291" s="5" t="s">
        <v>41</v>
      </c>
      <c r="B1291" s="5" t="s">
        <v>15</v>
      </c>
      <c r="C1291" s="5" t="s">
        <v>9</v>
      </c>
      <c r="D1291" s="5" t="s">
        <v>11</v>
      </c>
      <c r="E1291" s="5">
        <v>1</v>
      </c>
      <c r="F1291" s="6">
        <v>19.9937207940405</v>
      </c>
      <c r="G1291" s="6">
        <f>642176/1024</f>
        <v>627.125</v>
      </c>
      <c r="H1291" s="4">
        <f t="shared" si="20"/>
        <v>50.015702945</v>
      </c>
    </row>
    <row r="1292" spans="1:8">
      <c r="A1292" s="5" t="s">
        <v>41</v>
      </c>
      <c r="B1292" s="5" t="s">
        <v>15</v>
      </c>
      <c r="C1292" s="5" t="s">
        <v>9</v>
      </c>
      <c r="D1292" s="5" t="s">
        <v>12</v>
      </c>
      <c r="E1292" s="5">
        <v>24</v>
      </c>
      <c r="F1292" s="6">
        <v>20.2076234249139</v>
      </c>
      <c r="G1292" s="6">
        <f>10816768/1024</f>
        <v>10563.25</v>
      </c>
      <c r="H1292" s="4">
        <f t="shared" si="20"/>
        <v>1187.67058824001</v>
      </c>
    </row>
    <row r="1293" spans="1:8">
      <c r="A1293" s="5" t="s">
        <v>41</v>
      </c>
      <c r="B1293" s="5" t="s">
        <v>15</v>
      </c>
      <c r="C1293" s="5" t="s">
        <v>9</v>
      </c>
      <c r="D1293" s="5" t="s">
        <v>12</v>
      </c>
      <c r="E1293" s="5">
        <v>16</v>
      </c>
      <c r="F1293" s="6">
        <v>15.0257642888588</v>
      </c>
      <c r="G1293" s="6">
        <f>10816160/1024</f>
        <v>10562.65625</v>
      </c>
      <c r="H1293" s="4">
        <f t="shared" si="20"/>
        <v>1064.83768096</v>
      </c>
    </row>
    <row r="1294" spans="1:8">
      <c r="A1294" s="5" t="s">
        <v>41</v>
      </c>
      <c r="B1294" s="5" t="s">
        <v>15</v>
      </c>
      <c r="C1294" s="5" t="s">
        <v>9</v>
      </c>
      <c r="D1294" s="5" t="s">
        <v>12</v>
      </c>
      <c r="E1294" s="5">
        <v>8</v>
      </c>
      <c r="F1294" s="6">
        <v>8.12799911559566</v>
      </c>
      <c r="G1294" s="6">
        <f>10814916/1024</f>
        <v>10561.44140625</v>
      </c>
      <c r="H1294" s="4">
        <f t="shared" si="20"/>
        <v>984.252075600001</v>
      </c>
    </row>
    <row r="1295" spans="1:8">
      <c r="A1295" s="5" t="s">
        <v>41</v>
      </c>
      <c r="B1295" s="5" t="s">
        <v>15</v>
      </c>
      <c r="C1295" s="5" t="s">
        <v>9</v>
      </c>
      <c r="D1295" s="5" t="s">
        <v>12</v>
      </c>
      <c r="E1295" s="5">
        <v>4</v>
      </c>
      <c r="F1295" s="6">
        <v>4.26967795416478</v>
      </c>
      <c r="G1295" s="6">
        <f>10814528/1024</f>
        <v>10561.0625</v>
      </c>
      <c r="H1295" s="4">
        <f t="shared" si="20"/>
        <v>936.838806800001</v>
      </c>
    </row>
    <row r="1296" spans="1:8">
      <c r="A1296" s="5" t="s">
        <v>41</v>
      </c>
      <c r="B1296" s="5" t="s">
        <v>15</v>
      </c>
      <c r="C1296" s="5" t="s">
        <v>9</v>
      </c>
      <c r="D1296" s="5" t="s">
        <v>12</v>
      </c>
      <c r="E1296" s="5">
        <v>2</v>
      </c>
      <c r="F1296" s="6">
        <v>2.28585380247456</v>
      </c>
      <c r="G1296" s="6">
        <f>10814452/1024</f>
        <v>10560.98828125</v>
      </c>
      <c r="H1296" s="4">
        <f t="shared" si="20"/>
        <v>874.946594500003</v>
      </c>
    </row>
    <row r="1297" spans="1:8">
      <c r="A1297" s="5" t="s">
        <v>41</v>
      </c>
      <c r="B1297" s="5" t="s">
        <v>15</v>
      </c>
      <c r="C1297" s="5" t="s">
        <v>9</v>
      </c>
      <c r="D1297" s="5" t="s">
        <v>12</v>
      </c>
      <c r="E1297" s="5">
        <v>1</v>
      </c>
      <c r="F1297" s="6">
        <v>1.14134765558923</v>
      </c>
      <c r="G1297" s="6">
        <f>10814424/1024</f>
        <v>10560.9609375</v>
      </c>
      <c r="H1297" s="4">
        <f t="shared" si="20"/>
        <v>876.157229660004</v>
      </c>
    </row>
    <row r="1298" spans="1:8">
      <c r="A1298" s="5" t="s">
        <v>42</v>
      </c>
      <c r="B1298" s="5" t="s">
        <v>7</v>
      </c>
      <c r="C1298" s="5" t="s">
        <v>13</v>
      </c>
      <c r="D1298" s="5" t="s">
        <v>8</v>
      </c>
      <c r="E1298" s="5">
        <v>4</v>
      </c>
      <c r="F1298" s="6">
        <v>829.415356623254</v>
      </c>
      <c r="G1298" s="6">
        <f>59981824/1024/1024</f>
        <v>57.203125</v>
      </c>
      <c r="H1298" s="4">
        <f t="shared" si="20"/>
        <v>4.82267415</v>
      </c>
    </row>
    <row r="1299" spans="1:8">
      <c r="A1299" s="5" t="s">
        <v>42</v>
      </c>
      <c r="B1299" s="5" t="s">
        <v>7</v>
      </c>
      <c r="C1299" s="5" t="s">
        <v>13</v>
      </c>
      <c r="D1299" s="5" t="s">
        <v>8</v>
      </c>
      <c r="E1299" s="5">
        <v>2</v>
      </c>
      <c r="F1299" s="6">
        <v>483.937286663808</v>
      </c>
      <c r="G1299" s="6">
        <f>56754176/1024/1024</f>
        <v>54.125</v>
      </c>
      <c r="H1299" s="4">
        <f t="shared" si="20"/>
        <v>4.13276690000001</v>
      </c>
    </row>
    <row r="1300" spans="1:8">
      <c r="A1300" s="5" t="s">
        <v>42</v>
      </c>
      <c r="B1300" s="5" t="s">
        <v>7</v>
      </c>
      <c r="C1300" s="5" t="s">
        <v>13</v>
      </c>
      <c r="D1300" s="5" t="s">
        <v>8</v>
      </c>
      <c r="E1300" s="5">
        <v>1</v>
      </c>
      <c r="F1300" s="6">
        <v>247.080249089141</v>
      </c>
      <c r="G1300" s="6">
        <f>58671104/1024/1024</f>
        <v>55.953125</v>
      </c>
      <c r="H1300" s="4">
        <f t="shared" si="20"/>
        <v>4.04726805840002</v>
      </c>
    </row>
    <row r="1301" spans="1:8">
      <c r="A1301" s="5" t="s">
        <v>42</v>
      </c>
      <c r="B1301" s="5" t="s">
        <v>7</v>
      </c>
      <c r="C1301" s="5" t="s">
        <v>13</v>
      </c>
      <c r="D1301" s="5" t="s">
        <v>11</v>
      </c>
      <c r="E1301" s="5">
        <v>4</v>
      </c>
      <c r="F1301" s="6">
        <v>72.0624598488241</v>
      </c>
      <c r="G1301" s="6">
        <f>61243392/1024/1024</f>
        <v>58.40625</v>
      </c>
      <c r="H1301" s="4">
        <f t="shared" si="20"/>
        <v>55.507403</v>
      </c>
    </row>
    <row r="1302" spans="1:8">
      <c r="A1302" s="5" t="s">
        <v>42</v>
      </c>
      <c r="B1302" s="5" t="s">
        <v>7</v>
      </c>
      <c r="C1302" s="5" t="s">
        <v>13</v>
      </c>
      <c r="D1302" s="5" t="s">
        <v>11</v>
      </c>
      <c r="E1302" s="5">
        <v>2</v>
      </c>
      <c r="F1302" s="6">
        <v>46.4621565154404</v>
      </c>
      <c r="G1302" s="6">
        <f>59195392/1024/1024</f>
        <v>56.453125</v>
      </c>
      <c r="H1302" s="4">
        <f t="shared" si="20"/>
        <v>43.0457850000001</v>
      </c>
    </row>
    <row r="1303" spans="1:8">
      <c r="A1303" s="5" t="s">
        <v>42</v>
      </c>
      <c r="B1303" s="5" t="s">
        <v>7</v>
      </c>
      <c r="C1303" s="5" t="s">
        <v>13</v>
      </c>
      <c r="D1303" s="5" t="s">
        <v>11</v>
      </c>
      <c r="E1303" s="5">
        <v>1</v>
      </c>
      <c r="F1303" s="6">
        <v>23.9496597786342</v>
      </c>
      <c r="G1303" s="6">
        <f>59293696/1024/1024</f>
        <v>56.546875</v>
      </c>
      <c r="H1303" s="4">
        <f t="shared" si="20"/>
        <v>41.754246584</v>
      </c>
    </row>
    <row r="1304" spans="1:8">
      <c r="A1304" s="5" t="s">
        <v>42</v>
      </c>
      <c r="B1304" s="5" t="s">
        <v>7</v>
      </c>
      <c r="C1304" s="5" t="s">
        <v>13</v>
      </c>
      <c r="D1304" s="5" t="s">
        <v>12</v>
      </c>
      <c r="E1304" s="5">
        <v>4</v>
      </c>
      <c r="F1304" s="6">
        <v>4.90182269035712</v>
      </c>
      <c r="G1304" s="6">
        <f>62177280/1024/1024</f>
        <v>59.296875</v>
      </c>
      <c r="H1304" s="4">
        <f t="shared" si="20"/>
        <v>816.02298832</v>
      </c>
    </row>
    <row r="1305" spans="1:8">
      <c r="A1305" s="5" t="s">
        <v>42</v>
      </c>
      <c r="B1305" s="5" t="s">
        <v>7</v>
      </c>
      <c r="C1305" s="5" t="s">
        <v>13</v>
      </c>
      <c r="D1305" s="5" t="s">
        <v>12</v>
      </c>
      <c r="E1305" s="5">
        <v>2</v>
      </c>
      <c r="F1305" s="6">
        <v>2.95691829548502</v>
      </c>
      <c r="G1305" s="6">
        <f>61620224/1024/1024</f>
        <v>58.765625</v>
      </c>
      <c r="H1305" s="4">
        <f t="shared" si="20"/>
        <v>676.37986584</v>
      </c>
    </row>
    <row r="1306" spans="1:8">
      <c r="A1306" s="5" t="s">
        <v>42</v>
      </c>
      <c r="B1306" s="5" t="s">
        <v>7</v>
      </c>
      <c r="C1306" s="5" t="s">
        <v>13</v>
      </c>
      <c r="D1306" s="5" t="s">
        <v>12</v>
      </c>
      <c r="E1306" s="5">
        <v>1</v>
      </c>
      <c r="F1306" s="6">
        <v>1.52895263602786</v>
      </c>
      <c r="G1306" s="6">
        <f>60129280/1024/1024</f>
        <v>57.34375</v>
      </c>
      <c r="H1306" s="4">
        <f t="shared" si="20"/>
        <v>654.04249709</v>
      </c>
    </row>
    <row r="1307" spans="1:8">
      <c r="A1307" s="5" t="s">
        <v>42</v>
      </c>
      <c r="B1307" s="5" t="s">
        <v>7</v>
      </c>
      <c r="C1307" s="5" t="s">
        <v>14</v>
      </c>
      <c r="D1307" s="5" t="s">
        <v>8</v>
      </c>
      <c r="E1307" s="5">
        <v>4</v>
      </c>
      <c r="F1307" s="6">
        <v>390.573911986391</v>
      </c>
      <c r="G1307" s="6">
        <f>60522496/1024/1024</f>
        <v>57.71875</v>
      </c>
      <c r="H1307" s="4">
        <f t="shared" si="20"/>
        <v>10.2413394168</v>
      </c>
    </row>
    <row r="1308" spans="1:8">
      <c r="A1308" s="5" t="s">
        <v>42</v>
      </c>
      <c r="B1308" s="5" t="s">
        <v>7</v>
      </c>
      <c r="C1308" s="5" t="s">
        <v>14</v>
      </c>
      <c r="D1308" s="5" t="s">
        <v>8</v>
      </c>
      <c r="E1308" s="5">
        <v>2</v>
      </c>
      <c r="F1308" s="6">
        <v>238.243755656167</v>
      </c>
      <c r="G1308" s="6">
        <f>58720256/1024/1024</f>
        <v>56</v>
      </c>
      <c r="H1308" s="4">
        <f t="shared" si="20"/>
        <v>8.39476356680003</v>
      </c>
    </row>
    <row r="1309" spans="1:8">
      <c r="A1309" s="5" t="s">
        <v>42</v>
      </c>
      <c r="B1309" s="5" t="s">
        <v>7</v>
      </c>
      <c r="C1309" s="5" t="s">
        <v>14</v>
      </c>
      <c r="D1309" s="5" t="s">
        <v>8</v>
      </c>
      <c r="E1309" s="5">
        <v>1</v>
      </c>
      <c r="F1309" s="6">
        <v>127.556486641277</v>
      </c>
      <c r="G1309" s="6">
        <f>61259776/1024/1024</f>
        <v>58.421875</v>
      </c>
      <c r="H1309" s="4">
        <f t="shared" si="20"/>
        <v>7.83966402910005</v>
      </c>
    </row>
    <row r="1310" spans="1:8">
      <c r="A1310" s="5" t="s">
        <v>42</v>
      </c>
      <c r="B1310" s="5" t="s">
        <v>7</v>
      </c>
      <c r="C1310" s="5" t="s">
        <v>14</v>
      </c>
      <c r="D1310" s="5" t="s">
        <v>11</v>
      </c>
      <c r="E1310" s="5">
        <v>4</v>
      </c>
      <c r="F1310" s="6">
        <v>87.1499048468492</v>
      </c>
      <c r="G1310" s="6">
        <f>62324736/1024/1024</f>
        <v>59.4375</v>
      </c>
      <c r="H1310" s="4">
        <f t="shared" si="20"/>
        <v>45.897927336</v>
      </c>
    </row>
    <row r="1311" spans="1:8">
      <c r="A1311" s="5" t="s">
        <v>42</v>
      </c>
      <c r="B1311" s="5" t="s">
        <v>7</v>
      </c>
      <c r="C1311" s="5" t="s">
        <v>14</v>
      </c>
      <c r="D1311" s="5" t="s">
        <v>11</v>
      </c>
      <c r="E1311" s="5">
        <v>2</v>
      </c>
      <c r="F1311" s="6">
        <v>52.8070084626013</v>
      </c>
      <c r="G1311" s="6">
        <f>60112896/1024/1024</f>
        <v>57.328125</v>
      </c>
      <c r="H1311" s="4">
        <f t="shared" si="20"/>
        <v>37.873760666</v>
      </c>
    </row>
    <row r="1312" spans="1:8">
      <c r="A1312" s="5" t="s">
        <v>42</v>
      </c>
      <c r="B1312" s="5" t="s">
        <v>7</v>
      </c>
      <c r="C1312" s="5" t="s">
        <v>14</v>
      </c>
      <c r="D1312" s="5" t="s">
        <v>11</v>
      </c>
      <c r="E1312" s="5">
        <v>1</v>
      </c>
      <c r="F1312" s="6">
        <v>27.5918913018821</v>
      </c>
      <c r="G1312" s="6">
        <f>59785216/1024/1024</f>
        <v>57.015625</v>
      </c>
      <c r="H1312" s="4">
        <f t="shared" si="20"/>
        <v>36.2425318750001</v>
      </c>
    </row>
    <row r="1313" spans="1:8">
      <c r="A1313" s="5" t="s">
        <v>42</v>
      </c>
      <c r="B1313" s="5" t="s">
        <v>7</v>
      </c>
      <c r="C1313" s="5" t="s">
        <v>14</v>
      </c>
      <c r="D1313" s="5" t="s">
        <v>12</v>
      </c>
      <c r="E1313" s="5">
        <v>4</v>
      </c>
      <c r="F1313" s="6">
        <v>5.07936490727942</v>
      </c>
      <c r="G1313" s="6">
        <f>142000128/1024/1024</f>
        <v>135.421875</v>
      </c>
      <c r="H1313" s="4">
        <f t="shared" si="20"/>
        <v>787.50002668</v>
      </c>
    </row>
    <row r="1314" spans="1:8">
      <c r="A1314" s="5" t="s">
        <v>42</v>
      </c>
      <c r="B1314" s="5" t="s">
        <v>7</v>
      </c>
      <c r="C1314" s="5" t="s">
        <v>14</v>
      </c>
      <c r="D1314" s="5" t="s">
        <v>12</v>
      </c>
      <c r="E1314" s="5">
        <v>2</v>
      </c>
      <c r="F1314" s="6">
        <v>2.95350642242417</v>
      </c>
      <c r="G1314" s="6">
        <f>138297344/1024/1024</f>
        <v>131.890625</v>
      </c>
      <c r="H1314" s="4">
        <f t="shared" si="20"/>
        <v>677.16121584</v>
      </c>
    </row>
    <row r="1315" spans="1:8">
      <c r="A1315" s="5" t="s">
        <v>42</v>
      </c>
      <c r="B1315" s="5" t="s">
        <v>7</v>
      </c>
      <c r="C1315" s="5" t="s">
        <v>14</v>
      </c>
      <c r="D1315" s="5" t="s">
        <v>12</v>
      </c>
      <c r="E1315" s="5">
        <v>1</v>
      </c>
      <c r="F1315" s="6">
        <v>1.54547511056076</v>
      </c>
      <c r="G1315" s="6">
        <f>154058752/1024/1024</f>
        <v>146.921875</v>
      </c>
      <c r="H1315" s="4">
        <f t="shared" si="20"/>
        <v>647.05021334</v>
      </c>
    </row>
    <row r="1316" spans="1:8">
      <c r="A1316" s="5" t="s">
        <v>42</v>
      </c>
      <c r="B1316" s="5" t="s">
        <v>7</v>
      </c>
      <c r="C1316" s="5" t="s">
        <v>9</v>
      </c>
      <c r="D1316" s="5" t="s">
        <v>8</v>
      </c>
      <c r="E1316" s="5">
        <v>4</v>
      </c>
      <c r="F1316" s="6">
        <v>1755.24489307689</v>
      </c>
      <c r="G1316" s="6">
        <f>59654144/1024/1024</f>
        <v>56.890625</v>
      </c>
      <c r="H1316" s="4">
        <f t="shared" si="20"/>
        <v>2.27888428320001</v>
      </c>
    </row>
    <row r="1317" spans="1:8">
      <c r="A1317" s="5" t="s">
        <v>42</v>
      </c>
      <c r="B1317" s="5" t="s">
        <v>7</v>
      </c>
      <c r="C1317" s="5" t="s">
        <v>9</v>
      </c>
      <c r="D1317" s="5" t="s">
        <v>8</v>
      </c>
      <c r="E1317" s="5">
        <v>2</v>
      </c>
      <c r="F1317" s="6">
        <v>926.802297563693</v>
      </c>
      <c r="G1317" s="6">
        <f>59899904/1024/1024</f>
        <v>57.125</v>
      </c>
      <c r="H1317" s="4">
        <f t="shared" si="20"/>
        <v>2.1579575334</v>
      </c>
    </row>
    <row r="1318" spans="1:8">
      <c r="A1318" s="5" t="s">
        <v>42</v>
      </c>
      <c r="B1318" s="5" t="s">
        <v>7</v>
      </c>
      <c r="C1318" s="5" t="s">
        <v>9</v>
      </c>
      <c r="D1318" s="5" t="s">
        <v>8</v>
      </c>
      <c r="E1318" s="5">
        <v>1</v>
      </c>
      <c r="F1318" s="6">
        <v>498.421804475267</v>
      </c>
      <c r="G1318" s="6">
        <f>59916288/1024/1024</f>
        <v>57.140625</v>
      </c>
      <c r="H1318" s="4">
        <f t="shared" si="20"/>
        <v>2.0063327708</v>
      </c>
    </row>
    <row r="1319" spans="1:8">
      <c r="A1319" s="5" t="s">
        <v>42</v>
      </c>
      <c r="B1319" s="5" t="s">
        <v>7</v>
      </c>
      <c r="C1319" s="5" t="s">
        <v>9</v>
      </c>
      <c r="D1319" s="5" t="s">
        <v>11</v>
      </c>
      <c r="E1319" s="5">
        <v>4</v>
      </c>
      <c r="F1319" s="6">
        <v>156.683392776573</v>
      </c>
      <c r="G1319" s="6">
        <f>535609344/1024/1024</f>
        <v>510.796875</v>
      </c>
      <c r="H1319" s="4">
        <f t="shared" si="20"/>
        <v>25.5291893360001</v>
      </c>
    </row>
    <row r="1320" spans="1:8">
      <c r="A1320" s="5" t="s">
        <v>42</v>
      </c>
      <c r="B1320" s="5" t="s">
        <v>7</v>
      </c>
      <c r="C1320" s="5" t="s">
        <v>9</v>
      </c>
      <c r="D1320" s="5" t="s">
        <v>11</v>
      </c>
      <c r="E1320" s="5">
        <v>2</v>
      </c>
      <c r="F1320" s="6">
        <v>92.6039958915189</v>
      </c>
      <c r="G1320" s="6">
        <f>534986752/1024/1024</f>
        <v>510.203125</v>
      </c>
      <c r="H1320" s="4">
        <f t="shared" si="20"/>
        <v>21.597340166</v>
      </c>
    </row>
    <row r="1321" spans="1:8">
      <c r="A1321" s="5" t="s">
        <v>42</v>
      </c>
      <c r="B1321" s="5" t="s">
        <v>7</v>
      </c>
      <c r="C1321" s="5" t="s">
        <v>9</v>
      </c>
      <c r="D1321" s="5" t="s">
        <v>11</v>
      </c>
      <c r="E1321" s="5">
        <v>1</v>
      </c>
      <c r="F1321" s="6">
        <v>49.8507699554211</v>
      </c>
      <c r="G1321" s="6">
        <f>534560768/1024/1024</f>
        <v>509.796875</v>
      </c>
      <c r="H1321" s="4">
        <f t="shared" si="20"/>
        <v>20.059870708</v>
      </c>
    </row>
    <row r="1322" spans="1:8">
      <c r="A1322" s="5" t="s">
        <v>42</v>
      </c>
      <c r="B1322" s="5" t="s">
        <v>7</v>
      </c>
      <c r="C1322" s="5" t="s">
        <v>9</v>
      </c>
      <c r="D1322" s="5" t="s">
        <v>12</v>
      </c>
      <c r="E1322" s="5">
        <v>4</v>
      </c>
      <c r="F1322" s="6">
        <v>8.86925882165735</v>
      </c>
      <c r="G1322" s="6">
        <f>1778958336/1024/1024</f>
        <v>1696.546875</v>
      </c>
      <c r="H1322" s="4">
        <f t="shared" si="20"/>
        <v>450.99597164</v>
      </c>
    </row>
    <row r="1323" spans="1:8">
      <c r="A1323" s="5" t="s">
        <v>42</v>
      </c>
      <c r="B1323" s="5" t="s">
        <v>7</v>
      </c>
      <c r="C1323" s="5" t="s">
        <v>9</v>
      </c>
      <c r="D1323" s="5" t="s">
        <v>12</v>
      </c>
      <c r="E1323" s="5">
        <v>2</v>
      </c>
      <c r="F1323" s="6">
        <v>5.6054299334739</v>
      </c>
      <c r="G1323" s="6">
        <f>3165618176/1024/1024</f>
        <v>3018.96875</v>
      </c>
      <c r="H1323" s="4">
        <f t="shared" si="20"/>
        <v>356.796895820001</v>
      </c>
    </row>
    <row r="1324" spans="1:8">
      <c r="A1324" s="5" t="s">
        <v>42</v>
      </c>
      <c r="B1324" s="5" t="s">
        <v>7</v>
      </c>
      <c r="C1324" s="5" t="s">
        <v>9</v>
      </c>
      <c r="D1324" s="5" t="s">
        <v>12</v>
      </c>
      <c r="E1324" s="5">
        <v>1</v>
      </c>
      <c r="F1324" s="6">
        <v>3.03546903065756</v>
      </c>
      <c r="G1324" s="6">
        <f>2744860672/1024/1024</f>
        <v>2617.703125</v>
      </c>
      <c r="H1324" s="4">
        <f t="shared" si="20"/>
        <v>329.438380000001</v>
      </c>
    </row>
    <row r="1325" spans="1:8">
      <c r="A1325" s="5" t="s">
        <v>42</v>
      </c>
      <c r="B1325" s="5" t="s">
        <v>15</v>
      </c>
      <c r="C1325" s="5" t="s">
        <v>13</v>
      </c>
      <c r="D1325" s="5" t="s">
        <v>8</v>
      </c>
      <c r="E1325" s="5">
        <v>24</v>
      </c>
      <c r="F1325" s="6">
        <v>2542.01282591992</v>
      </c>
      <c r="G1325" s="6">
        <f>62784/1024</f>
        <v>61.3125</v>
      </c>
      <c r="H1325" s="4">
        <f t="shared" si="20"/>
        <v>9.44133709920001</v>
      </c>
    </row>
    <row r="1326" spans="1:8">
      <c r="A1326" s="5" t="s">
        <v>42</v>
      </c>
      <c r="B1326" s="5" t="s">
        <v>15</v>
      </c>
      <c r="C1326" s="5" t="s">
        <v>13</v>
      </c>
      <c r="D1326" s="5" t="s">
        <v>8</v>
      </c>
      <c r="E1326" s="5">
        <v>16</v>
      </c>
      <c r="F1326" s="6">
        <v>1886.07057710991</v>
      </c>
      <c r="G1326" s="6">
        <f>62740/1024</f>
        <v>61.26953125</v>
      </c>
      <c r="H1326" s="4">
        <f t="shared" si="20"/>
        <v>8.48324564000004</v>
      </c>
    </row>
    <row r="1327" spans="1:8">
      <c r="A1327" s="5" t="s">
        <v>42</v>
      </c>
      <c r="B1327" s="5" t="s">
        <v>15</v>
      </c>
      <c r="C1327" s="5" t="s">
        <v>13</v>
      </c>
      <c r="D1327" s="5" t="s">
        <v>8</v>
      </c>
      <c r="E1327" s="5">
        <v>8</v>
      </c>
      <c r="F1327" s="6">
        <v>1023.39186066866</v>
      </c>
      <c r="G1327" s="6">
        <f>62820/1024</f>
        <v>61.34765625</v>
      </c>
      <c r="H1327" s="4">
        <f t="shared" si="20"/>
        <v>7.81714249200007</v>
      </c>
    </row>
    <row r="1328" spans="1:8">
      <c r="A1328" s="5" t="s">
        <v>42</v>
      </c>
      <c r="B1328" s="5" t="s">
        <v>15</v>
      </c>
      <c r="C1328" s="5" t="s">
        <v>13</v>
      </c>
      <c r="D1328" s="5" t="s">
        <v>8</v>
      </c>
      <c r="E1328" s="5">
        <v>4</v>
      </c>
      <c r="F1328" s="6">
        <v>502.250119938847</v>
      </c>
      <c r="G1328" s="6">
        <f>63088/1024</f>
        <v>61.609375</v>
      </c>
      <c r="H1328" s="4">
        <f t="shared" si="20"/>
        <v>7.96415937240002</v>
      </c>
    </row>
    <row r="1329" spans="1:8">
      <c r="A1329" s="5" t="s">
        <v>42</v>
      </c>
      <c r="B1329" s="5" t="s">
        <v>15</v>
      </c>
      <c r="C1329" s="5" t="s">
        <v>13</v>
      </c>
      <c r="D1329" s="5" t="s">
        <v>8</v>
      </c>
      <c r="E1329" s="5">
        <v>2</v>
      </c>
      <c r="F1329" s="6">
        <v>267.52151143182</v>
      </c>
      <c r="G1329" s="6">
        <f>62720/1024</f>
        <v>61.25</v>
      </c>
      <c r="H1329" s="4">
        <f t="shared" si="20"/>
        <v>7.47603431700002</v>
      </c>
    </row>
    <row r="1330" spans="1:8">
      <c r="A1330" s="5" t="s">
        <v>42</v>
      </c>
      <c r="B1330" s="5" t="s">
        <v>15</v>
      </c>
      <c r="C1330" s="5" t="s">
        <v>13</v>
      </c>
      <c r="D1330" s="5" t="s">
        <v>8</v>
      </c>
      <c r="E1330" s="5">
        <v>1</v>
      </c>
      <c r="F1330" s="6">
        <v>134.534577578618</v>
      </c>
      <c r="G1330" s="6">
        <f>63300/1024</f>
        <v>61.81640625</v>
      </c>
      <c r="H1330" s="4">
        <f t="shared" si="20"/>
        <v>7.4330333361</v>
      </c>
    </row>
    <row r="1331" spans="1:8">
      <c r="A1331" s="5" t="s">
        <v>42</v>
      </c>
      <c r="B1331" s="5" t="s">
        <v>15</v>
      </c>
      <c r="C1331" s="5" t="s">
        <v>13</v>
      </c>
      <c r="D1331" s="5" t="s">
        <v>11</v>
      </c>
      <c r="E1331" s="5">
        <v>24</v>
      </c>
      <c r="F1331" s="6">
        <v>212.494396931804</v>
      </c>
      <c r="G1331" s="6">
        <f>68328/1024</f>
        <v>66.7265625</v>
      </c>
      <c r="H1331" s="4">
        <f t="shared" si="20"/>
        <v>112.944154512</v>
      </c>
    </row>
    <row r="1332" spans="1:8">
      <c r="A1332" s="5" t="s">
        <v>42</v>
      </c>
      <c r="B1332" s="5" t="s">
        <v>15</v>
      </c>
      <c r="C1332" s="5" t="s">
        <v>13</v>
      </c>
      <c r="D1332" s="5" t="s">
        <v>11</v>
      </c>
      <c r="E1332" s="5">
        <v>16</v>
      </c>
      <c r="F1332" s="6">
        <v>185.562395598235</v>
      </c>
      <c r="G1332" s="6">
        <f>63208/1024</f>
        <v>61.7265625</v>
      </c>
      <c r="H1332" s="4">
        <f t="shared" si="20"/>
        <v>86.2243664640002</v>
      </c>
    </row>
    <row r="1333" spans="1:8">
      <c r="A1333" s="5" t="s">
        <v>42</v>
      </c>
      <c r="B1333" s="5" t="s">
        <v>15</v>
      </c>
      <c r="C1333" s="5" t="s">
        <v>13</v>
      </c>
      <c r="D1333" s="5" t="s">
        <v>11</v>
      </c>
      <c r="E1333" s="5">
        <v>8</v>
      </c>
      <c r="F1333" s="6">
        <v>98.6164999897558</v>
      </c>
      <c r="G1333" s="6">
        <f>63032/1024</f>
        <v>61.5546875</v>
      </c>
      <c r="H1333" s="4">
        <f t="shared" si="20"/>
        <v>81.122327408</v>
      </c>
    </row>
    <row r="1334" spans="1:8">
      <c r="A1334" s="5" t="s">
        <v>42</v>
      </c>
      <c r="B1334" s="5" t="s">
        <v>15</v>
      </c>
      <c r="C1334" s="5" t="s">
        <v>13</v>
      </c>
      <c r="D1334" s="5" t="s">
        <v>11</v>
      </c>
      <c r="E1334" s="5">
        <v>4</v>
      </c>
      <c r="F1334" s="6">
        <v>49.4517364288952</v>
      </c>
      <c r="G1334" s="6">
        <f>63216/1024</f>
        <v>61.734375</v>
      </c>
      <c r="H1334" s="4">
        <f t="shared" si="20"/>
        <v>80.8869473320002</v>
      </c>
    </row>
    <row r="1335" spans="1:8">
      <c r="A1335" s="5" t="s">
        <v>42</v>
      </c>
      <c r="B1335" s="5" t="s">
        <v>15</v>
      </c>
      <c r="C1335" s="5" t="s">
        <v>13</v>
      </c>
      <c r="D1335" s="5" t="s">
        <v>11</v>
      </c>
      <c r="E1335" s="5">
        <v>2</v>
      </c>
      <c r="F1335" s="6">
        <v>27.8571665594926</v>
      </c>
      <c r="G1335" s="6">
        <f>63044/1024</f>
        <v>61.56640625</v>
      </c>
      <c r="H1335" s="4">
        <f t="shared" si="20"/>
        <v>71.794810708</v>
      </c>
    </row>
    <row r="1336" spans="1:8">
      <c r="A1336" s="5" t="s">
        <v>42</v>
      </c>
      <c r="B1336" s="5" t="s">
        <v>15</v>
      </c>
      <c r="C1336" s="5" t="s">
        <v>13</v>
      </c>
      <c r="D1336" s="5" t="s">
        <v>11</v>
      </c>
      <c r="E1336" s="5">
        <v>1</v>
      </c>
      <c r="F1336" s="6">
        <v>13.6312606129184</v>
      </c>
      <c r="G1336" s="6">
        <f>62728/1024</f>
        <v>61.2578125</v>
      </c>
      <c r="H1336" s="4">
        <f t="shared" si="20"/>
        <v>73.3607865330002</v>
      </c>
    </row>
    <row r="1337" spans="1:8">
      <c r="A1337" s="5" t="s">
        <v>42</v>
      </c>
      <c r="B1337" s="5" t="s">
        <v>15</v>
      </c>
      <c r="C1337" s="5" t="s">
        <v>13</v>
      </c>
      <c r="D1337" s="5" t="s">
        <v>12</v>
      </c>
      <c r="E1337" s="5">
        <v>24</v>
      </c>
      <c r="F1337" s="6">
        <v>13.6321708019829</v>
      </c>
      <c r="G1337" s="6">
        <f>68188/1024</f>
        <v>66.58984375</v>
      </c>
      <c r="H1337" s="4">
        <f t="shared" si="20"/>
        <v>1760.54132160001</v>
      </c>
    </row>
    <row r="1338" spans="1:8">
      <c r="A1338" s="5" t="s">
        <v>42</v>
      </c>
      <c r="B1338" s="5" t="s">
        <v>15</v>
      </c>
      <c r="C1338" s="5" t="s">
        <v>13</v>
      </c>
      <c r="D1338" s="5" t="s">
        <v>12</v>
      </c>
      <c r="E1338" s="5">
        <v>16</v>
      </c>
      <c r="F1338" s="6">
        <v>10.8742115363127</v>
      </c>
      <c r="G1338" s="6">
        <f>63640/1024</f>
        <v>62.1484375</v>
      </c>
      <c r="H1338" s="4">
        <f t="shared" si="20"/>
        <v>1471.37104576001</v>
      </c>
    </row>
    <row r="1339" spans="1:8">
      <c r="A1339" s="5" t="s">
        <v>42</v>
      </c>
      <c r="B1339" s="5" t="s">
        <v>15</v>
      </c>
      <c r="C1339" s="5" t="s">
        <v>13</v>
      </c>
      <c r="D1339" s="5" t="s">
        <v>12</v>
      </c>
      <c r="E1339" s="5">
        <v>8</v>
      </c>
      <c r="F1339" s="6">
        <v>5.76486426647117</v>
      </c>
      <c r="G1339" s="6">
        <f>63324/1024</f>
        <v>61.83984375</v>
      </c>
      <c r="H1339" s="4">
        <f t="shared" si="20"/>
        <v>1387.7169748</v>
      </c>
    </row>
    <row r="1340" spans="1:8">
      <c r="A1340" s="5" t="s">
        <v>42</v>
      </c>
      <c r="B1340" s="5" t="s">
        <v>15</v>
      </c>
      <c r="C1340" s="5" t="s">
        <v>13</v>
      </c>
      <c r="D1340" s="5" t="s">
        <v>12</v>
      </c>
      <c r="E1340" s="5">
        <v>4</v>
      </c>
      <c r="F1340" s="6">
        <v>3.1248011289653</v>
      </c>
      <c r="G1340" s="6">
        <f>62780/1024</f>
        <v>61.30859375</v>
      </c>
      <c r="H1340" s="4">
        <f t="shared" si="20"/>
        <v>1280.08146276</v>
      </c>
    </row>
    <row r="1341" spans="1:8">
      <c r="A1341" s="5" t="s">
        <v>42</v>
      </c>
      <c r="B1341" s="5" t="s">
        <v>15</v>
      </c>
      <c r="C1341" s="5" t="s">
        <v>13</v>
      </c>
      <c r="D1341" s="5" t="s">
        <v>12</v>
      </c>
      <c r="E1341" s="5">
        <v>2</v>
      </c>
      <c r="F1341" s="6">
        <v>1.66720823861738</v>
      </c>
      <c r="G1341" s="6">
        <f>62888/1024</f>
        <v>61.4140625</v>
      </c>
      <c r="H1341" s="4">
        <f t="shared" si="20"/>
        <v>1199.61019486</v>
      </c>
    </row>
    <row r="1342" spans="1:8">
      <c r="A1342" s="5" t="s">
        <v>42</v>
      </c>
      <c r="B1342" s="5" t="s">
        <v>15</v>
      </c>
      <c r="C1342" s="5" t="s">
        <v>13</v>
      </c>
      <c r="D1342" s="5" t="s">
        <v>12</v>
      </c>
      <c r="E1342" s="5">
        <v>1</v>
      </c>
      <c r="F1342" s="6">
        <v>0.851077020735004</v>
      </c>
      <c r="G1342" s="6">
        <f>63088/1024</f>
        <v>61.609375</v>
      </c>
      <c r="H1342" s="4">
        <f t="shared" si="20"/>
        <v>1174.98178853</v>
      </c>
    </row>
    <row r="1343" spans="1:8">
      <c r="A1343" s="5" t="s">
        <v>42</v>
      </c>
      <c r="B1343" s="5" t="s">
        <v>15</v>
      </c>
      <c r="C1343" s="5" t="s">
        <v>14</v>
      </c>
      <c r="D1343" s="5" t="s">
        <v>8</v>
      </c>
      <c r="E1343" s="5">
        <v>24</v>
      </c>
      <c r="F1343" s="6">
        <v>1336.10485232686</v>
      </c>
      <c r="G1343" s="6">
        <f>63192/1024</f>
        <v>61.7109375</v>
      </c>
      <c r="H1343" s="4">
        <f t="shared" si="20"/>
        <v>17.9626621056</v>
      </c>
    </row>
    <row r="1344" spans="1:8">
      <c r="A1344" s="5" t="s">
        <v>42</v>
      </c>
      <c r="B1344" s="5" t="s">
        <v>15</v>
      </c>
      <c r="C1344" s="5" t="s">
        <v>14</v>
      </c>
      <c r="D1344" s="5" t="s">
        <v>8</v>
      </c>
      <c r="E1344" s="5">
        <v>16</v>
      </c>
      <c r="F1344" s="6">
        <v>984.988900165009</v>
      </c>
      <c r="G1344" s="6">
        <f>63052/1024</f>
        <v>61.57421875</v>
      </c>
      <c r="H1344" s="4">
        <f t="shared" si="20"/>
        <v>16.243837872</v>
      </c>
    </row>
    <row r="1345" spans="1:8">
      <c r="A1345" s="5" t="s">
        <v>42</v>
      </c>
      <c r="B1345" s="5" t="s">
        <v>15</v>
      </c>
      <c r="C1345" s="5" t="s">
        <v>14</v>
      </c>
      <c r="D1345" s="5" t="s">
        <v>8</v>
      </c>
      <c r="E1345" s="5">
        <v>8</v>
      </c>
      <c r="F1345" s="6">
        <v>508.830332984541</v>
      </c>
      <c r="G1345" s="6">
        <f>63184/1024</f>
        <v>61.703125</v>
      </c>
      <c r="H1345" s="4">
        <f t="shared" si="20"/>
        <v>15.7223331264</v>
      </c>
    </row>
    <row r="1346" spans="1:8">
      <c r="A1346" s="5" t="s">
        <v>42</v>
      </c>
      <c r="B1346" s="5" t="s">
        <v>15</v>
      </c>
      <c r="C1346" s="5" t="s">
        <v>14</v>
      </c>
      <c r="D1346" s="5" t="s">
        <v>8</v>
      </c>
      <c r="E1346" s="5">
        <v>4</v>
      </c>
      <c r="F1346" s="6">
        <v>255.546947883095</v>
      </c>
      <c r="G1346" s="6">
        <f>63020/1024</f>
        <v>61.54296875</v>
      </c>
      <c r="H1346" s="4">
        <f t="shared" si="20"/>
        <v>15.6527011304</v>
      </c>
    </row>
    <row r="1347" spans="1:8">
      <c r="A1347" s="5" t="s">
        <v>42</v>
      </c>
      <c r="B1347" s="5" t="s">
        <v>15</v>
      </c>
      <c r="C1347" s="5" t="s">
        <v>14</v>
      </c>
      <c r="D1347" s="5" t="s">
        <v>8</v>
      </c>
      <c r="E1347" s="5">
        <v>2</v>
      </c>
      <c r="F1347" s="6">
        <v>142.465755176869</v>
      </c>
      <c r="G1347" s="6">
        <f>62960/1024</f>
        <v>61.484375</v>
      </c>
      <c r="H1347" s="4">
        <f t="shared" ref="H1347:H1410" si="21">E1347*1000/F1347</f>
        <v>14.0384613658</v>
      </c>
    </row>
    <row r="1348" spans="1:8">
      <c r="A1348" s="5" t="s">
        <v>42</v>
      </c>
      <c r="B1348" s="5" t="s">
        <v>15</v>
      </c>
      <c r="C1348" s="5" t="s">
        <v>14</v>
      </c>
      <c r="D1348" s="5" t="s">
        <v>8</v>
      </c>
      <c r="E1348" s="5">
        <v>1</v>
      </c>
      <c r="F1348" s="6">
        <v>71.6193239638215</v>
      </c>
      <c r="G1348" s="6">
        <f>63320/1024</f>
        <v>61.8359375</v>
      </c>
      <c r="H1348" s="4">
        <f t="shared" si="21"/>
        <v>13.9627120818</v>
      </c>
    </row>
    <row r="1349" spans="1:8">
      <c r="A1349" s="5" t="s">
        <v>42</v>
      </c>
      <c r="B1349" s="5" t="s">
        <v>15</v>
      </c>
      <c r="C1349" s="5" t="s">
        <v>14</v>
      </c>
      <c r="D1349" s="5" t="s">
        <v>11</v>
      </c>
      <c r="E1349" s="5">
        <v>24</v>
      </c>
      <c r="F1349" s="6">
        <v>290.657228366863</v>
      </c>
      <c r="G1349" s="6">
        <f>63384/1024</f>
        <v>61.8984375</v>
      </c>
      <c r="H1349" s="4">
        <f t="shared" si="21"/>
        <v>82.5714885360001</v>
      </c>
    </row>
    <row r="1350" spans="1:8">
      <c r="A1350" s="5" t="s">
        <v>42</v>
      </c>
      <c r="B1350" s="5" t="s">
        <v>15</v>
      </c>
      <c r="C1350" s="5" t="s">
        <v>14</v>
      </c>
      <c r="D1350" s="5" t="s">
        <v>11</v>
      </c>
      <c r="E1350" s="5">
        <v>16</v>
      </c>
      <c r="F1350" s="6">
        <v>209.497902582209</v>
      </c>
      <c r="G1350" s="6">
        <f>63052/1024</f>
        <v>61.57421875</v>
      </c>
      <c r="H1350" s="4">
        <f t="shared" si="21"/>
        <v>76.373079648</v>
      </c>
    </row>
    <row r="1351" spans="1:8">
      <c r="A1351" s="5" t="s">
        <v>42</v>
      </c>
      <c r="B1351" s="5" t="s">
        <v>15</v>
      </c>
      <c r="C1351" s="5" t="s">
        <v>14</v>
      </c>
      <c r="D1351" s="5" t="s">
        <v>11</v>
      </c>
      <c r="E1351" s="5">
        <v>8</v>
      </c>
      <c r="F1351" s="6">
        <v>104.460594776192</v>
      </c>
      <c r="G1351" s="6">
        <f>63412/1024</f>
        <v>61.92578125</v>
      </c>
      <c r="H1351" s="4">
        <f t="shared" si="21"/>
        <v>76.5839024480005</v>
      </c>
    </row>
    <row r="1352" spans="1:8">
      <c r="A1352" s="5" t="s">
        <v>42</v>
      </c>
      <c r="B1352" s="5" t="s">
        <v>15</v>
      </c>
      <c r="C1352" s="5" t="s">
        <v>14</v>
      </c>
      <c r="D1352" s="5" t="s">
        <v>11</v>
      </c>
      <c r="E1352" s="5">
        <v>4</v>
      </c>
      <c r="F1352" s="6">
        <v>54.021560427107</v>
      </c>
      <c r="G1352" s="6">
        <f>62820/1024</f>
        <v>61.34765625</v>
      </c>
      <c r="H1352" s="4">
        <f t="shared" si="21"/>
        <v>74.044510532</v>
      </c>
    </row>
    <row r="1353" spans="1:8">
      <c r="A1353" s="5" t="s">
        <v>42</v>
      </c>
      <c r="B1353" s="5" t="s">
        <v>15</v>
      </c>
      <c r="C1353" s="5" t="s">
        <v>14</v>
      </c>
      <c r="D1353" s="5" t="s">
        <v>11</v>
      </c>
      <c r="E1353" s="5">
        <v>2</v>
      </c>
      <c r="F1353" s="6">
        <v>24.9569825856279</v>
      </c>
      <c r="G1353" s="6">
        <f>63372/1024</f>
        <v>61.88671875</v>
      </c>
      <c r="H1353" s="4">
        <f t="shared" si="21"/>
        <v>80.1378929980001</v>
      </c>
    </row>
    <row r="1354" spans="1:8">
      <c r="A1354" s="5" t="s">
        <v>42</v>
      </c>
      <c r="B1354" s="5" t="s">
        <v>15</v>
      </c>
      <c r="C1354" s="5" t="s">
        <v>14</v>
      </c>
      <c r="D1354" s="5" t="s">
        <v>11</v>
      </c>
      <c r="E1354" s="5">
        <v>1</v>
      </c>
      <c r="F1354" s="6">
        <v>13.9568499763937</v>
      </c>
      <c r="G1354" s="6">
        <f>62920/1024</f>
        <v>61.4453125</v>
      </c>
      <c r="H1354" s="4">
        <f t="shared" si="21"/>
        <v>71.6494052520001</v>
      </c>
    </row>
    <row r="1355" spans="1:8">
      <c r="A1355" s="5" t="s">
        <v>42</v>
      </c>
      <c r="B1355" s="5" t="s">
        <v>15</v>
      </c>
      <c r="C1355" s="5" t="s">
        <v>14</v>
      </c>
      <c r="D1355" s="5" t="s">
        <v>12</v>
      </c>
      <c r="E1355" s="5">
        <v>24</v>
      </c>
      <c r="F1355" s="6">
        <v>14.7486705778789</v>
      </c>
      <c r="G1355" s="6">
        <f>153812/1024</f>
        <v>150.20703125</v>
      </c>
      <c r="H1355" s="4">
        <f t="shared" si="21"/>
        <v>1627.26531</v>
      </c>
    </row>
    <row r="1356" spans="1:8">
      <c r="A1356" s="5" t="s">
        <v>42</v>
      </c>
      <c r="B1356" s="5" t="s">
        <v>15</v>
      </c>
      <c r="C1356" s="5" t="s">
        <v>14</v>
      </c>
      <c r="D1356" s="5" t="s">
        <v>12</v>
      </c>
      <c r="E1356" s="5">
        <v>16</v>
      </c>
      <c r="F1356" s="6">
        <v>10.6008253497525</v>
      </c>
      <c r="G1356" s="6">
        <f>139116/1024</f>
        <v>135.85546875</v>
      </c>
      <c r="H1356" s="4">
        <f t="shared" si="21"/>
        <v>1509.31644208001</v>
      </c>
    </row>
    <row r="1357" spans="1:8">
      <c r="A1357" s="5" t="s">
        <v>42</v>
      </c>
      <c r="B1357" s="5" t="s">
        <v>15</v>
      </c>
      <c r="C1357" s="5" t="s">
        <v>14</v>
      </c>
      <c r="D1357" s="5" t="s">
        <v>12</v>
      </c>
      <c r="E1357" s="5">
        <v>8</v>
      </c>
      <c r="F1357" s="6">
        <v>6.0242157659018</v>
      </c>
      <c r="G1357" s="6">
        <f>126456/1024</f>
        <v>123.4921875</v>
      </c>
      <c r="H1357" s="4">
        <f t="shared" si="21"/>
        <v>1327.97368336</v>
      </c>
    </row>
    <row r="1358" spans="1:8">
      <c r="A1358" s="5" t="s">
        <v>42</v>
      </c>
      <c r="B1358" s="5" t="s">
        <v>15</v>
      </c>
      <c r="C1358" s="5" t="s">
        <v>14</v>
      </c>
      <c r="D1358" s="5" t="s">
        <v>12</v>
      </c>
      <c r="E1358" s="5">
        <v>4</v>
      </c>
      <c r="F1358" s="6">
        <v>3.12516045648057</v>
      </c>
      <c r="G1358" s="6">
        <f>124704/1024</f>
        <v>121.78125</v>
      </c>
      <c r="H1358" s="4">
        <f t="shared" si="21"/>
        <v>1279.9342804</v>
      </c>
    </row>
    <row r="1359" spans="1:8">
      <c r="A1359" s="5" t="s">
        <v>42</v>
      </c>
      <c r="B1359" s="5" t="s">
        <v>15</v>
      </c>
      <c r="C1359" s="5" t="s">
        <v>14</v>
      </c>
      <c r="D1359" s="5" t="s">
        <v>12</v>
      </c>
      <c r="E1359" s="5">
        <v>2</v>
      </c>
      <c r="F1359" s="6">
        <v>1.68736391240677</v>
      </c>
      <c r="G1359" s="6">
        <f>121932/1024</f>
        <v>119.07421875</v>
      </c>
      <c r="H1359" s="4">
        <f t="shared" si="21"/>
        <v>1185.28077156</v>
      </c>
    </row>
    <row r="1360" spans="1:8">
      <c r="A1360" s="5" t="s">
        <v>42</v>
      </c>
      <c r="B1360" s="5" t="s">
        <v>15</v>
      </c>
      <c r="C1360" s="5" t="s">
        <v>14</v>
      </c>
      <c r="D1360" s="5" t="s">
        <v>12</v>
      </c>
      <c r="E1360" s="5">
        <v>1</v>
      </c>
      <c r="F1360" s="6">
        <v>0.853861250349908</v>
      </c>
      <c r="G1360" s="6">
        <f>119416/1024</f>
        <v>116.6171875</v>
      </c>
      <c r="H1360" s="4">
        <f t="shared" si="21"/>
        <v>1171.15046454</v>
      </c>
    </row>
    <row r="1361" spans="1:8">
      <c r="A1361" s="5" t="s">
        <v>42</v>
      </c>
      <c r="B1361" s="5" t="s">
        <v>15</v>
      </c>
      <c r="C1361" s="5" t="s">
        <v>9</v>
      </c>
      <c r="D1361" s="5" t="s">
        <v>8</v>
      </c>
      <c r="E1361" s="5">
        <v>24</v>
      </c>
      <c r="F1361" s="6">
        <v>4765.03935909168</v>
      </c>
      <c r="G1361" s="6">
        <f>62880/1024</f>
        <v>61.40625</v>
      </c>
      <c r="H1361" s="4">
        <f t="shared" si="21"/>
        <v>5.03668452480001</v>
      </c>
    </row>
    <row r="1362" spans="1:8">
      <c r="A1362" s="5" t="s">
        <v>42</v>
      </c>
      <c r="B1362" s="5" t="s">
        <v>15</v>
      </c>
      <c r="C1362" s="5" t="s">
        <v>9</v>
      </c>
      <c r="D1362" s="5" t="s">
        <v>8</v>
      </c>
      <c r="E1362" s="5">
        <v>16</v>
      </c>
      <c r="F1362" s="6">
        <v>3527.86504615404</v>
      </c>
      <c r="G1362" s="6">
        <f>63020/1024</f>
        <v>61.54296875</v>
      </c>
      <c r="H1362" s="4">
        <f t="shared" si="21"/>
        <v>4.5353208784</v>
      </c>
    </row>
    <row r="1363" spans="1:8">
      <c r="A1363" s="5" t="s">
        <v>42</v>
      </c>
      <c r="B1363" s="5" t="s">
        <v>15</v>
      </c>
      <c r="C1363" s="5" t="s">
        <v>9</v>
      </c>
      <c r="D1363" s="5" t="s">
        <v>8</v>
      </c>
      <c r="E1363" s="5">
        <v>8</v>
      </c>
      <c r="F1363" s="6">
        <v>1823.12774464623</v>
      </c>
      <c r="G1363" s="6">
        <f>63120/1024</f>
        <v>61.640625</v>
      </c>
      <c r="H1363" s="4">
        <f t="shared" si="21"/>
        <v>4.38806332880002</v>
      </c>
    </row>
    <row r="1364" spans="1:8">
      <c r="A1364" s="5" t="s">
        <v>42</v>
      </c>
      <c r="B1364" s="5" t="s">
        <v>15</v>
      </c>
      <c r="C1364" s="5" t="s">
        <v>9</v>
      </c>
      <c r="D1364" s="5" t="s">
        <v>8</v>
      </c>
      <c r="E1364" s="5">
        <v>4</v>
      </c>
      <c r="F1364" s="6">
        <v>932.147897573149</v>
      </c>
      <c r="G1364" s="6">
        <f>63436/1024</f>
        <v>61.94921875</v>
      </c>
      <c r="H1364" s="4">
        <f t="shared" si="21"/>
        <v>4.2911645356</v>
      </c>
    </row>
    <row r="1365" spans="1:8">
      <c r="A1365" s="5" t="s">
        <v>42</v>
      </c>
      <c r="B1365" s="5" t="s">
        <v>15</v>
      </c>
      <c r="C1365" s="5" t="s">
        <v>9</v>
      </c>
      <c r="D1365" s="5" t="s">
        <v>8</v>
      </c>
      <c r="E1365" s="5">
        <v>2</v>
      </c>
      <c r="F1365" s="6">
        <v>514.907984194854</v>
      </c>
      <c r="G1365" s="6">
        <f>63112/1024</f>
        <v>61.6328125</v>
      </c>
      <c r="H1365" s="4">
        <f t="shared" si="21"/>
        <v>3.8841891394</v>
      </c>
    </row>
    <row r="1366" spans="1:8">
      <c r="A1366" s="5" t="s">
        <v>42</v>
      </c>
      <c r="B1366" s="5" t="s">
        <v>15</v>
      </c>
      <c r="C1366" s="5" t="s">
        <v>9</v>
      </c>
      <c r="D1366" s="5" t="s">
        <v>8</v>
      </c>
      <c r="E1366" s="5">
        <v>1</v>
      </c>
      <c r="F1366" s="6">
        <v>256.491404042627</v>
      </c>
      <c r="G1366" s="6">
        <f>63436/1024</f>
        <v>61.94921875</v>
      </c>
      <c r="H1366" s="4">
        <f t="shared" si="21"/>
        <v>3.89876613500001</v>
      </c>
    </row>
    <row r="1367" spans="1:8">
      <c r="A1367" s="5" t="s">
        <v>42</v>
      </c>
      <c r="B1367" s="5" t="s">
        <v>15</v>
      </c>
      <c r="C1367" s="5" t="s">
        <v>9</v>
      </c>
      <c r="D1367" s="5" t="s">
        <v>11</v>
      </c>
      <c r="E1367" s="5">
        <v>24</v>
      </c>
      <c r="F1367" s="6">
        <v>483.025325021655</v>
      </c>
      <c r="G1367" s="6">
        <f>643536/1024</f>
        <v>628.453125</v>
      </c>
      <c r="H1367" s="4">
        <f t="shared" si="21"/>
        <v>49.686835776</v>
      </c>
    </row>
    <row r="1368" spans="1:8">
      <c r="A1368" s="5" t="s">
        <v>42</v>
      </c>
      <c r="B1368" s="5" t="s">
        <v>15</v>
      </c>
      <c r="C1368" s="5" t="s">
        <v>9</v>
      </c>
      <c r="D1368" s="5" t="s">
        <v>11</v>
      </c>
      <c r="E1368" s="5">
        <v>16</v>
      </c>
      <c r="F1368" s="6">
        <v>360.588432608956</v>
      </c>
      <c r="G1368" s="6">
        <f>643128/1024</f>
        <v>628.0546875</v>
      </c>
      <c r="H1368" s="4">
        <f t="shared" si="21"/>
        <v>44.3719169920001</v>
      </c>
    </row>
    <row r="1369" spans="1:8">
      <c r="A1369" s="5" t="s">
        <v>42</v>
      </c>
      <c r="B1369" s="5" t="s">
        <v>15</v>
      </c>
      <c r="C1369" s="5" t="s">
        <v>9</v>
      </c>
      <c r="D1369" s="5" t="s">
        <v>11</v>
      </c>
      <c r="E1369" s="5">
        <v>8</v>
      </c>
      <c r="F1369" s="6">
        <v>187.260073230137</v>
      </c>
      <c r="G1369" s="6">
        <f>642800/1024</f>
        <v>627.734375</v>
      </c>
      <c r="H1369" s="4">
        <f t="shared" si="21"/>
        <v>42.7213332880002</v>
      </c>
    </row>
    <row r="1370" spans="1:8">
      <c r="A1370" s="5" t="s">
        <v>42</v>
      </c>
      <c r="B1370" s="5" t="s">
        <v>15</v>
      </c>
      <c r="C1370" s="5" t="s">
        <v>9</v>
      </c>
      <c r="D1370" s="5" t="s">
        <v>11</v>
      </c>
      <c r="E1370" s="5">
        <v>4</v>
      </c>
      <c r="F1370" s="6">
        <v>93.301206879008</v>
      </c>
      <c r="G1370" s="6">
        <f>642400/1024</f>
        <v>627.34375</v>
      </c>
      <c r="H1370" s="4">
        <f t="shared" si="21"/>
        <v>42.87189988</v>
      </c>
    </row>
    <row r="1371" spans="1:8">
      <c r="A1371" s="5" t="s">
        <v>42</v>
      </c>
      <c r="B1371" s="5" t="s">
        <v>15</v>
      </c>
      <c r="C1371" s="5" t="s">
        <v>9</v>
      </c>
      <c r="D1371" s="5" t="s">
        <v>11</v>
      </c>
      <c r="E1371" s="5">
        <v>2</v>
      </c>
      <c r="F1371" s="6">
        <v>51.2554623479921</v>
      </c>
      <c r="G1371" s="6">
        <f>642196/1024</f>
        <v>627.14453125</v>
      </c>
      <c r="H1371" s="4">
        <f t="shared" si="21"/>
        <v>39.0202313740001</v>
      </c>
    </row>
    <row r="1372" spans="1:8">
      <c r="A1372" s="5" t="s">
        <v>42</v>
      </c>
      <c r="B1372" s="5" t="s">
        <v>15</v>
      </c>
      <c r="C1372" s="5" t="s">
        <v>9</v>
      </c>
      <c r="D1372" s="5" t="s">
        <v>11</v>
      </c>
      <c r="E1372" s="5">
        <v>1</v>
      </c>
      <c r="F1372" s="6">
        <v>25.8961689523895</v>
      </c>
      <c r="G1372" s="6">
        <f>642008/1024</f>
        <v>626.9609375</v>
      </c>
      <c r="H1372" s="4">
        <f t="shared" si="21"/>
        <v>38.6157505320001</v>
      </c>
    </row>
    <row r="1373" spans="1:8">
      <c r="A1373" s="5" t="s">
        <v>42</v>
      </c>
      <c r="B1373" s="5" t="s">
        <v>15</v>
      </c>
      <c r="C1373" s="5" t="s">
        <v>9</v>
      </c>
      <c r="D1373" s="5" t="s">
        <v>12</v>
      </c>
      <c r="E1373" s="5">
        <v>24</v>
      </c>
      <c r="F1373" s="6">
        <v>26.5682454374577</v>
      </c>
      <c r="G1373" s="6">
        <f>10815692/1024</f>
        <v>10562.19921875</v>
      </c>
      <c r="H1373" s="4">
        <f t="shared" si="21"/>
        <v>903.334021680001</v>
      </c>
    </row>
    <row r="1374" spans="1:8">
      <c r="A1374" s="5" t="s">
        <v>42</v>
      </c>
      <c r="B1374" s="5" t="s">
        <v>15</v>
      </c>
      <c r="C1374" s="5" t="s">
        <v>9</v>
      </c>
      <c r="D1374" s="5" t="s">
        <v>12</v>
      </c>
      <c r="E1374" s="5">
        <v>16</v>
      </c>
      <c r="F1374" s="6">
        <v>19.2907265748071</v>
      </c>
      <c r="G1374" s="6">
        <f>10815100/1024</f>
        <v>10561.62109375</v>
      </c>
      <c r="H1374" s="4">
        <f t="shared" si="21"/>
        <v>829.414067840003</v>
      </c>
    </row>
    <row r="1375" spans="1:8">
      <c r="A1375" s="5" t="s">
        <v>42</v>
      </c>
      <c r="B1375" s="5" t="s">
        <v>15</v>
      </c>
      <c r="C1375" s="5" t="s">
        <v>9</v>
      </c>
      <c r="D1375" s="5" t="s">
        <v>12</v>
      </c>
      <c r="E1375" s="5">
        <v>8</v>
      </c>
      <c r="F1375" s="6">
        <v>10.1727237094108</v>
      </c>
      <c r="G1375" s="6">
        <f>10814720/1024</f>
        <v>10561.25</v>
      </c>
      <c r="H1375" s="4">
        <f t="shared" si="21"/>
        <v>786.416718720001</v>
      </c>
    </row>
    <row r="1376" spans="1:8">
      <c r="A1376" s="5" t="s">
        <v>42</v>
      </c>
      <c r="B1376" s="5" t="s">
        <v>15</v>
      </c>
      <c r="C1376" s="5" t="s">
        <v>9</v>
      </c>
      <c r="D1376" s="5" t="s">
        <v>12</v>
      </c>
      <c r="E1376" s="5">
        <v>4</v>
      </c>
      <c r="F1376" s="6">
        <v>5.50754286281803</v>
      </c>
      <c r="G1376" s="6">
        <f>10814504/1024</f>
        <v>10561.0390625</v>
      </c>
      <c r="H1376" s="4">
        <f t="shared" si="21"/>
        <v>726.27668992</v>
      </c>
    </row>
    <row r="1377" spans="1:8">
      <c r="A1377" s="5" t="s">
        <v>42</v>
      </c>
      <c r="B1377" s="5" t="s">
        <v>15</v>
      </c>
      <c r="C1377" s="5" t="s">
        <v>9</v>
      </c>
      <c r="D1377" s="5" t="s">
        <v>12</v>
      </c>
      <c r="E1377" s="5">
        <v>2</v>
      </c>
      <c r="F1377" s="6">
        <v>2.98320049945382</v>
      </c>
      <c r="G1377" s="6">
        <f>10814292/1024</f>
        <v>10560.83203125</v>
      </c>
      <c r="H1377" s="4">
        <f t="shared" si="21"/>
        <v>670.420912160001</v>
      </c>
    </row>
    <row r="1378" spans="1:8">
      <c r="A1378" s="5" t="s">
        <v>42</v>
      </c>
      <c r="B1378" s="5" t="s">
        <v>15</v>
      </c>
      <c r="C1378" s="5" t="s">
        <v>9</v>
      </c>
      <c r="D1378" s="5" t="s">
        <v>12</v>
      </c>
      <c r="E1378" s="5">
        <v>1</v>
      </c>
      <c r="F1378" s="6">
        <v>1.49153745778065</v>
      </c>
      <c r="G1378" s="6">
        <f>10814296/1024</f>
        <v>10560.8359375</v>
      </c>
      <c r="H1378" s="4">
        <f t="shared" si="21"/>
        <v>670.449136080003</v>
      </c>
    </row>
    <row r="1379" spans="1:8">
      <c r="A1379" s="5" t="s">
        <v>43</v>
      </c>
      <c r="B1379" s="5" t="s">
        <v>7</v>
      </c>
      <c r="C1379" s="5" t="s">
        <v>13</v>
      </c>
      <c r="D1379" s="5" t="s">
        <v>8</v>
      </c>
      <c r="E1379" s="5">
        <v>4</v>
      </c>
      <c r="F1379" s="6">
        <v>505.746387405281</v>
      </c>
      <c r="G1379" s="6">
        <f>57802752/1024/1024</f>
        <v>55.125</v>
      </c>
      <c r="H1379" s="4">
        <f t="shared" si="21"/>
        <v>7.9091024664</v>
      </c>
    </row>
    <row r="1380" spans="1:8">
      <c r="A1380" s="5" t="s">
        <v>43</v>
      </c>
      <c r="B1380" s="5" t="s">
        <v>7</v>
      </c>
      <c r="C1380" s="5" t="s">
        <v>13</v>
      </c>
      <c r="D1380" s="5" t="s">
        <v>8</v>
      </c>
      <c r="E1380" s="5">
        <v>2</v>
      </c>
      <c r="F1380" s="6">
        <v>296.567816583833</v>
      </c>
      <c r="G1380" s="6">
        <f>59342848/1024/1024</f>
        <v>56.59375</v>
      </c>
      <c r="H1380" s="4">
        <f t="shared" si="21"/>
        <v>6.74382009160001</v>
      </c>
    </row>
    <row r="1381" spans="1:8">
      <c r="A1381" s="5" t="s">
        <v>43</v>
      </c>
      <c r="B1381" s="5" t="s">
        <v>7</v>
      </c>
      <c r="C1381" s="5" t="s">
        <v>13</v>
      </c>
      <c r="D1381" s="5" t="s">
        <v>8</v>
      </c>
      <c r="E1381" s="5">
        <v>1</v>
      </c>
      <c r="F1381" s="6">
        <v>150.803071407663</v>
      </c>
      <c r="G1381" s="6">
        <f>61882368/1024/1024</f>
        <v>59.015625</v>
      </c>
      <c r="H1381" s="4">
        <f t="shared" si="21"/>
        <v>6.63116467500002</v>
      </c>
    </row>
    <row r="1382" spans="1:8">
      <c r="A1382" s="5" t="s">
        <v>43</v>
      </c>
      <c r="B1382" s="5" t="s">
        <v>7</v>
      </c>
      <c r="C1382" s="5" t="s">
        <v>13</v>
      </c>
      <c r="D1382" s="5" t="s">
        <v>11</v>
      </c>
      <c r="E1382" s="5">
        <v>4</v>
      </c>
      <c r="F1382" s="6">
        <v>47.0011972039669</v>
      </c>
      <c r="G1382" s="6">
        <f>60145664/1024/1024</f>
        <v>57.359375</v>
      </c>
      <c r="H1382" s="4">
        <f t="shared" si="21"/>
        <v>85.104215168</v>
      </c>
    </row>
    <row r="1383" spans="1:8">
      <c r="A1383" s="5" t="s">
        <v>43</v>
      </c>
      <c r="B1383" s="5" t="s">
        <v>7</v>
      </c>
      <c r="C1383" s="5" t="s">
        <v>13</v>
      </c>
      <c r="D1383" s="5" t="s">
        <v>11</v>
      </c>
      <c r="E1383" s="5">
        <v>2</v>
      </c>
      <c r="F1383" s="6">
        <v>29.5124136826594</v>
      </c>
      <c r="G1383" s="6">
        <f>59834368/1024/1024</f>
        <v>57.0625</v>
      </c>
      <c r="H1383" s="4">
        <f t="shared" si="21"/>
        <v>67.7680931660002</v>
      </c>
    </row>
    <row r="1384" spans="1:8">
      <c r="A1384" s="5" t="s">
        <v>43</v>
      </c>
      <c r="B1384" s="5" t="s">
        <v>7</v>
      </c>
      <c r="C1384" s="5" t="s">
        <v>13</v>
      </c>
      <c r="D1384" s="5" t="s">
        <v>11</v>
      </c>
      <c r="E1384" s="5">
        <v>1</v>
      </c>
      <c r="F1384" s="6">
        <v>15.4141788707271</v>
      </c>
      <c r="G1384" s="6">
        <f>59342848/1024/1024</f>
        <v>56.59375</v>
      </c>
      <c r="H1384" s="4">
        <f t="shared" si="21"/>
        <v>64.8753338330003</v>
      </c>
    </row>
    <row r="1385" spans="1:8">
      <c r="A1385" s="5" t="s">
        <v>43</v>
      </c>
      <c r="B1385" s="5" t="s">
        <v>7</v>
      </c>
      <c r="C1385" s="5" t="s">
        <v>13</v>
      </c>
      <c r="D1385" s="5" t="s">
        <v>12</v>
      </c>
      <c r="E1385" s="5">
        <v>4</v>
      </c>
      <c r="F1385" s="6">
        <v>2.94696663162207</v>
      </c>
      <c r="G1385" s="6">
        <f>57180160/1024/1024</f>
        <v>54.53125</v>
      </c>
      <c r="H1385" s="4">
        <f t="shared" si="21"/>
        <v>1357.32789</v>
      </c>
    </row>
    <row r="1386" spans="1:8">
      <c r="A1386" s="5" t="s">
        <v>43</v>
      </c>
      <c r="B1386" s="5" t="s">
        <v>7</v>
      </c>
      <c r="C1386" s="5" t="s">
        <v>13</v>
      </c>
      <c r="D1386" s="5" t="s">
        <v>12</v>
      </c>
      <c r="E1386" s="5">
        <v>2</v>
      </c>
      <c r="F1386" s="6">
        <v>1.76436545193097</v>
      </c>
      <c r="G1386" s="6">
        <f>61423616/1024/1024</f>
        <v>58.578125</v>
      </c>
      <c r="H1386" s="4">
        <f t="shared" si="21"/>
        <v>1133.5520075</v>
      </c>
    </row>
    <row r="1387" spans="1:8">
      <c r="A1387" s="5" t="s">
        <v>43</v>
      </c>
      <c r="B1387" s="5" t="s">
        <v>7</v>
      </c>
      <c r="C1387" s="5" t="s">
        <v>13</v>
      </c>
      <c r="D1387" s="5" t="s">
        <v>12</v>
      </c>
      <c r="E1387" s="5">
        <v>1</v>
      </c>
      <c r="F1387" s="6">
        <v>0.951967142083149</v>
      </c>
      <c r="G1387" s="6">
        <f>58441728/1024/1024</f>
        <v>55.734375</v>
      </c>
      <c r="H1387" s="4">
        <f t="shared" si="21"/>
        <v>1050.45642417</v>
      </c>
    </row>
    <row r="1388" spans="1:8">
      <c r="A1388" s="5" t="s">
        <v>43</v>
      </c>
      <c r="B1388" s="5" t="s">
        <v>7</v>
      </c>
      <c r="C1388" s="5" t="s">
        <v>14</v>
      </c>
      <c r="D1388" s="5" t="s">
        <v>8</v>
      </c>
      <c r="E1388" s="5">
        <v>4</v>
      </c>
      <c r="F1388" s="6">
        <v>284.619174472073</v>
      </c>
      <c r="G1388" s="6">
        <f>62046208/1024/1024</f>
        <v>59.171875</v>
      </c>
      <c r="H1388" s="4">
        <f t="shared" si="21"/>
        <v>14.0538669168</v>
      </c>
    </row>
    <row r="1389" spans="1:8">
      <c r="A1389" s="5" t="s">
        <v>43</v>
      </c>
      <c r="B1389" s="5" t="s">
        <v>7</v>
      </c>
      <c r="C1389" s="5" t="s">
        <v>14</v>
      </c>
      <c r="D1389" s="5" t="s">
        <v>8</v>
      </c>
      <c r="E1389" s="5">
        <v>2</v>
      </c>
      <c r="F1389" s="6">
        <v>147.305112803953</v>
      </c>
      <c r="G1389" s="6">
        <f>63668224/1024/1024</f>
        <v>60.71875</v>
      </c>
      <c r="H1389" s="4">
        <f t="shared" si="21"/>
        <v>13.5772612500001</v>
      </c>
    </row>
    <row r="1390" spans="1:8">
      <c r="A1390" s="5" t="s">
        <v>43</v>
      </c>
      <c r="B1390" s="5" t="s">
        <v>7</v>
      </c>
      <c r="C1390" s="5" t="s">
        <v>14</v>
      </c>
      <c r="D1390" s="5" t="s">
        <v>8</v>
      </c>
      <c r="E1390" s="5">
        <v>1</v>
      </c>
      <c r="F1390" s="6">
        <v>78.5511240197556</v>
      </c>
      <c r="G1390" s="6">
        <f>58572800/1024/1024</f>
        <v>55.859375</v>
      </c>
      <c r="H1390" s="4">
        <f t="shared" si="21"/>
        <v>12.7305625792</v>
      </c>
    </row>
    <row r="1391" spans="1:8">
      <c r="A1391" s="5" t="s">
        <v>43</v>
      </c>
      <c r="B1391" s="5" t="s">
        <v>7</v>
      </c>
      <c r="C1391" s="5" t="s">
        <v>14</v>
      </c>
      <c r="D1391" s="5" t="s">
        <v>11</v>
      </c>
      <c r="E1391" s="5">
        <v>4</v>
      </c>
      <c r="F1391" s="6">
        <v>56.3676097858335</v>
      </c>
      <c r="G1391" s="6">
        <f>60882944/1024/1024</f>
        <v>58.0625</v>
      </c>
      <c r="H1391" s="4">
        <f t="shared" si="21"/>
        <v>70.9627393320001</v>
      </c>
    </row>
    <row r="1392" spans="1:8">
      <c r="A1392" s="5" t="s">
        <v>43</v>
      </c>
      <c r="B1392" s="5" t="s">
        <v>7</v>
      </c>
      <c r="C1392" s="5" t="s">
        <v>14</v>
      </c>
      <c r="D1392" s="5" t="s">
        <v>11</v>
      </c>
      <c r="E1392" s="5">
        <v>2</v>
      </c>
      <c r="F1392" s="6">
        <v>30.5776018005645</v>
      </c>
      <c r="G1392" s="6">
        <f>60276736/1024/1024</f>
        <v>57.484375</v>
      </c>
      <c r="H1392" s="4">
        <f t="shared" si="21"/>
        <v>65.4073531680002</v>
      </c>
    </row>
    <row r="1393" spans="1:8">
      <c r="A1393" s="5" t="s">
        <v>43</v>
      </c>
      <c r="B1393" s="5" t="s">
        <v>7</v>
      </c>
      <c r="C1393" s="5" t="s">
        <v>14</v>
      </c>
      <c r="D1393" s="5" t="s">
        <v>11</v>
      </c>
      <c r="E1393" s="5">
        <v>1</v>
      </c>
      <c r="F1393" s="6">
        <v>15.8719668324997</v>
      </c>
      <c r="G1393" s="6">
        <f>59834368/1024/1024</f>
        <v>57.0625</v>
      </c>
      <c r="H1393" s="4">
        <f t="shared" si="21"/>
        <v>63.0041639170001</v>
      </c>
    </row>
    <row r="1394" spans="1:8">
      <c r="A1394" s="5" t="s">
        <v>43</v>
      </c>
      <c r="B1394" s="5" t="s">
        <v>7</v>
      </c>
      <c r="C1394" s="5" t="s">
        <v>14</v>
      </c>
      <c r="D1394" s="5" t="s">
        <v>12</v>
      </c>
      <c r="E1394" s="5">
        <v>4</v>
      </c>
      <c r="F1394" s="6">
        <v>3.30896596096837</v>
      </c>
      <c r="G1394" s="6">
        <f>148307968/1024/1024</f>
        <v>141.4375</v>
      </c>
      <c r="H1394" s="4">
        <f t="shared" si="21"/>
        <v>1208.83685332</v>
      </c>
    </row>
    <row r="1395" spans="1:8">
      <c r="A1395" s="5" t="s">
        <v>43</v>
      </c>
      <c r="B1395" s="5" t="s">
        <v>7</v>
      </c>
      <c r="C1395" s="5" t="s">
        <v>14</v>
      </c>
      <c r="D1395" s="5" t="s">
        <v>12</v>
      </c>
      <c r="E1395" s="5">
        <v>2</v>
      </c>
      <c r="F1395" s="6">
        <v>1.8407011075399</v>
      </c>
      <c r="G1395" s="6">
        <f>145997824/1024/1024</f>
        <v>139.234375</v>
      </c>
      <c r="H1395" s="4">
        <f t="shared" si="21"/>
        <v>1086.54250916</v>
      </c>
    </row>
    <row r="1396" spans="1:8">
      <c r="A1396" s="5" t="s">
        <v>43</v>
      </c>
      <c r="B1396" s="5" t="s">
        <v>7</v>
      </c>
      <c r="C1396" s="5" t="s">
        <v>14</v>
      </c>
      <c r="D1396" s="5" t="s">
        <v>12</v>
      </c>
      <c r="E1396" s="5">
        <v>1</v>
      </c>
      <c r="F1396" s="6">
        <v>0.954937180519947</v>
      </c>
      <c r="G1396" s="6">
        <f>144326656/1024/1024</f>
        <v>137.640625</v>
      </c>
      <c r="H1396" s="4">
        <f t="shared" si="21"/>
        <v>1047.1893025</v>
      </c>
    </row>
    <row r="1397" spans="1:8">
      <c r="A1397" s="5" t="s">
        <v>43</v>
      </c>
      <c r="B1397" s="5" t="s">
        <v>7</v>
      </c>
      <c r="C1397" s="5" t="s">
        <v>9</v>
      </c>
      <c r="D1397" s="5" t="s">
        <v>8</v>
      </c>
      <c r="E1397" s="5">
        <v>4</v>
      </c>
      <c r="F1397" s="6">
        <v>813.621554429675</v>
      </c>
      <c r="G1397" s="6">
        <f>57835520/1024/1024</f>
        <v>55.15625</v>
      </c>
      <c r="H1397" s="4">
        <f t="shared" si="21"/>
        <v>4.9162906</v>
      </c>
    </row>
    <row r="1398" spans="1:8">
      <c r="A1398" s="5" t="s">
        <v>43</v>
      </c>
      <c r="B1398" s="5" t="s">
        <v>7</v>
      </c>
      <c r="C1398" s="5" t="s">
        <v>9</v>
      </c>
      <c r="D1398" s="5" t="s">
        <v>8</v>
      </c>
      <c r="E1398" s="5">
        <v>2</v>
      </c>
      <c r="F1398" s="6">
        <v>448.718804321158</v>
      </c>
      <c r="G1398" s="6">
        <f>59932672/1024/1024</f>
        <v>57.15625</v>
      </c>
      <c r="H1398" s="4">
        <f t="shared" si="21"/>
        <v>4.4571343584</v>
      </c>
    </row>
    <row r="1399" spans="1:8">
      <c r="A1399" s="5" t="s">
        <v>43</v>
      </c>
      <c r="B1399" s="5" t="s">
        <v>7</v>
      </c>
      <c r="C1399" s="5" t="s">
        <v>9</v>
      </c>
      <c r="D1399" s="5" t="s">
        <v>8</v>
      </c>
      <c r="E1399" s="5">
        <v>1</v>
      </c>
      <c r="F1399" s="6">
        <v>221.803971604033</v>
      </c>
      <c r="G1399" s="6">
        <f>59097088/1024/1024</f>
        <v>56.359375</v>
      </c>
      <c r="H1399" s="4">
        <f t="shared" si="21"/>
        <v>4.50848554590001</v>
      </c>
    </row>
    <row r="1400" spans="1:8">
      <c r="A1400" s="5" t="s">
        <v>43</v>
      </c>
      <c r="B1400" s="5" t="s">
        <v>7</v>
      </c>
      <c r="C1400" s="5" t="s">
        <v>9</v>
      </c>
      <c r="D1400" s="5" t="s">
        <v>11</v>
      </c>
      <c r="E1400" s="5">
        <v>4</v>
      </c>
      <c r="F1400" s="6">
        <v>74.2889629280543</v>
      </c>
      <c r="G1400" s="6">
        <f>535691264/1024/1024</f>
        <v>510.875</v>
      </c>
      <c r="H1400" s="4">
        <f t="shared" si="21"/>
        <v>53.843799164</v>
      </c>
    </row>
    <row r="1401" spans="1:8">
      <c r="A1401" s="5" t="s">
        <v>43</v>
      </c>
      <c r="B1401" s="5" t="s">
        <v>7</v>
      </c>
      <c r="C1401" s="5" t="s">
        <v>9</v>
      </c>
      <c r="D1401" s="5" t="s">
        <v>11</v>
      </c>
      <c r="E1401" s="5">
        <v>2</v>
      </c>
      <c r="F1401" s="6">
        <v>42.5356779524931</v>
      </c>
      <c r="G1401" s="6">
        <f>535134208/1024/1024</f>
        <v>510.34375</v>
      </c>
      <c r="H1401" s="4">
        <f t="shared" si="21"/>
        <v>47.0193516660001</v>
      </c>
    </row>
    <row r="1402" spans="1:8">
      <c r="A1402" s="5" t="s">
        <v>43</v>
      </c>
      <c r="B1402" s="5" t="s">
        <v>7</v>
      </c>
      <c r="C1402" s="5" t="s">
        <v>9</v>
      </c>
      <c r="D1402" s="5" t="s">
        <v>11</v>
      </c>
      <c r="E1402" s="5">
        <v>1</v>
      </c>
      <c r="F1402" s="6">
        <v>22.6338916770857</v>
      </c>
      <c r="G1402" s="6">
        <f>535166976/1024/1024</f>
        <v>510.375</v>
      </c>
      <c r="H1402" s="4">
        <f t="shared" si="21"/>
        <v>44.1815315840002</v>
      </c>
    </row>
    <row r="1403" spans="1:8">
      <c r="A1403" s="5" t="s">
        <v>43</v>
      </c>
      <c r="B1403" s="5" t="s">
        <v>7</v>
      </c>
      <c r="C1403" s="5" t="s">
        <v>9</v>
      </c>
      <c r="D1403" s="5" t="s">
        <v>12</v>
      </c>
      <c r="E1403" s="5">
        <v>4</v>
      </c>
      <c r="F1403" s="6">
        <v>4.51851143198642</v>
      </c>
      <c r="G1403" s="6">
        <f>1649901568/1024/1024</f>
        <v>1573.46875</v>
      </c>
      <c r="H1403" s="4">
        <f t="shared" si="21"/>
        <v>885.24729</v>
      </c>
    </row>
    <row r="1404" spans="1:8">
      <c r="A1404" s="5" t="s">
        <v>43</v>
      </c>
      <c r="B1404" s="5" t="s">
        <v>7</v>
      </c>
      <c r="C1404" s="5" t="s">
        <v>9</v>
      </c>
      <c r="D1404" s="5" t="s">
        <v>12</v>
      </c>
      <c r="E1404" s="5">
        <v>2</v>
      </c>
      <c r="F1404" s="6">
        <v>2.64126531875281</v>
      </c>
      <c r="G1404" s="6">
        <f>3130834944/1024/1024</f>
        <v>2985.796875</v>
      </c>
      <c r="H1404" s="4">
        <f t="shared" si="21"/>
        <v>757.212835000002</v>
      </c>
    </row>
    <row r="1405" spans="1:8">
      <c r="A1405" s="5" t="s">
        <v>43</v>
      </c>
      <c r="B1405" s="5" t="s">
        <v>7</v>
      </c>
      <c r="C1405" s="5" t="s">
        <v>9</v>
      </c>
      <c r="D1405" s="5" t="s">
        <v>12</v>
      </c>
      <c r="E1405" s="5">
        <v>1</v>
      </c>
      <c r="F1405" s="6">
        <v>1.39126924833382</v>
      </c>
      <c r="G1405" s="6">
        <f>3067789312/1024/1024</f>
        <v>2925.671875</v>
      </c>
      <c r="H1405" s="4">
        <f t="shared" si="21"/>
        <v>718.768132910001</v>
      </c>
    </row>
    <row r="1406" spans="1:8">
      <c r="A1406" s="5" t="s">
        <v>43</v>
      </c>
      <c r="B1406" s="5" t="s">
        <v>15</v>
      </c>
      <c r="C1406" s="5" t="s">
        <v>13</v>
      </c>
      <c r="D1406" s="5" t="s">
        <v>8</v>
      </c>
      <c r="E1406" s="5">
        <v>24</v>
      </c>
      <c r="F1406" s="6">
        <v>1596.70733680853</v>
      </c>
      <c r="G1406" s="6">
        <f>63236/1024</f>
        <v>61.75390625</v>
      </c>
      <c r="H1406" s="4">
        <f t="shared" si="21"/>
        <v>15.0309323736</v>
      </c>
    </row>
    <row r="1407" spans="1:8">
      <c r="A1407" s="5" t="s">
        <v>43</v>
      </c>
      <c r="B1407" s="5" t="s">
        <v>15</v>
      </c>
      <c r="C1407" s="5" t="s">
        <v>13</v>
      </c>
      <c r="D1407" s="5" t="s">
        <v>8</v>
      </c>
      <c r="E1407" s="5">
        <v>16</v>
      </c>
      <c r="F1407" s="6">
        <v>1230.66429244154</v>
      </c>
      <c r="G1407" s="6">
        <f>62972/1024</f>
        <v>61.49609375</v>
      </c>
      <c r="H1407" s="4">
        <f t="shared" si="21"/>
        <v>13.0011085056001</v>
      </c>
    </row>
    <row r="1408" spans="1:8">
      <c r="A1408" s="5" t="s">
        <v>43</v>
      </c>
      <c r="B1408" s="5" t="s">
        <v>15</v>
      </c>
      <c r="C1408" s="5" t="s">
        <v>13</v>
      </c>
      <c r="D1408" s="5" t="s">
        <v>8</v>
      </c>
      <c r="E1408" s="5">
        <v>8</v>
      </c>
      <c r="F1408" s="6">
        <v>640.281803941881</v>
      </c>
      <c r="G1408" s="6">
        <f>63200/1024</f>
        <v>61.71875</v>
      </c>
      <c r="H1408" s="4">
        <f t="shared" si="21"/>
        <v>12.4944984392</v>
      </c>
    </row>
    <row r="1409" spans="1:8">
      <c r="A1409" s="5" t="s">
        <v>43</v>
      </c>
      <c r="B1409" s="5" t="s">
        <v>15</v>
      </c>
      <c r="C1409" s="5" t="s">
        <v>13</v>
      </c>
      <c r="D1409" s="5" t="s">
        <v>8</v>
      </c>
      <c r="E1409" s="5">
        <v>4</v>
      </c>
      <c r="F1409" s="6">
        <v>293.196997079182</v>
      </c>
      <c r="G1409" s="6">
        <f>62804/1024</f>
        <v>61.33203125</v>
      </c>
      <c r="H1409" s="4">
        <f t="shared" si="21"/>
        <v>13.6427045292</v>
      </c>
    </row>
    <row r="1410" spans="1:8">
      <c r="A1410" s="5" t="s">
        <v>43</v>
      </c>
      <c r="B1410" s="5" t="s">
        <v>15</v>
      </c>
      <c r="C1410" s="5" t="s">
        <v>13</v>
      </c>
      <c r="D1410" s="5" t="s">
        <v>8</v>
      </c>
      <c r="E1410" s="5">
        <v>2</v>
      </c>
      <c r="F1410" s="6">
        <v>174.130360430258</v>
      </c>
      <c r="G1410" s="6">
        <f>63316/1024</f>
        <v>61.83203125</v>
      </c>
      <c r="H1410" s="4">
        <f t="shared" si="21"/>
        <v>11.4856478506</v>
      </c>
    </row>
    <row r="1411" spans="1:8">
      <c r="A1411" s="5" t="s">
        <v>43</v>
      </c>
      <c r="B1411" s="5" t="s">
        <v>15</v>
      </c>
      <c r="C1411" s="5" t="s">
        <v>13</v>
      </c>
      <c r="D1411" s="5" t="s">
        <v>8</v>
      </c>
      <c r="E1411" s="5">
        <v>1</v>
      </c>
      <c r="F1411" s="6">
        <v>87.9731715234137</v>
      </c>
      <c r="G1411" s="6">
        <f>63336/1024</f>
        <v>61.8515625</v>
      </c>
      <c r="H1411" s="4">
        <f t="shared" ref="H1411:H1474" si="22">E1411*1000/F1411</f>
        <v>11.3671018412</v>
      </c>
    </row>
    <row r="1412" spans="1:8">
      <c r="A1412" s="5" t="s">
        <v>43</v>
      </c>
      <c r="B1412" s="5" t="s">
        <v>15</v>
      </c>
      <c r="C1412" s="5" t="s">
        <v>13</v>
      </c>
      <c r="D1412" s="5" t="s">
        <v>11</v>
      </c>
      <c r="E1412" s="5">
        <v>24</v>
      </c>
      <c r="F1412" s="6">
        <v>151.109170307909</v>
      </c>
      <c r="G1412" s="6">
        <f>70468/1024</f>
        <v>68.81640625</v>
      </c>
      <c r="H1412" s="4">
        <f t="shared" si="22"/>
        <v>158.825569296001</v>
      </c>
    </row>
    <row r="1413" spans="1:8">
      <c r="A1413" s="5" t="s">
        <v>43</v>
      </c>
      <c r="B1413" s="5" t="s">
        <v>15</v>
      </c>
      <c r="C1413" s="5" t="s">
        <v>13</v>
      </c>
      <c r="D1413" s="5" t="s">
        <v>11</v>
      </c>
      <c r="E1413" s="5">
        <v>16</v>
      </c>
      <c r="F1413" s="6">
        <v>121.50290668123</v>
      </c>
      <c r="G1413" s="6">
        <f>62616/1024</f>
        <v>61.1484375</v>
      </c>
      <c r="H1413" s="4">
        <f t="shared" si="22"/>
        <v>131.684092480001</v>
      </c>
    </row>
    <row r="1414" spans="1:8">
      <c r="A1414" s="5" t="s">
        <v>43</v>
      </c>
      <c r="B1414" s="5" t="s">
        <v>15</v>
      </c>
      <c r="C1414" s="5" t="s">
        <v>13</v>
      </c>
      <c r="D1414" s="5" t="s">
        <v>11</v>
      </c>
      <c r="E1414" s="5">
        <v>8</v>
      </c>
      <c r="F1414" s="6">
        <v>63.3561849584827</v>
      </c>
      <c r="G1414" s="6">
        <f>63584/1024</f>
        <v>62.09375</v>
      </c>
      <c r="H1414" s="4">
        <f t="shared" si="22"/>
        <v>126.270229264</v>
      </c>
    </row>
    <row r="1415" spans="1:8">
      <c r="A1415" s="5" t="s">
        <v>43</v>
      </c>
      <c r="B1415" s="5" t="s">
        <v>15</v>
      </c>
      <c r="C1415" s="5" t="s">
        <v>13</v>
      </c>
      <c r="D1415" s="5" t="s">
        <v>11</v>
      </c>
      <c r="E1415" s="5">
        <v>4</v>
      </c>
      <c r="F1415" s="6">
        <v>32.4796083954246</v>
      </c>
      <c r="G1415" s="6">
        <f>63080/1024</f>
        <v>61.6015625</v>
      </c>
      <c r="H1415" s="4">
        <f t="shared" si="22"/>
        <v>123.154194204</v>
      </c>
    </row>
    <row r="1416" spans="1:8">
      <c r="A1416" s="5" t="s">
        <v>43</v>
      </c>
      <c r="B1416" s="5" t="s">
        <v>15</v>
      </c>
      <c r="C1416" s="5" t="s">
        <v>13</v>
      </c>
      <c r="D1416" s="5" t="s">
        <v>11</v>
      </c>
      <c r="E1416" s="5">
        <v>2</v>
      </c>
      <c r="F1416" s="6">
        <v>17.0995484848986</v>
      </c>
      <c r="G1416" s="6">
        <f>63364/1024</f>
        <v>61.87890625</v>
      </c>
      <c r="H1416" s="4">
        <f t="shared" si="22"/>
        <v>116.962152642001</v>
      </c>
    </row>
    <row r="1417" spans="1:8">
      <c r="A1417" s="5" t="s">
        <v>43</v>
      </c>
      <c r="B1417" s="5" t="s">
        <v>15</v>
      </c>
      <c r="C1417" s="5" t="s">
        <v>13</v>
      </c>
      <c r="D1417" s="5" t="s">
        <v>11</v>
      </c>
      <c r="E1417" s="5">
        <v>1</v>
      </c>
      <c r="F1417" s="6">
        <v>8.9733522482526</v>
      </c>
      <c r="G1417" s="6">
        <f>63296/1024</f>
        <v>61.8125</v>
      </c>
      <c r="H1417" s="4">
        <f t="shared" si="22"/>
        <v>111.441072671</v>
      </c>
    </row>
    <row r="1418" spans="1:8">
      <c r="A1418" s="5" t="s">
        <v>43</v>
      </c>
      <c r="B1418" s="5" t="s">
        <v>15</v>
      </c>
      <c r="C1418" s="5" t="s">
        <v>13</v>
      </c>
      <c r="D1418" s="5" t="s">
        <v>12</v>
      </c>
      <c r="E1418" s="5">
        <v>24</v>
      </c>
      <c r="F1418" s="6">
        <v>9.24045786562607</v>
      </c>
      <c r="G1418" s="6">
        <f>69580/1024</f>
        <v>67.94921875</v>
      </c>
      <c r="H1418" s="4">
        <f t="shared" si="22"/>
        <v>2597.27389584</v>
      </c>
    </row>
    <row r="1419" spans="1:8">
      <c r="A1419" s="5" t="s">
        <v>43</v>
      </c>
      <c r="B1419" s="5" t="s">
        <v>15</v>
      </c>
      <c r="C1419" s="5" t="s">
        <v>13</v>
      </c>
      <c r="D1419" s="5" t="s">
        <v>12</v>
      </c>
      <c r="E1419" s="5">
        <v>16</v>
      </c>
      <c r="F1419" s="6">
        <v>6.95716719388617</v>
      </c>
      <c r="G1419" s="6">
        <f>63264/1024</f>
        <v>61.78125</v>
      </c>
      <c r="H1419" s="4">
        <f t="shared" si="22"/>
        <v>2299.78661632</v>
      </c>
    </row>
    <row r="1420" spans="1:8">
      <c r="A1420" s="5" t="s">
        <v>43</v>
      </c>
      <c r="B1420" s="5" t="s">
        <v>15</v>
      </c>
      <c r="C1420" s="5" t="s">
        <v>13</v>
      </c>
      <c r="D1420" s="5" t="s">
        <v>12</v>
      </c>
      <c r="E1420" s="5">
        <v>8</v>
      </c>
      <c r="F1420" s="6">
        <v>3.87178317894017</v>
      </c>
      <c r="G1420" s="6">
        <f>63428/1024</f>
        <v>61.94140625</v>
      </c>
      <c r="H1420" s="4">
        <f t="shared" si="22"/>
        <v>2066.2314056</v>
      </c>
    </row>
    <row r="1421" spans="1:8">
      <c r="A1421" s="5" t="s">
        <v>43</v>
      </c>
      <c r="B1421" s="5" t="s">
        <v>15</v>
      </c>
      <c r="C1421" s="5" t="s">
        <v>13</v>
      </c>
      <c r="D1421" s="5" t="s">
        <v>12</v>
      </c>
      <c r="E1421" s="5">
        <v>4</v>
      </c>
      <c r="F1421" s="6">
        <v>1.96309397697069</v>
      </c>
      <c r="G1421" s="6">
        <f>63456/1024</f>
        <v>61.96875</v>
      </c>
      <c r="H1421" s="4">
        <f t="shared" si="22"/>
        <v>2037.59985356</v>
      </c>
    </row>
    <row r="1422" spans="1:8">
      <c r="A1422" s="5" t="s">
        <v>43</v>
      </c>
      <c r="B1422" s="5" t="s">
        <v>15</v>
      </c>
      <c r="C1422" s="5" t="s">
        <v>13</v>
      </c>
      <c r="D1422" s="5" t="s">
        <v>12</v>
      </c>
      <c r="E1422" s="5">
        <v>2</v>
      </c>
      <c r="F1422" s="6">
        <v>1.06166180168717</v>
      </c>
      <c r="G1422" s="6">
        <f>63020/1024</f>
        <v>61.54296875</v>
      </c>
      <c r="H1422" s="4">
        <f t="shared" si="22"/>
        <v>1883.83908776</v>
      </c>
    </row>
    <row r="1423" spans="1:8">
      <c r="A1423" s="5" t="s">
        <v>43</v>
      </c>
      <c r="B1423" s="5" t="s">
        <v>15</v>
      </c>
      <c r="C1423" s="5" t="s">
        <v>13</v>
      </c>
      <c r="D1423" s="5" t="s">
        <v>12</v>
      </c>
      <c r="E1423" s="5">
        <v>1</v>
      </c>
      <c r="F1423" s="6">
        <v>0.552141574447068</v>
      </c>
      <c r="G1423" s="6">
        <f>63036/1024</f>
        <v>61.55859375</v>
      </c>
      <c r="H1423" s="4">
        <f t="shared" si="22"/>
        <v>1811.1296926</v>
      </c>
    </row>
    <row r="1424" spans="1:8">
      <c r="A1424" s="5" t="s">
        <v>43</v>
      </c>
      <c r="B1424" s="5" t="s">
        <v>15</v>
      </c>
      <c r="C1424" s="5" t="s">
        <v>14</v>
      </c>
      <c r="D1424" s="5" t="s">
        <v>8</v>
      </c>
      <c r="E1424" s="5">
        <v>24</v>
      </c>
      <c r="F1424" s="6">
        <v>828.490182773972</v>
      </c>
      <c r="G1424" s="6">
        <f>62900/1024</f>
        <v>61.42578125</v>
      </c>
      <c r="H1424" s="4">
        <f t="shared" si="22"/>
        <v>28.9683577416</v>
      </c>
    </row>
    <row r="1425" spans="1:8">
      <c r="A1425" s="5" t="s">
        <v>43</v>
      </c>
      <c r="B1425" s="5" t="s">
        <v>15</v>
      </c>
      <c r="C1425" s="5" t="s">
        <v>14</v>
      </c>
      <c r="D1425" s="5" t="s">
        <v>8</v>
      </c>
      <c r="E1425" s="5">
        <v>16</v>
      </c>
      <c r="F1425" s="6">
        <v>558.19070736731</v>
      </c>
      <c r="G1425" s="6">
        <f>63412/1024</f>
        <v>61.92578125</v>
      </c>
      <c r="H1425" s="4">
        <f t="shared" si="22"/>
        <v>28.664038632</v>
      </c>
    </row>
    <row r="1426" spans="1:8">
      <c r="A1426" s="5" t="s">
        <v>43</v>
      </c>
      <c r="B1426" s="5" t="s">
        <v>15</v>
      </c>
      <c r="C1426" s="5" t="s">
        <v>14</v>
      </c>
      <c r="D1426" s="5" t="s">
        <v>8</v>
      </c>
      <c r="E1426" s="5">
        <v>8</v>
      </c>
      <c r="F1426" s="6">
        <v>309.300249999913</v>
      </c>
      <c r="G1426" s="6">
        <f>63004/1024</f>
        <v>61.52734375</v>
      </c>
      <c r="H1426" s="4">
        <f t="shared" si="22"/>
        <v>25.8648352208</v>
      </c>
    </row>
    <row r="1427" spans="1:8">
      <c r="A1427" s="5" t="s">
        <v>43</v>
      </c>
      <c r="B1427" s="5" t="s">
        <v>15</v>
      </c>
      <c r="C1427" s="5" t="s">
        <v>14</v>
      </c>
      <c r="D1427" s="5" t="s">
        <v>8</v>
      </c>
      <c r="E1427" s="5">
        <v>4</v>
      </c>
      <c r="F1427" s="6">
        <v>152.452674779642</v>
      </c>
      <c r="G1427" s="6">
        <f>62988/1024</f>
        <v>61.51171875</v>
      </c>
      <c r="H1427" s="4">
        <f t="shared" si="22"/>
        <v>26.2376505088</v>
      </c>
    </row>
    <row r="1428" spans="1:8">
      <c r="A1428" s="5" t="s">
        <v>43</v>
      </c>
      <c r="B1428" s="5" t="s">
        <v>15</v>
      </c>
      <c r="C1428" s="5" t="s">
        <v>14</v>
      </c>
      <c r="D1428" s="5" t="s">
        <v>8</v>
      </c>
      <c r="E1428" s="5">
        <v>2</v>
      </c>
      <c r="F1428" s="6">
        <v>85.7406160073027</v>
      </c>
      <c r="G1428" s="6">
        <f>63148/1024</f>
        <v>61.66796875</v>
      </c>
      <c r="H1428" s="4">
        <f t="shared" si="22"/>
        <v>23.3261678436</v>
      </c>
    </row>
    <row r="1429" spans="1:8">
      <c r="A1429" s="5" t="s">
        <v>43</v>
      </c>
      <c r="B1429" s="5" t="s">
        <v>15</v>
      </c>
      <c r="C1429" s="5" t="s">
        <v>14</v>
      </c>
      <c r="D1429" s="5" t="s">
        <v>8</v>
      </c>
      <c r="E1429" s="5">
        <v>1</v>
      </c>
      <c r="F1429" s="6">
        <v>42.5466466813697</v>
      </c>
      <c r="G1429" s="6">
        <f>63284/1024</f>
        <v>61.80078125</v>
      </c>
      <c r="H1429" s="4">
        <f t="shared" si="22"/>
        <v>23.5036149262</v>
      </c>
    </row>
    <row r="1430" spans="1:8">
      <c r="A1430" s="5" t="s">
        <v>43</v>
      </c>
      <c r="B1430" s="5" t="s">
        <v>15</v>
      </c>
      <c r="C1430" s="5" t="s">
        <v>14</v>
      </c>
      <c r="D1430" s="5" t="s">
        <v>11</v>
      </c>
      <c r="E1430" s="5">
        <v>24</v>
      </c>
      <c r="F1430" s="6">
        <v>162.413583569203</v>
      </c>
      <c r="G1430" s="6">
        <f>63220/1024</f>
        <v>61.73828125</v>
      </c>
      <c r="H1430" s="4">
        <f t="shared" si="22"/>
        <v>147.770891280001</v>
      </c>
    </row>
    <row r="1431" spans="1:8">
      <c r="A1431" s="5" t="s">
        <v>43</v>
      </c>
      <c r="B1431" s="5" t="s">
        <v>15</v>
      </c>
      <c r="C1431" s="5" t="s">
        <v>14</v>
      </c>
      <c r="D1431" s="5" t="s">
        <v>11</v>
      </c>
      <c r="E1431" s="5">
        <v>16</v>
      </c>
      <c r="F1431" s="6">
        <v>112.68667798749</v>
      </c>
      <c r="G1431" s="6">
        <f>63396/1024</f>
        <v>61.91015625</v>
      </c>
      <c r="H1431" s="4">
        <f t="shared" si="22"/>
        <v>141.986615328</v>
      </c>
    </row>
    <row r="1432" spans="1:8">
      <c r="A1432" s="5" t="s">
        <v>43</v>
      </c>
      <c r="B1432" s="5" t="s">
        <v>15</v>
      </c>
      <c r="C1432" s="5" t="s">
        <v>14</v>
      </c>
      <c r="D1432" s="5" t="s">
        <v>11</v>
      </c>
      <c r="E1432" s="5">
        <v>8</v>
      </c>
      <c r="F1432" s="6">
        <v>58.5176320974153</v>
      </c>
      <c r="G1432" s="6">
        <f>63284/1024</f>
        <v>61.80078125</v>
      </c>
      <c r="H1432" s="4">
        <f t="shared" si="22"/>
        <v>136.710931616</v>
      </c>
    </row>
    <row r="1433" spans="1:8">
      <c r="A1433" s="5" t="s">
        <v>43</v>
      </c>
      <c r="B1433" s="5" t="s">
        <v>15</v>
      </c>
      <c r="C1433" s="5" t="s">
        <v>14</v>
      </c>
      <c r="D1433" s="5" t="s">
        <v>11</v>
      </c>
      <c r="E1433" s="5">
        <v>4</v>
      </c>
      <c r="F1433" s="6">
        <v>29.9697343471931</v>
      </c>
      <c r="G1433" s="6">
        <f>63080/1024</f>
        <v>61.6015625</v>
      </c>
      <c r="H1433" s="4">
        <f t="shared" si="22"/>
        <v>133.467983188</v>
      </c>
    </row>
    <row r="1434" spans="1:8">
      <c r="A1434" s="5" t="s">
        <v>43</v>
      </c>
      <c r="B1434" s="5" t="s">
        <v>15</v>
      </c>
      <c r="C1434" s="5" t="s">
        <v>14</v>
      </c>
      <c r="D1434" s="5" t="s">
        <v>11</v>
      </c>
      <c r="E1434" s="5">
        <v>2</v>
      </c>
      <c r="F1434" s="6">
        <v>17.6601299541713</v>
      </c>
      <c r="G1434" s="6">
        <f>63304/1024</f>
        <v>61.8203125</v>
      </c>
      <c r="H1434" s="4">
        <f t="shared" si="22"/>
        <v>113.24944976</v>
      </c>
    </row>
    <row r="1435" spans="1:8">
      <c r="A1435" s="5" t="s">
        <v>43</v>
      </c>
      <c r="B1435" s="5" t="s">
        <v>15</v>
      </c>
      <c r="C1435" s="5" t="s">
        <v>14</v>
      </c>
      <c r="D1435" s="5" t="s">
        <v>11</v>
      </c>
      <c r="E1435" s="5">
        <v>1</v>
      </c>
      <c r="F1435" s="6">
        <v>8.7874922593696</v>
      </c>
      <c r="G1435" s="6">
        <f>63024/1024</f>
        <v>61.546875</v>
      </c>
      <c r="H1435" s="4">
        <f t="shared" si="22"/>
        <v>113.798108776</v>
      </c>
    </row>
    <row r="1436" spans="1:8">
      <c r="A1436" s="5" t="s">
        <v>43</v>
      </c>
      <c r="B1436" s="5" t="s">
        <v>15</v>
      </c>
      <c r="C1436" s="5" t="s">
        <v>14</v>
      </c>
      <c r="D1436" s="5" t="s">
        <v>12</v>
      </c>
      <c r="E1436" s="5">
        <v>24</v>
      </c>
      <c r="F1436" s="6">
        <v>9.13420885804292</v>
      </c>
      <c r="G1436" s="6">
        <f>151908/1024</f>
        <v>148.34765625</v>
      </c>
      <c r="H1436" s="4">
        <f t="shared" si="22"/>
        <v>2627.48535456</v>
      </c>
    </row>
    <row r="1437" spans="1:8">
      <c r="A1437" s="5" t="s">
        <v>43</v>
      </c>
      <c r="B1437" s="5" t="s">
        <v>15</v>
      </c>
      <c r="C1437" s="5" t="s">
        <v>14</v>
      </c>
      <c r="D1437" s="5" t="s">
        <v>12</v>
      </c>
      <c r="E1437" s="5">
        <v>16</v>
      </c>
      <c r="F1437" s="6">
        <v>6.48860017766655</v>
      </c>
      <c r="G1437" s="6">
        <f>145896/1024</f>
        <v>142.4765625</v>
      </c>
      <c r="H1437" s="4">
        <f t="shared" si="22"/>
        <v>2465.86313872</v>
      </c>
    </row>
    <row r="1438" spans="1:8">
      <c r="A1438" s="5" t="s">
        <v>43</v>
      </c>
      <c r="B1438" s="5" t="s">
        <v>15</v>
      </c>
      <c r="C1438" s="5" t="s">
        <v>14</v>
      </c>
      <c r="D1438" s="5" t="s">
        <v>12</v>
      </c>
      <c r="E1438" s="5">
        <v>8</v>
      </c>
      <c r="F1438" s="6">
        <v>3.37975546762214</v>
      </c>
      <c r="G1438" s="6">
        <f>138716/1024</f>
        <v>135.46484375</v>
      </c>
      <c r="H1438" s="4">
        <f t="shared" si="22"/>
        <v>2367.03515288</v>
      </c>
    </row>
    <row r="1439" spans="1:8">
      <c r="A1439" s="5" t="s">
        <v>43</v>
      </c>
      <c r="B1439" s="5" t="s">
        <v>15</v>
      </c>
      <c r="C1439" s="5" t="s">
        <v>14</v>
      </c>
      <c r="D1439" s="5" t="s">
        <v>12</v>
      </c>
      <c r="E1439" s="5">
        <v>4</v>
      </c>
      <c r="F1439" s="6">
        <v>1.88230766693809</v>
      </c>
      <c r="G1439" s="6">
        <f>126844/1024</f>
        <v>123.87109375</v>
      </c>
      <c r="H1439" s="4">
        <f t="shared" si="22"/>
        <v>2125.0511116</v>
      </c>
    </row>
    <row r="1440" spans="1:8">
      <c r="A1440" s="5" t="s">
        <v>43</v>
      </c>
      <c r="B1440" s="5" t="s">
        <v>15</v>
      </c>
      <c r="C1440" s="5" t="s">
        <v>14</v>
      </c>
      <c r="D1440" s="5" t="s">
        <v>12</v>
      </c>
      <c r="E1440" s="5">
        <v>2</v>
      </c>
      <c r="F1440" s="6">
        <v>1.0329259844085</v>
      </c>
      <c r="G1440" s="6">
        <f>126060/1024</f>
        <v>123.10546875</v>
      </c>
      <c r="H1440" s="4">
        <f t="shared" si="22"/>
        <v>1936.24715632001</v>
      </c>
    </row>
    <row r="1441" spans="1:8">
      <c r="A1441" s="5" t="s">
        <v>43</v>
      </c>
      <c r="B1441" s="5" t="s">
        <v>15</v>
      </c>
      <c r="C1441" s="5" t="s">
        <v>14</v>
      </c>
      <c r="D1441" s="5" t="s">
        <v>12</v>
      </c>
      <c r="E1441" s="5">
        <v>1</v>
      </c>
      <c r="F1441" s="6">
        <v>0.525923105242029</v>
      </c>
      <c r="G1441" s="6">
        <f>119200/1024</f>
        <v>116.40625</v>
      </c>
      <c r="H1441" s="4">
        <f t="shared" si="22"/>
        <v>1901.41864853</v>
      </c>
    </row>
    <row r="1442" spans="1:8">
      <c r="A1442" s="5" t="s">
        <v>43</v>
      </c>
      <c r="B1442" s="5" t="s">
        <v>15</v>
      </c>
      <c r="C1442" s="5" t="s">
        <v>9</v>
      </c>
      <c r="D1442" s="5" t="s">
        <v>8</v>
      </c>
      <c r="E1442" s="5">
        <v>24</v>
      </c>
      <c r="F1442" s="6">
        <v>2343.35337316178</v>
      </c>
      <c r="G1442" s="6">
        <f>65112/1024</f>
        <v>63.5859375</v>
      </c>
      <c r="H1442" s="4">
        <f t="shared" si="22"/>
        <v>10.2417331824</v>
      </c>
    </row>
    <row r="1443" spans="1:8">
      <c r="A1443" s="5" t="s">
        <v>43</v>
      </c>
      <c r="B1443" s="5" t="s">
        <v>15</v>
      </c>
      <c r="C1443" s="5" t="s">
        <v>9</v>
      </c>
      <c r="D1443" s="5" t="s">
        <v>8</v>
      </c>
      <c r="E1443" s="5">
        <v>16</v>
      </c>
      <c r="F1443" s="6">
        <v>1746.35020155643</v>
      </c>
      <c r="G1443" s="6">
        <f>63648/1024</f>
        <v>62.15625</v>
      </c>
      <c r="H1443" s="4">
        <f t="shared" si="22"/>
        <v>9.16196532960001</v>
      </c>
    </row>
    <row r="1444" spans="1:8">
      <c r="A1444" s="5" t="s">
        <v>43</v>
      </c>
      <c r="B1444" s="5" t="s">
        <v>15</v>
      </c>
      <c r="C1444" s="5" t="s">
        <v>9</v>
      </c>
      <c r="D1444" s="5" t="s">
        <v>8</v>
      </c>
      <c r="E1444" s="5">
        <v>8</v>
      </c>
      <c r="F1444" s="6">
        <v>877.557060866234</v>
      </c>
      <c r="G1444" s="6">
        <f>63240/1024</f>
        <v>61.7578125</v>
      </c>
      <c r="H1444" s="4">
        <f t="shared" si="22"/>
        <v>9.11621632</v>
      </c>
    </row>
    <row r="1445" spans="1:8">
      <c r="A1445" s="5" t="s">
        <v>43</v>
      </c>
      <c r="B1445" s="5" t="s">
        <v>15</v>
      </c>
      <c r="C1445" s="5" t="s">
        <v>9</v>
      </c>
      <c r="D1445" s="5" t="s">
        <v>8</v>
      </c>
      <c r="E1445" s="5">
        <v>4</v>
      </c>
      <c r="F1445" s="6">
        <v>445.745853249673</v>
      </c>
      <c r="G1445" s="6">
        <f>63300/1024</f>
        <v>61.81640625</v>
      </c>
      <c r="H1445" s="4">
        <f t="shared" si="22"/>
        <v>8.973723414</v>
      </c>
    </row>
    <row r="1446" spans="1:8">
      <c r="A1446" s="5" t="s">
        <v>43</v>
      </c>
      <c r="B1446" s="5" t="s">
        <v>15</v>
      </c>
      <c r="C1446" s="5" t="s">
        <v>9</v>
      </c>
      <c r="D1446" s="5" t="s">
        <v>8</v>
      </c>
      <c r="E1446" s="5">
        <v>2</v>
      </c>
      <c r="F1446" s="6">
        <v>242.364298999778</v>
      </c>
      <c r="G1446" s="6">
        <f>63240/1024</f>
        <v>61.7578125</v>
      </c>
      <c r="H1446" s="4">
        <f t="shared" si="22"/>
        <v>8.25204045420003</v>
      </c>
    </row>
    <row r="1447" spans="1:8">
      <c r="A1447" s="5" t="s">
        <v>43</v>
      </c>
      <c r="B1447" s="5" t="s">
        <v>15</v>
      </c>
      <c r="C1447" s="5" t="s">
        <v>9</v>
      </c>
      <c r="D1447" s="5" t="s">
        <v>8</v>
      </c>
      <c r="E1447" s="5">
        <v>1</v>
      </c>
      <c r="F1447" s="6">
        <v>121.996163848146</v>
      </c>
      <c r="G1447" s="6">
        <f>62908/1024</f>
        <v>61.43359375</v>
      </c>
      <c r="H1447" s="4">
        <f t="shared" si="22"/>
        <v>8.19697905620003</v>
      </c>
    </row>
    <row r="1448" spans="1:8">
      <c r="A1448" s="5" t="s">
        <v>43</v>
      </c>
      <c r="B1448" s="5" t="s">
        <v>15</v>
      </c>
      <c r="C1448" s="5" t="s">
        <v>9</v>
      </c>
      <c r="D1448" s="5" t="s">
        <v>11</v>
      </c>
      <c r="E1448" s="5">
        <v>24</v>
      </c>
      <c r="F1448" s="6">
        <v>258.09127216815</v>
      </c>
      <c r="G1448" s="6">
        <f>646004/1024</f>
        <v>630.86328125</v>
      </c>
      <c r="H1448" s="4">
        <f t="shared" si="22"/>
        <v>92.990358792</v>
      </c>
    </row>
    <row r="1449" spans="1:8">
      <c r="A1449" s="5" t="s">
        <v>43</v>
      </c>
      <c r="B1449" s="5" t="s">
        <v>15</v>
      </c>
      <c r="C1449" s="5" t="s">
        <v>9</v>
      </c>
      <c r="D1449" s="5" t="s">
        <v>11</v>
      </c>
      <c r="E1449" s="5">
        <v>16</v>
      </c>
      <c r="F1449" s="6">
        <v>177.527749462821</v>
      </c>
      <c r="G1449" s="6">
        <f>644772/1024</f>
        <v>629.66015625</v>
      </c>
      <c r="H1449" s="4">
        <f t="shared" si="22"/>
        <v>90.1267551040004</v>
      </c>
    </row>
    <row r="1450" spans="1:8">
      <c r="A1450" s="5" t="s">
        <v>43</v>
      </c>
      <c r="B1450" s="5" t="s">
        <v>15</v>
      </c>
      <c r="C1450" s="5" t="s">
        <v>9</v>
      </c>
      <c r="D1450" s="5" t="s">
        <v>11</v>
      </c>
      <c r="E1450" s="5">
        <v>8</v>
      </c>
      <c r="F1450" s="6">
        <v>92.5669165012876</v>
      </c>
      <c r="G1450" s="6">
        <f>643604/1024</f>
        <v>628.51953125</v>
      </c>
      <c r="H1450" s="4">
        <f t="shared" si="22"/>
        <v>86.42396552</v>
      </c>
    </row>
    <row r="1451" spans="1:8">
      <c r="A1451" s="5" t="s">
        <v>43</v>
      </c>
      <c r="B1451" s="5" t="s">
        <v>15</v>
      </c>
      <c r="C1451" s="5" t="s">
        <v>9</v>
      </c>
      <c r="D1451" s="5" t="s">
        <v>11</v>
      </c>
      <c r="E1451" s="5">
        <v>4</v>
      </c>
      <c r="F1451" s="6">
        <v>45.50318795915</v>
      </c>
      <c r="G1451" s="6">
        <f>642880/1024</f>
        <v>627.8125</v>
      </c>
      <c r="H1451" s="4">
        <f t="shared" si="22"/>
        <v>87.9059287800002</v>
      </c>
    </row>
    <row r="1452" spans="1:8">
      <c r="A1452" s="5" t="s">
        <v>43</v>
      </c>
      <c r="B1452" s="5" t="s">
        <v>15</v>
      </c>
      <c r="C1452" s="5" t="s">
        <v>9</v>
      </c>
      <c r="D1452" s="5" t="s">
        <v>11</v>
      </c>
      <c r="E1452" s="5">
        <v>2</v>
      </c>
      <c r="F1452" s="6">
        <v>25.249041695801</v>
      </c>
      <c r="G1452" s="6">
        <f>642664/1024</f>
        <v>627.6015625</v>
      </c>
      <c r="H1452" s="4">
        <f t="shared" si="22"/>
        <v>79.2109270560002</v>
      </c>
    </row>
    <row r="1453" spans="1:8">
      <c r="A1453" s="5" t="s">
        <v>43</v>
      </c>
      <c r="B1453" s="5" t="s">
        <v>15</v>
      </c>
      <c r="C1453" s="5" t="s">
        <v>9</v>
      </c>
      <c r="D1453" s="5" t="s">
        <v>11</v>
      </c>
      <c r="E1453" s="5">
        <v>1</v>
      </c>
      <c r="F1453" s="6">
        <v>12.6662211047016</v>
      </c>
      <c r="G1453" s="6">
        <f>642332/1024</f>
        <v>627.27734375</v>
      </c>
      <c r="H1453" s="4">
        <f t="shared" si="22"/>
        <v>78.9501455670001</v>
      </c>
    </row>
    <row r="1454" spans="1:8">
      <c r="A1454" s="5" t="s">
        <v>43</v>
      </c>
      <c r="B1454" s="5" t="s">
        <v>15</v>
      </c>
      <c r="C1454" s="5" t="s">
        <v>9</v>
      </c>
      <c r="D1454" s="5" t="s">
        <v>12</v>
      </c>
      <c r="E1454" s="5">
        <v>24</v>
      </c>
      <c r="F1454" s="6">
        <v>13.7045553240086</v>
      </c>
      <c r="G1454" s="6">
        <f>10818072/1024</f>
        <v>10564.5234375</v>
      </c>
      <c r="H1454" s="4">
        <f t="shared" si="22"/>
        <v>1751.24251992001</v>
      </c>
    </row>
    <row r="1455" spans="1:8">
      <c r="A1455" s="5" t="s">
        <v>43</v>
      </c>
      <c r="B1455" s="5" t="s">
        <v>15</v>
      </c>
      <c r="C1455" s="5" t="s">
        <v>9</v>
      </c>
      <c r="D1455" s="5" t="s">
        <v>12</v>
      </c>
      <c r="E1455" s="5">
        <v>16</v>
      </c>
      <c r="F1455" s="6">
        <v>9.92330239488849</v>
      </c>
      <c r="G1455" s="6">
        <f>10816652/1024</f>
        <v>10563.13671875</v>
      </c>
      <c r="H1455" s="4">
        <f t="shared" si="22"/>
        <v>1612.36646464</v>
      </c>
    </row>
    <row r="1456" spans="1:8">
      <c r="A1456" s="5" t="s">
        <v>43</v>
      </c>
      <c r="B1456" s="5" t="s">
        <v>15</v>
      </c>
      <c r="C1456" s="5" t="s">
        <v>9</v>
      </c>
      <c r="D1456" s="5" t="s">
        <v>12</v>
      </c>
      <c r="E1456" s="5">
        <v>8</v>
      </c>
      <c r="F1456" s="6">
        <v>5.38378633730374</v>
      </c>
      <c r="G1456" s="6">
        <f>10815636/1024</f>
        <v>10562.14453125</v>
      </c>
      <c r="H1456" s="4">
        <f t="shared" si="22"/>
        <v>1485.94307032</v>
      </c>
    </row>
    <row r="1457" spans="1:8">
      <c r="A1457" s="5" t="s">
        <v>43</v>
      </c>
      <c r="B1457" s="5" t="s">
        <v>15</v>
      </c>
      <c r="C1457" s="5" t="s">
        <v>9</v>
      </c>
      <c r="D1457" s="5" t="s">
        <v>12</v>
      </c>
      <c r="E1457" s="5">
        <v>4</v>
      </c>
      <c r="F1457" s="6">
        <v>2.86411933753509</v>
      </c>
      <c r="G1457" s="6">
        <f>10814916/1024</f>
        <v>10561.44140625</v>
      </c>
      <c r="H1457" s="4">
        <f t="shared" si="22"/>
        <v>1396.5898514</v>
      </c>
    </row>
    <row r="1458" spans="1:8">
      <c r="A1458" s="5" t="s">
        <v>43</v>
      </c>
      <c r="B1458" s="5" t="s">
        <v>15</v>
      </c>
      <c r="C1458" s="5" t="s">
        <v>9</v>
      </c>
      <c r="D1458" s="5" t="s">
        <v>12</v>
      </c>
      <c r="E1458" s="5">
        <v>2</v>
      </c>
      <c r="F1458" s="6">
        <v>1.51609898977551</v>
      </c>
      <c r="G1458" s="6">
        <f>10814436/1024</f>
        <v>10560.97265625</v>
      </c>
      <c r="H1458" s="4">
        <f t="shared" si="22"/>
        <v>1319.17507596001</v>
      </c>
    </row>
    <row r="1459" spans="1:8">
      <c r="A1459" s="5" t="s">
        <v>43</v>
      </c>
      <c r="B1459" s="5" t="s">
        <v>15</v>
      </c>
      <c r="C1459" s="5" t="s">
        <v>9</v>
      </c>
      <c r="D1459" s="5" t="s">
        <v>12</v>
      </c>
      <c r="E1459" s="5">
        <v>1</v>
      </c>
      <c r="F1459" s="6">
        <v>0.75968240861079</v>
      </c>
      <c r="G1459" s="6">
        <f>10814324/1024</f>
        <v>10560.86328125</v>
      </c>
      <c r="H1459" s="4">
        <f t="shared" si="22"/>
        <v>1316.33955014</v>
      </c>
    </row>
    <row r="1460" spans="1:8">
      <c r="A1460" s="5" t="s">
        <v>44</v>
      </c>
      <c r="B1460" s="5" t="s">
        <v>7</v>
      </c>
      <c r="C1460" s="5" t="s">
        <v>13</v>
      </c>
      <c r="D1460" s="5" t="s">
        <v>8</v>
      </c>
      <c r="E1460" s="5">
        <v>4</v>
      </c>
      <c r="F1460" s="6">
        <v>741.585864791479</v>
      </c>
      <c r="G1460" s="6">
        <f>57606144/1024/1024</f>
        <v>54.9375</v>
      </c>
      <c r="H1460" s="4">
        <f t="shared" si="22"/>
        <v>5.39384606680001</v>
      </c>
    </row>
    <row r="1461" spans="1:8">
      <c r="A1461" s="5" t="s">
        <v>44</v>
      </c>
      <c r="B1461" s="5" t="s">
        <v>7</v>
      </c>
      <c r="C1461" s="5" t="s">
        <v>13</v>
      </c>
      <c r="D1461" s="5" t="s">
        <v>8</v>
      </c>
      <c r="E1461" s="5">
        <v>2</v>
      </c>
      <c r="F1461" s="6">
        <v>395.387109532123</v>
      </c>
      <c r="G1461" s="6">
        <f>60276736/1024/1024</f>
        <v>57.484375</v>
      </c>
      <c r="H1461" s="4">
        <f t="shared" si="22"/>
        <v>5.05833385000001</v>
      </c>
    </row>
    <row r="1462" spans="1:8">
      <c r="A1462" s="5" t="s">
        <v>44</v>
      </c>
      <c r="B1462" s="5" t="s">
        <v>7</v>
      </c>
      <c r="C1462" s="5" t="s">
        <v>13</v>
      </c>
      <c r="D1462" s="5" t="s">
        <v>8</v>
      </c>
      <c r="E1462" s="5">
        <v>1</v>
      </c>
      <c r="F1462" s="6">
        <v>201.014583589284</v>
      </c>
      <c r="G1462" s="6">
        <f>56868864/1024/1024</f>
        <v>54.234375</v>
      </c>
      <c r="H1462" s="4">
        <f t="shared" si="22"/>
        <v>4.97476343330002</v>
      </c>
    </row>
    <row r="1463" spans="1:8">
      <c r="A1463" s="5" t="s">
        <v>44</v>
      </c>
      <c r="B1463" s="5" t="s">
        <v>7</v>
      </c>
      <c r="C1463" s="5" t="s">
        <v>13</v>
      </c>
      <c r="D1463" s="5" t="s">
        <v>11</v>
      </c>
      <c r="E1463" s="5">
        <v>4</v>
      </c>
      <c r="F1463" s="6">
        <v>71.7376211588233</v>
      </c>
      <c r="G1463" s="6">
        <f>57081856/1024/1024</f>
        <v>54.4375</v>
      </c>
      <c r="H1463" s="4">
        <f t="shared" si="22"/>
        <v>55.758748832</v>
      </c>
    </row>
    <row r="1464" spans="1:8">
      <c r="A1464" s="5" t="s">
        <v>44</v>
      </c>
      <c r="B1464" s="5" t="s">
        <v>7</v>
      </c>
      <c r="C1464" s="5" t="s">
        <v>13</v>
      </c>
      <c r="D1464" s="5" t="s">
        <v>11</v>
      </c>
      <c r="E1464" s="5">
        <v>2</v>
      </c>
      <c r="F1464" s="6">
        <v>38.400649738502</v>
      </c>
      <c r="G1464" s="6">
        <f>57016320/1024/1024</f>
        <v>54.375</v>
      </c>
      <c r="H1464" s="4">
        <f t="shared" si="22"/>
        <v>52.0824520840001</v>
      </c>
    </row>
    <row r="1465" spans="1:8">
      <c r="A1465" s="5" t="s">
        <v>44</v>
      </c>
      <c r="B1465" s="5" t="s">
        <v>7</v>
      </c>
      <c r="C1465" s="5" t="s">
        <v>13</v>
      </c>
      <c r="D1465" s="5" t="s">
        <v>11</v>
      </c>
      <c r="E1465" s="5">
        <v>1</v>
      </c>
      <c r="F1465" s="6">
        <v>19.5574416926167</v>
      </c>
      <c r="G1465" s="6">
        <f>60391424/1024/1024</f>
        <v>57.59375</v>
      </c>
      <c r="H1465" s="4">
        <f t="shared" si="22"/>
        <v>51.1314320000002</v>
      </c>
    </row>
    <row r="1466" spans="1:8">
      <c r="A1466" s="5" t="s">
        <v>44</v>
      </c>
      <c r="B1466" s="5" t="s">
        <v>7</v>
      </c>
      <c r="C1466" s="5" t="s">
        <v>13</v>
      </c>
      <c r="D1466" s="5" t="s">
        <v>12</v>
      </c>
      <c r="E1466" s="5">
        <v>4</v>
      </c>
      <c r="F1466" s="6">
        <v>4.02370262624555</v>
      </c>
      <c r="G1466" s="6">
        <f>61652992/1024/1024</f>
        <v>58.796875</v>
      </c>
      <c r="H1466" s="4">
        <f t="shared" si="22"/>
        <v>994.109250000002</v>
      </c>
    </row>
    <row r="1467" spans="1:8">
      <c r="A1467" s="5" t="s">
        <v>44</v>
      </c>
      <c r="B1467" s="5" t="s">
        <v>7</v>
      </c>
      <c r="C1467" s="5" t="s">
        <v>13</v>
      </c>
      <c r="D1467" s="5" t="s">
        <v>12</v>
      </c>
      <c r="E1467" s="5">
        <v>2</v>
      </c>
      <c r="F1467" s="6">
        <v>2.40472354798535</v>
      </c>
      <c r="G1467" s="6">
        <f>59473920/1024/1024</f>
        <v>56.71875</v>
      </c>
      <c r="H1467" s="4">
        <f t="shared" si="22"/>
        <v>831.69643416</v>
      </c>
    </row>
    <row r="1468" spans="1:8">
      <c r="A1468" s="5" t="s">
        <v>44</v>
      </c>
      <c r="B1468" s="5" t="s">
        <v>7</v>
      </c>
      <c r="C1468" s="5" t="s">
        <v>13</v>
      </c>
      <c r="D1468" s="5" t="s">
        <v>12</v>
      </c>
      <c r="E1468" s="5">
        <v>1</v>
      </c>
      <c r="F1468" s="6">
        <v>1.23043762404358</v>
      </c>
      <c r="G1468" s="6">
        <f>59113472/1024/1024</f>
        <v>56.375</v>
      </c>
      <c r="H1468" s="4">
        <f t="shared" si="22"/>
        <v>812.718971250006</v>
      </c>
    </row>
    <row r="1469" spans="1:8">
      <c r="A1469" s="5" t="s">
        <v>44</v>
      </c>
      <c r="B1469" s="5" t="s">
        <v>7</v>
      </c>
      <c r="C1469" s="5" t="s">
        <v>14</v>
      </c>
      <c r="D1469" s="5" t="s">
        <v>8</v>
      </c>
      <c r="E1469" s="5">
        <v>4</v>
      </c>
      <c r="F1469" s="6">
        <v>321.03099575818</v>
      </c>
      <c r="G1469" s="6">
        <f>60145664/1024/1024</f>
        <v>57.359375</v>
      </c>
      <c r="H1469" s="4">
        <f t="shared" si="22"/>
        <v>12.4598560664</v>
      </c>
    </row>
    <row r="1470" spans="1:8">
      <c r="A1470" s="5" t="s">
        <v>44</v>
      </c>
      <c r="B1470" s="5" t="s">
        <v>7</v>
      </c>
      <c r="C1470" s="5" t="s">
        <v>14</v>
      </c>
      <c r="D1470" s="5" t="s">
        <v>8</v>
      </c>
      <c r="E1470" s="5">
        <v>2</v>
      </c>
      <c r="F1470" s="6">
        <v>186.461276959637</v>
      </c>
      <c r="G1470" s="6">
        <f>59097088/1024/1024</f>
        <v>56.359375</v>
      </c>
      <c r="H1470" s="4">
        <f t="shared" si="22"/>
        <v>10.72608765</v>
      </c>
    </row>
    <row r="1471" spans="1:8">
      <c r="A1471" s="5" t="s">
        <v>44</v>
      </c>
      <c r="B1471" s="5" t="s">
        <v>7</v>
      </c>
      <c r="C1471" s="5" t="s">
        <v>14</v>
      </c>
      <c r="D1471" s="5" t="s">
        <v>8</v>
      </c>
      <c r="E1471" s="5">
        <v>1</v>
      </c>
      <c r="F1471" s="6">
        <v>99.6283784689553</v>
      </c>
      <c r="G1471" s="6">
        <f>58294272/1024/1024</f>
        <v>55.59375</v>
      </c>
      <c r="H1471" s="4">
        <f t="shared" si="22"/>
        <v>10.0373007708</v>
      </c>
    </row>
    <row r="1472" spans="1:8">
      <c r="A1472" s="5" t="s">
        <v>44</v>
      </c>
      <c r="B1472" s="5" t="s">
        <v>7</v>
      </c>
      <c r="C1472" s="5" t="s">
        <v>14</v>
      </c>
      <c r="D1472" s="5" t="s">
        <v>11</v>
      </c>
      <c r="E1472" s="5">
        <v>4</v>
      </c>
      <c r="F1472" s="6">
        <v>78.8091757515761</v>
      </c>
      <c r="G1472" s="6">
        <f>59441152/1024/1024</f>
        <v>56.6875</v>
      </c>
      <c r="H1472" s="4">
        <f t="shared" si="22"/>
        <v>50.7555111680001</v>
      </c>
    </row>
    <row r="1473" spans="1:8">
      <c r="A1473" s="5" t="s">
        <v>44</v>
      </c>
      <c r="B1473" s="5" t="s">
        <v>7</v>
      </c>
      <c r="C1473" s="5" t="s">
        <v>14</v>
      </c>
      <c r="D1473" s="5" t="s">
        <v>11</v>
      </c>
      <c r="E1473" s="5">
        <v>2</v>
      </c>
      <c r="F1473" s="6">
        <v>41.7546104307095</v>
      </c>
      <c r="G1473" s="6">
        <f>60997632/1024/1024</f>
        <v>58.171875</v>
      </c>
      <c r="H1473" s="4">
        <f t="shared" si="22"/>
        <v>47.8989021660001</v>
      </c>
    </row>
    <row r="1474" spans="1:8">
      <c r="A1474" s="5" t="s">
        <v>44</v>
      </c>
      <c r="B1474" s="5" t="s">
        <v>7</v>
      </c>
      <c r="C1474" s="5" t="s">
        <v>14</v>
      </c>
      <c r="D1474" s="5" t="s">
        <v>11</v>
      </c>
      <c r="E1474" s="5">
        <v>1</v>
      </c>
      <c r="F1474" s="6">
        <v>21.1787022251639</v>
      </c>
      <c r="G1474" s="6">
        <f>59883520/1024/1024</f>
        <v>57.109375</v>
      </c>
      <c r="H1474" s="4">
        <f t="shared" si="22"/>
        <v>47.2172463340001</v>
      </c>
    </row>
    <row r="1475" spans="1:8">
      <c r="A1475" s="5" t="s">
        <v>44</v>
      </c>
      <c r="B1475" s="5" t="s">
        <v>7</v>
      </c>
      <c r="C1475" s="5" t="s">
        <v>14</v>
      </c>
      <c r="D1475" s="5" t="s">
        <v>12</v>
      </c>
      <c r="E1475" s="5">
        <v>4</v>
      </c>
      <c r="F1475" s="6">
        <v>4.75255142002608</v>
      </c>
      <c r="G1475" s="6">
        <f>149880832/1024/1024</f>
        <v>142.9375</v>
      </c>
      <c r="H1475" s="4">
        <f t="shared" ref="H1475:H1538" si="23">E1475*1000/F1475</f>
        <v>841.653176680001</v>
      </c>
    </row>
    <row r="1476" spans="1:8">
      <c r="A1476" s="5" t="s">
        <v>44</v>
      </c>
      <c r="B1476" s="5" t="s">
        <v>7</v>
      </c>
      <c r="C1476" s="5" t="s">
        <v>14</v>
      </c>
      <c r="D1476" s="5" t="s">
        <v>12</v>
      </c>
      <c r="E1476" s="5">
        <v>2</v>
      </c>
      <c r="F1476" s="6">
        <v>2.42720377218674</v>
      </c>
      <c r="G1476" s="6">
        <f>153960448/1024/1024</f>
        <v>146.828125</v>
      </c>
      <c r="H1476" s="4">
        <f t="shared" si="23"/>
        <v>823.993445840001</v>
      </c>
    </row>
    <row r="1477" spans="1:8">
      <c r="A1477" s="5" t="s">
        <v>44</v>
      </c>
      <c r="B1477" s="5" t="s">
        <v>7</v>
      </c>
      <c r="C1477" s="5" t="s">
        <v>14</v>
      </c>
      <c r="D1477" s="5" t="s">
        <v>12</v>
      </c>
      <c r="E1477" s="5">
        <v>1</v>
      </c>
      <c r="F1477" s="6">
        <v>1.23443193972725</v>
      </c>
      <c r="G1477" s="6">
        <f>145473536/1024/1024</f>
        <v>138.734375</v>
      </c>
      <c r="H1477" s="4">
        <f t="shared" si="23"/>
        <v>810.089214170003</v>
      </c>
    </row>
    <row r="1478" spans="1:8">
      <c r="A1478" s="5" t="s">
        <v>44</v>
      </c>
      <c r="B1478" s="5" t="s">
        <v>7</v>
      </c>
      <c r="C1478" s="5" t="s">
        <v>9</v>
      </c>
      <c r="D1478" s="5" t="s">
        <v>8</v>
      </c>
      <c r="E1478" s="5">
        <v>4</v>
      </c>
      <c r="F1478" s="6">
        <v>1212.82905105648</v>
      </c>
      <c r="G1478" s="6">
        <f>59588608/1024/1024</f>
        <v>56.828125</v>
      </c>
      <c r="H1478" s="4">
        <f t="shared" si="23"/>
        <v>3.29807403320002</v>
      </c>
    </row>
    <row r="1479" spans="1:8">
      <c r="A1479" s="5" t="s">
        <v>44</v>
      </c>
      <c r="B1479" s="5" t="s">
        <v>7</v>
      </c>
      <c r="C1479" s="5" t="s">
        <v>9</v>
      </c>
      <c r="D1479" s="5" t="s">
        <v>8</v>
      </c>
      <c r="E1479" s="5">
        <v>2</v>
      </c>
      <c r="F1479" s="6">
        <v>645.384711392392</v>
      </c>
      <c r="G1479" s="6">
        <f>59490304/1024/1024</f>
        <v>56.734375</v>
      </c>
      <c r="H1479" s="4">
        <f t="shared" si="23"/>
        <v>3.0989268334</v>
      </c>
    </row>
    <row r="1480" spans="1:8">
      <c r="A1480" s="5" t="s">
        <v>44</v>
      </c>
      <c r="B1480" s="5" t="s">
        <v>7</v>
      </c>
      <c r="C1480" s="5" t="s">
        <v>9</v>
      </c>
      <c r="D1480" s="5" t="s">
        <v>8</v>
      </c>
      <c r="E1480" s="5">
        <v>1</v>
      </c>
      <c r="F1480" s="6">
        <v>356.043813469927</v>
      </c>
      <c r="G1480" s="6">
        <f>59146240/1024/1024</f>
        <v>56.40625</v>
      </c>
      <c r="H1480" s="4">
        <f t="shared" si="23"/>
        <v>2.80864310000001</v>
      </c>
    </row>
    <row r="1481" spans="1:8">
      <c r="A1481" s="5" t="s">
        <v>44</v>
      </c>
      <c r="B1481" s="5" t="s">
        <v>7</v>
      </c>
      <c r="C1481" s="5" t="s">
        <v>9</v>
      </c>
      <c r="D1481" s="5" t="s">
        <v>11</v>
      </c>
      <c r="E1481" s="5">
        <v>4</v>
      </c>
      <c r="F1481" s="6">
        <v>123.770323134865</v>
      </c>
      <c r="G1481" s="6">
        <f>535937024/1024/1024</f>
        <v>511.109375</v>
      </c>
      <c r="H1481" s="4">
        <f t="shared" si="23"/>
        <v>32.317924836</v>
      </c>
    </row>
    <row r="1482" spans="1:8">
      <c r="A1482" s="5" t="s">
        <v>44</v>
      </c>
      <c r="B1482" s="5" t="s">
        <v>7</v>
      </c>
      <c r="C1482" s="5" t="s">
        <v>9</v>
      </c>
      <c r="D1482" s="5" t="s">
        <v>11</v>
      </c>
      <c r="E1482" s="5">
        <v>2</v>
      </c>
      <c r="F1482" s="6">
        <v>64.6101176496855</v>
      </c>
      <c r="G1482" s="6">
        <f>535101440/1024/1024</f>
        <v>510.3125</v>
      </c>
      <c r="H1482" s="4">
        <f t="shared" si="23"/>
        <v>30.954904166</v>
      </c>
    </row>
    <row r="1483" spans="1:8">
      <c r="A1483" s="5" t="s">
        <v>44</v>
      </c>
      <c r="B1483" s="5" t="s">
        <v>7</v>
      </c>
      <c r="C1483" s="5" t="s">
        <v>9</v>
      </c>
      <c r="D1483" s="5" t="s">
        <v>11</v>
      </c>
      <c r="E1483" s="5">
        <v>1</v>
      </c>
      <c r="F1483" s="6">
        <v>35.5727157817915</v>
      </c>
      <c r="G1483" s="6">
        <f>534937600/1024/1024</f>
        <v>510.15625</v>
      </c>
      <c r="H1483" s="4">
        <f t="shared" si="23"/>
        <v>28.1114325410001</v>
      </c>
    </row>
    <row r="1484" spans="1:8">
      <c r="A1484" s="5" t="s">
        <v>44</v>
      </c>
      <c r="B1484" s="5" t="s">
        <v>7</v>
      </c>
      <c r="C1484" s="5" t="s">
        <v>9</v>
      </c>
      <c r="D1484" s="5" t="s">
        <v>12</v>
      </c>
      <c r="E1484" s="5">
        <v>4</v>
      </c>
      <c r="F1484" s="6">
        <v>7.40145170593469</v>
      </c>
      <c r="G1484" s="6">
        <f>1637744640/1024/1024</f>
        <v>1561.875</v>
      </c>
      <c r="H1484" s="4">
        <f t="shared" si="23"/>
        <v>540.434520000001</v>
      </c>
    </row>
    <row r="1485" spans="1:8">
      <c r="A1485" s="5" t="s">
        <v>44</v>
      </c>
      <c r="B1485" s="5" t="s">
        <v>7</v>
      </c>
      <c r="C1485" s="5" t="s">
        <v>9</v>
      </c>
      <c r="D1485" s="5" t="s">
        <v>12</v>
      </c>
      <c r="E1485" s="5">
        <v>2</v>
      </c>
      <c r="F1485" s="6">
        <v>3.92505312553321</v>
      </c>
      <c r="G1485" s="6">
        <f>3063709696/1024/1024</f>
        <v>2921.78125</v>
      </c>
      <c r="H1485" s="4">
        <f t="shared" si="23"/>
        <v>509.547243320001</v>
      </c>
    </row>
    <row r="1486" spans="1:8">
      <c r="A1486" s="5" t="s">
        <v>44</v>
      </c>
      <c r="B1486" s="5" t="s">
        <v>7</v>
      </c>
      <c r="C1486" s="5" t="s">
        <v>9</v>
      </c>
      <c r="D1486" s="5" t="s">
        <v>12</v>
      </c>
      <c r="E1486" s="5">
        <v>1</v>
      </c>
      <c r="F1486" s="6">
        <v>2.17844503985909</v>
      </c>
      <c r="G1486" s="6">
        <f>2549841920/1024/1024</f>
        <v>2431.71875</v>
      </c>
      <c r="H1486" s="4">
        <f t="shared" si="23"/>
        <v>459.04302459</v>
      </c>
    </row>
    <row r="1487" spans="1:8">
      <c r="A1487" s="5" t="s">
        <v>44</v>
      </c>
      <c r="B1487" s="5" t="s">
        <v>15</v>
      </c>
      <c r="C1487" s="5" t="s">
        <v>13</v>
      </c>
      <c r="D1487" s="5" t="s">
        <v>8</v>
      </c>
      <c r="E1487" s="5">
        <v>24</v>
      </c>
      <c r="F1487" s="6">
        <v>2236.43407342811</v>
      </c>
      <c r="G1487" s="6">
        <f>62844/1024</f>
        <v>61.37109375</v>
      </c>
      <c r="H1487" s="4">
        <f t="shared" si="23"/>
        <v>10.7313693192</v>
      </c>
    </row>
    <row r="1488" spans="1:8">
      <c r="A1488" s="5" t="s">
        <v>44</v>
      </c>
      <c r="B1488" s="5" t="s">
        <v>15</v>
      </c>
      <c r="C1488" s="5" t="s">
        <v>13</v>
      </c>
      <c r="D1488" s="5" t="s">
        <v>8</v>
      </c>
      <c r="E1488" s="5">
        <v>16</v>
      </c>
      <c r="F1488" s="6">
        <v>1753.14286297972</v>
      </c>
      <c r="G1488" s="6">
        <f>63764/1024</f>
        <v>62.26953125</v>
      </c>
      <c r="H1488" s="4">
        <f t="shared" si="23"/>
        <v>9.12646672320001</v>
      </c>
    </row>
    <row r="1489" spans="1:8">
      <c r="A1489" s="5" t="s">
        <v>44</v>
      </c>
      <c r="B1489" s="5" t="s">
        <v>15</v>
      </c>
      <c r="C1489" s="5" t="s">
        <v>13</v>
      </c>
      <c r="D1489" s="5" t="s">
        <v>8</v>
      </c>
      <c r="E1489" s="5">
        <v>8</v>
      </c>
      <c r="F1489" s="6">
        <v>886.207665391574</v>
      </c>
      <c r="G1489" s="6">
        <f>63008/1024</f>
        <v>61.53125</v>
      </c>
      <c r="H1489" s="4">
        <f t="shared" si="23"/>
        <v>9.0272295224</v>
      </c>
    </row>
    <row r="1490" spans="1:8">
      <c r="A1490" s="5" t="s">
        <v>44</v>
      </c>
      <c r="B1490" s="5" t="s">
        <v>15</v>
      </c>
      <c r="C1490" s="5" t="s">
        <v>13</v>
      </c>
      <c r="D1490" s="5" t="s">
        <v>8</v>
      </c>
      <c r="E1490" s="5">
        <v>4</v>
      </c>
      <c r="F1490" s="6">
        <v>453.828419916952</v>
      </c>
      <c r="G1490" s="6">
        <f>63336/1024</f>
        <v>61.8515625</v>
      </c>
      <c r="H1490" s="4">
        <f t="shared" si="23"/>
        <v>8.81390372320001</v>
      </c>
    </row>
    <row r="1491" spans="1:8">
      <c r="A1491" s="5" t="s">
        <v>44</v>
      </c>
      <c r="B1491" s="5" t="s">
        <v>15</v>
      </c>
      <c r="C1491" s="5" t="s">
        <v>13</v>
      </c>
      <c r="D1491" s="5" t="s">
        <v>8</v>
      </c>
      <c r="E1491" s="5">
        <v>2</v>
      </c>
      <c r="F1491" s="6">
        <v>241.520225621117</v>
      </c>
      <c r="G1491" s="6">
        <f>63428/1024</f>
        <v>61.94140625</v>
      </c>
      <c r="H1491" s="4">
        <f t="shared" si="23"/>
        <v>8.28087997540001</v>
      </c>
    </row>
    <row r="1492" spans="1:8">
      <c r="A1492" s="5" t="s">
        <v>44</v>
      </c>
      <c r="B1492" s="5" t="s">
        <v>15</v>
      </c>
      <c r="C1492" s="5" t="s">
        <v>13</v>
      </c>
      <c r="D1492" s="5" t="s">
        <v>8</v>
      </c>
      <c r="E1492" s="5">
        <v>1</v>
      </c>
      <c r="F1492" s="6">
        <v>126.282401037464</v>
      </c>
      <c r="G1492" s="6">
        <f>63320/1024</f>
        <v>61.8359375</v>
      </c>
      <c r="H1492" s="4">
        <f t="shared" si="23"/>
        <v>7.91875979380002</v>
      </c>
    </row>
    <row r="1493" spans="1:8">
      <c r="A1493" s="5" t="s">
        <v>44</v>
      </c>
      <c r="B1493" s="5" t="s">
        <v>15</v>
      </c>
      <c r="C1493" s="5" t="s">
        <v>13</v>
      </c>
      <c r="D1493" s="5" t="s">
        <v>11</v>
      </c>
      <c r="E1493" s="5">
        <v>24</v>
      </c>
      <c r="F1493" s="6">
        <v>225.245845518492</v>
      </c>
      <c r="G1493" s="6">
        <f>68536/1024</f>
        <v>66.9296875</v>
      </c>
      <c r="H1493" s="4">
        <f t="shared" si="23"/>
        <v>106.550244888</v>
      </c>
    </row>
    <row r="1494" spans="1:8">
      <c r="A1494" s="5" t="s">
        <v>44</v>
      </c>
      <c r="B1494" s="5" t="s">
        <v>15</v>
      </c>
      <c r="C1494" s="5" t="s">
        <v>13</v>
      </c>
      <c r="D1494" s="5" t="s">
        <v>11</v>
      </c>
      <c r="E1494" s="5">
        <v>16</v>
      </c>
      <c r="F1494" s="6">
        <v>172.916311247635</v>
      </c>
      <c r="G1494" s="6">
        <f>63244/1024</f>
        <v>61.76171875</v>
      </c>
      <c r="H1494" s="4">
        <f t="shared" si="23"/>
        <v>92.5303106720005</v>
      </c>
    </row>
    <row r="1495" spans="1:8">
      <c r="A1495" s="5" t="s">
        <v>44</v>
      </c>
      <c r="B1495" s="5" t="s">
        <v>15</v>
      </c>
      <c r="C1495" s="5" t="s">
        <v>13</v>
      </c>
      <c r="D1495" s="5" t="s">
        <v>11</v>
      </c>
      <c r="E1495" s="5">
        <v>8</v>
      </c>
      <c r="F1495" s="6">
        <v>87.7677117546003</v>
      </c>
      <c r="G1495" s="6">
        <f>63176/1024</f>
        <v>61.6953125</v>
      </c>
      <c r="H1495" s="4">
        <f t="shared" si="23"/>
        <v>91.1496932080001</v>
      </c>
    </row>
    <row r="1496" spans="1:8">
      <c r="A1496" s="5" t="s">
        <v>44</v>
      </c>
      <c r="B1496" s="5" t="s">
        <v>15</v>
      </c>
      <c r="C1496" s="5" t="s">
        <v>13</v>
      </c>
      <c r="D1496" s="5" t="s">
        <v>11</v>
      </c>
      <c r="E1496" s="5">
        <v>4</v>
      </c>
      <c r="F1496" s="6">
        <v>45.5517181251089</v>
      </c>
      <c r="G1496" s="6">
        <f>63212/1024</f>
        <v>61.73046875</v>
      </c>
      <c r="H1496" s="4">
        <f t="shared" si="23"/>
        <v>87.8122750280001</v>
      </c>
    </row>
    <row r="1497" spans="1:8">
      <c r="A1497" s="5" t="s">
        <v>44</v>
      </c>
      <c r="B1497" s="5" t="s">
        <v>15</v>
      </c>
      <c r="C1497" s="5" t="s">
        <v>13</v>
      </c>
      <c r="D1497" s="5" t="s">
        <v>11</v>
      </c>
      <c r="E1497" s="5">
        <v>2</v>
      </c>
      <c r="F1497" s="6">
        <v>25.1224490595227</v>
      </c>
      <c r="G1497" s="6">
        <f>62732/1024</f>
        <v>61.26171875</v>
      </c>
      <c r="H1497" s="4">
        <f t="shared" si="23"/>
        <v>79.6100728580002</v>
      </c>
    </row>
    <row r="1498" spans="1:8">
      <c r="A1498" s="5" t="s">
        <v>44</v>
      </c>
      <c r="B1498" s="5" t="s">
        <v>15</v>
      </c>
      <c r="C1498" s="5" t="s">
        <v>13</v>
      </c>
      <c r="D1498" s="5" t="s">
        <v>11</v>
      </c>
      <c r="E1498" s="5">
        <v>1</v>
      </c>
      <c r="F1498" s="6">
        <v>12.5337152889749</v>
      </c>
      <c r="G1498" s="6">
        <f>63228/1024</f>
        <v>61.74609375</v>
      </c>
      <c r="H1498" s="4">
        <f t="shared" si="23"/>
        <v>79.7848025860006</v>
      </c>
    </row>
    <row r="1499" spans="1:8">
      <c r="A1499" s="5" t="s">
        <v>44</v>
      </c>
      <c r="B1499" s="5" t="s">
        <v>15</v>
      </c>
      <c r="C1499" s="5" t="s">
        <v>13</v>
      </c>
      <c r="D1499" s="5" t="s">
        <v>12</v>
      </c>
      <c r="E1499" s="5">
        <v>24</v>
      </c>
      <c r="F1499" s="6">
        <v>12.4761740367874</v>
      </c>
      <c r="G1499" s="6">
        <f>68344/1024</f>
        <v>66.7421875</v>
      </c>
      <c r="H1499" s="4">
        <f t="shared" si="23"/>
        <v>1923.66665688001</v>
      </c>
    </row>
    <row r="1500" spans="1:8">
      <c r="A1500" s="5" t="s">
        <v>44</v>
      </c>
      <c r="B1500" s="5" t="s">
        <v>15</v>
      </c>
      <c r="C1500" s="5" t="s">
        <v>13</v>
      </c>
      <c r="D1500" s="5" t="s">
        <v>12</v>
      </c>
      <c r="E1500" s="5">
        <v>16</v>
      </c>
      <c r="F1500" s="6">
        <v>9.38103323739119</v>
      </c>
      <c r="G1500" s="6">
        <f>63284/1024</f>
        <v>61.80078125</v>
      </c>
      <c r="H1500" s="4">
        <f t="shared" si="23"/>
        <v>1705.56905568</v>
      </c>
    </row>
    <row r="1501" spans="1:8">
      <c r="A1501" s="5" t="s">
        <v>44</v>
      </c>
      <c r="B1501" s="5" t="s">
        <v>15</v>
      </c>
      <c r="C1501" s="5" t="s">
        <v>13</v>
      </c>
      <c r="D1501" s="5" t="s">
        <v>12</v>
      </c>
      <c r="E1501" s="5">
        <v>8</v>
      </c>
      <c r="F1501" s="6">
        <v>5.31001100911891</v>
      </c>
      <c r="G1501" s="6">
        <f>63408/1024</f>
        <v>61.921875</v>
      </c>
      <c r="H1501" s="4">
        <f t="shared" si="23"/>
        <v>1506.58821352</v>
      </c>
    </row>
    <row r="1502" spans="1:8">
      <c r="A1502" s="5" t="s">
        <v>44</v>
      </c>
      <c r="B1502" s="5" t="s">
        <v>15</v>
      </c>
      <c r="C1502" s="5" t="s">
        <v>13</v>
      </c>
      <c r="D1502" s="5" t="s">
        <v>12</v>
      </c>
      <c r="E1502" s="5">
        <v>4</v>
      </c>
      <c r="F1502" s="6">
        <v>2.78832981462422</v>
      </c>
      <c r="G1502" s="6">
        <f>63328/1024</f>
        <v>61.84375</v>
      </c>
      <c r="H1502" s="4">
        <f t="shared" si="23"/>
        <v>1434.5505252</v>
      </c>
    </row>
    <row r="1503" spans="1:8">
      <c r="A1503" s="5" t="s">
        <v>44</v>
      </c>
      <c r="B1503" s="5" t="s">
        <v>15</v>
      </c>
      <c r="C1503" s="5" t="s">
        <v>13</v>
      </c>
      <c r="D1503" s="5" t="s">
        <v>12</v>
      </c>
      <c r="E1503" s="5">
        <v>2</v>
      </c>
      <c r="F1503" s="6">
        <v>1.30887745562296</v>
      </c>
      <c r="G1503" s="6">
        <f>63268/1024</f>
        <v>61.78515625</v>
      </c>
      <c r="H1503" s="4">
        <f t="shared" si="23"/>
        <v>1528.02692980001</v>
      </c>
    </row>
    <row r="1504" spans="1:8">
      <c r="A1504" s="5" t="s">
        <v>44</v>
      </c>
      <c r="B1504" s="5" t="s">
        <v>15</v>
      </c>
      <c r="C1504" s="5" t="s">
        <v>13</v>
      </c>
      <c r="D1504" s="5" t="s">
        <v>12</v>
      </c>
      <c r="E1504" s="5">
        <v>1</v>
      </c>
      <c r="F1504" s="6">
        <v>0.746777567025782</v>
      </c>
      <c r="G1504" s="6">
        <f>63532/1024</f>
        <v>62.04296875</v>
      </c>
      <c r="H1504" s="4">
        <f t="shared" si="23"/>
        <v>1339.08682338</v>
      </c>
    </row>
    <row r="1505" spans="1:8">
      <c r="A1505" s="5" t="s">
        <v>44</v>
      </c>
      <c r="B1505" s="5" t="s">
        <v>15</v>
      </c>
      <c r="C1505" s="5" t="s">
        <v>14</v>
      </c>
      <c r="D1505" s="5" t="s">
        <v>8</v>
      </c>
      <c r="E1505" s="5">
        <v>24</v>
      </c>
      <c r="F1505" s="6">
        <v>1054.33589049584</v>
      </c>
      <c r="G1505" s="6">
        <f>63244/1024</f>
        <v>61.76171875</v>
      </c>
      <c r="H1505" s="4">
        <f t="shared" si="23"/>
        <v>22.7631442848001</v>
      </c>
    </row>
    <row r="1506" spans="1:8">
      <c r="A1506" s="5" t="s">
        <v>44</v>
      </c>
      <c r="B1506" s="5" t="s">
        <v>15</v>
      </c>
      <c r="C1506" s="5" t="s">
        <v>14</v>
      </c>
      <c r="D1506" s="5" t="s">
        <v>8</v>
      </c>
      <c r="E1506" s="5">
        <v>16</v>
      </c>
      <c r="F1506" s="6">
        <v>815.645560052569</v>
      </c>
      <c r="G1506" s="6">
        <f>63392/1024</f>
        <v>61.90625</v>
      </c>
      <c r="H1506" s="4">
        <f t="shared" si="23"/>
        <v>19.6163637536</v>
      </c>
    </row>
    <row r="1507" spans="1:8">
      <c r="A1507" s="5" t="s">
        <v>44</v>
      </c>
      <c r="B1507" s="5" t="s">
        <v>15</v>
      </c>
      <c r="C1507" s="5" t="s">
        <v>14</v>
      </c>
      <c r="D1507" s="5" t="s">
        <v>8</v>
      </c>
      <c r="E1507" s="5">
        <v>8</v>
      </c>
      <c r="F1507" s="6">
        <v>429.684924181548</v>
      </c>
      <c r="G1507" s="6">
        <f>63420/1024</f>
        <v>61.93359375</v>
      </c>
      <c r="H1507" s="4">
        <f t="shared" si="23"/>
        <v>18.618293428</v>
      </c>
    </row>
    <row r="1508" spans="1:8">
      <c r="A1508" s="5" t="s">
        <v>44</v>
      </c>
      <c r="B1508" s="5" t="s">
        <v>15</v>
      </c>
      <c r="C1508" s="5" t="s">
        <v>14</v>
      </c>
      <c r="D1508" s="5" t="s">
        <v>8</v>
      </c>
      <c r="E1508" s="5">
        <v>4</v>
      </c>
      <c r="F1508" s="6">
        <v>201.386143301393</v>
      </c>
      <c r="G1508" s="6">
        <f>63576/1024</f>
        <v>62.0859375</v>
      </c>
      <c r="H1508" s="4">
        <f t="shared" si="23"/>
        <v>19.862339754</v>
      </c>
    </row>
    <row r="1509" spans="1:8">
      <c r="A1509" s="5" t="s">
        <v>44</v>
      </c>
      <c r="B1509" s="5" t="s">
        <v>15</v>
      </c>
      <c r="C1509" s="5" t="s">
        <v>14</v>
      </c>
      <c r="D1509" s="5" t="s">
        <v>8</v>
      </c>
      <c r="E1509" s="5">
        <v>2</v>
      </c>
      <c r="F1509" s="6">
        <v>106.592238694552</v>
      </c>
      <c r="G1509" s="6">
        <f>63028/1024</f>
        <v>61.55078125</v>
      </c>
      <c r="H1509" s="4">
        <f t="shared" si="23"/>
        <v>18.7630921772002</v>
      </c>
    </row>
    <row r="1510" spans="1:8">
      <c r="A1510" s="5" t="s">
        <v>44</v>
      </c>
      <c r="B1510" s="5" t="s">
        <v>15</v>
      </c>
      <c r="C1510" s="5" t="s">
        <v>14</v>
      </c>
      <c r="D1510" s="5" t="s">
        <v>8</v>
      </c>
      <c r="E1510" s="5">
        <v>1</v>
      </c>
      <c r="F1510" s="6">
        <v>60.214794075707</v>
      </c>
      <c r="G1510" s="6">
        <f>62740/1024</f>
        <v>61.26953125</v>
      </c>
      <c r="H1510" s="4">
        <f t="shared" si="23"/>
        <v>16.6072144786</v>
      </c>
    </row>
    <row r="1511" spans="1:8">
      <c r="A1511" s="5" t="s">
        <v>44</v>
      </c>
      <c r="B1511" s="5" t="s">
        <v>15</v>
      </c>
      <c r="C1511" s="5" t="s">
        <v>14</v>
      </c>
      <c r="D1511" s="5" t="s">
        <v>11</v>
      </c>
      <c r="E1511" s="5">
        <v>24</v>
      </c>
      <c r="F1511" s="6">
        <v>216.2988161743</v>
      </c>
      <c r="G1511" s="6">
        <f>63392/1024</f>
        <v>61.90625</v>
      </c>
      <c r="H1511" s="4">
        <f t="shared" si="23"/>
        <v>110.95761144</v>
      </c>
    </row>
    <row r="1512" spans="1:8">
      <c r="A1512" s="5" t="s">
        <v>44</v>
      </c>
      <c r="B1512" s="5" t="s">
        <v>15</v>
      </c>
      <c r="C1512" s="5" t="s">
        <v>14</v>
      </c>
      <c r="D1512" s="5" t="s">
        <v>11</v>
      </c>
      <c r="E1512" s="5">
        <v>16</v>
      </c>
      <c r="F1512" s="6">
        <v>164.353909514862</v>
      </c>
      <c r="G1512" s="6">
        <f>63340/1024</f>
        <v>61.85546875</v>
      </c>
      <c r="H1512" s="4">
        <f t="shared" si="23"/>
        <v>97.3508938560002</v>
      </c>
    </row>
    <row r="1513" spans="1:8">
      <c r="A1513" s="5" t="s">
        <v>44</v>
      </c>
      <c r="B1513" s="5" t="s">
        <v>15</v>
      </c>
      <c r="C1513" s="5" t="s">
        <v>14</v>
      </c>
      <c r="D1513" s="5" t="s">
        <v>11</v>
      </c>
      <c r="E1513" s="5">
        <v>8</v>
      </c>
      <c r="F1513" s="6">
        <v>82.3740930739826</v>
      </c>
      <c r="G1513" s="6">
        <f>63196/1024</f>
        <v>61.71484375</v>
      </c>
      <c r="H1513" s="4">
        <f t="shared" si="23"/>
        <v>97.117912944</v>
      </c>
    </row>
    <row r="1514" spans="1:8">
      <c r="A1514" s="5" t="s">
        <v>44</v>
      </c>
      <c r="B1514" s="5" t="s">
        <v>15</v>
      </c>
      <c r="C1514" s="5" t="s">
        <v>14</v>
      </c>
      <c r="D1514" s="5" t="s">
        <v>11</v>
      </c>
      <c r="E1514" s="5">
        <v>4</v>
      </c>
      <c r="F1514" s="6">
        <v>44.4338612762333</v>
      </c>
      <c r="G1514" s="6">
        <f>63044/1024</f>
        <v>61.56640625</v>
      </c>
      <c r="H1514" s="4">
        <f t="shared" si="23"/>
        <v>90.0214360200002</v>
      </c>
    </row>
    <row r="1515" spans="1:8">
      <c r="A1515" s="5" t="s">
        <v>44</v>
      </c>
      <c r="B1515" s="5" t="s">
        <v>15</v>
      </c>
      <c r="C1515" s="5" t="s">
        <v>14</v>
      </c>
      <c r="D1515" s="5" t="s">
        <v>11</v>
      </c>
      <c r="E1515" s="5">
        <v>2</v>
      </c>
      <c r="F1515" s="6">
        <v>22.3175753349425</v>
      </c>
      <c r="G1515" s="6">
        <f>62720/1024</f>
        <v>61.25</v>
      </c>
      <c r="H1515" s="4">
        <f t="shared" si="23"/>
        <v>89.6154698700002</v>
      </c>
    </row>
    <row r="1516" spans="1:8">
      <c r="A1516" s="5" t="s">
        <v>44</v>
      </c>
      <c r="B1516" s="5" t="s">
        <v>15</v>
      </c>
      <c r="C1516" s="5" t="s">
        <v>14</v>
      </c>
      <c r="D1516" s="5" t="s">
        <v>11</v>
      </c>
      <c r="E1516" s="5">
        <v>1</v>
      </c>
      <c r="F1516" s="6">
        <v>12.5757089789461</v>
      </c>
      <c r="G1516" s="6">
        <f>63228/1024</f>
        <v>61.74609375</v>
      </c>
      <c r="H1516" s="4">
        <f t="shared" si="23"/>
        <v>79.5183795740003</v>
      </c>
    </row>
    <row r="1517" spans="1:8">
      <c r="A1517" s="5" t="s">
        <v>44</v>
      </c>
      <c r="B1517" s="5" t="s">
        <v>15</v>
      </c>
      <c r="C1517" s="5" t="s">
        <v>14</v>
      </c>
      <c r="D1517" s="5" t="s">
        <v>12</v>
      </c>
      <c r="E1517" s="5">
        <v>24</v>
      </c>
      <c r="F1517" s="6">
        <v>12.8069849878072</v>
      </c>
      <c r="G1517" s="6">
        <f>160108/1024</f>
        <v>156.35546875</v>
      </c>
      <c r="H1517" s="4">
        <f t="shared" si="23"/>
        <v>1873.97736648001</v>
      </c>
    </row>
    <row r="1518" spans="1:8">
      <c r="A1518" s="5" t="s">
        <v>44</v>
      </c>
      <c r="B1518" s="5" t="s">
        <v>15</v>
      </c>
      <c r="C1518" s="5" t="s">
        <v>14</v>
      </c>
      <c r="D1518" s="5" t="s">
        <v>12</v>
      </c>
      <c r="E1518" s="5">
        <v>16</v>
      </c>
      <c r="F1518" s="6">
        <v>9.23663376308841</v>
      </c>
      <c r="G1518" s="6">
        <f>144848/1024</f>
        <v>141.453125</v>
      </c>
      <c r="H1518" s="4">
        <f t="shared" si="23"/>
        <v>1732.23280368</v>
      </c>
    </row>
    <row r="1519" spans="1:8">
      <c r="A1519" s="5" t="s">
        <v>44</v>
      </c>
      <c r="B1519" s="5" t="s">
        <v>15</v>
      </c>
      <c r="C1519" s="5" t="s">
        <v>14</v>
      </c>
      <c r="D1519" s="5" t="s">
        <v>12</v>
      </c>
      <c r="E1519" s="5">
        <v>8</v>
      </c>
      <c r="F1519" s="6">
        <v>5.31667571902039</v>
      </c>
      <c r="G1519" s="6">
        <f>140652/1024</f>
        <v>137.35546875</v>
      </c>
      <c r="H1519" s="4">
        <f t="shared" si="23"/>
        <v>1504.6996324</v>
      </c>
    </row>
    <row r="1520" spans="1:8">
      <c r="A1520" s="5" t="s">
        <v>44</v>
      </c>
      <c r="B1520" s="5" t="s">
        <v>15</v>
      </c>
      <c r="C1520" s="5" t="s">
        <v>14</v>
      </c>
      <c r="D1520" s="5" t="s">
        <v>12</v>
      </c>
      <c r="E1520" s="5">
        <v>4</v>
      </c>
      <c r="F1520" s="6">
        <v>2.66317500320237</v>
      </c>
      <c r="G1520" s="6">
        <f>126232/1024</f>
        <v>123.2734375</v>
      </c>
      <c r="H1520" s="4">
        <f t="shared" si="23"/>
        <v>1501.96663576</v>
      </c>
    </row>
    <row r="1521" spans="1:8">
      <c r="A1521" s="5" t="s">
        <v>44</v>
      </c>
      <c r="B1521" s="5" t="s">
        <v>15</v>
      </c>
      <c r="C1521" s="5" t="s">
        <v>14</v>
      </c>
      <c r="D1521" s="5" t="s">
        <v>12</v>
      </c>
      <c r="E1521" s="5">
        <v>2</v>
      </c>
      <c r="F1521" s="6">
        <v>1.45775642466118</v>
      </c>
      <c r="G1521" s="6">
        <f>124832/1024</f>
        <v>121.90625</v>
      </c>
      <c r="H1521" s="4">
        <f t="shared" si="23"/>
        <v>1371.97131576001</v>
      </c>
    </row>
    <row r="1522" spans="1:8">
      <c r="A1522" s="5" t="s">
        <v>44</v>
      </c>
      <c r="B1522" s="5" t="s">
        <v>15</v>
      </c>
      <c r="C1522" s="5" t="s">
        <v>14</v>
      </c>
      <c r="D1522" s="5" t="s">
        <v>12</v>
      </c>
      <c r="E1522" s="5">
        <v>1</v>
      </c>
      <c r="F1522" s="6">
        <v>0.721016661970652</v>
      </c>
      <c r="G1522" s="6">
        <f>119304/1024</f>
        <v>116.5078125</v>
      </c>
      <c r="H1522" s="4">
        <f t="shared" si="23"/>
        <v>1386.9305007</v>
      </c>
    </row>
    <row r="1523" spans="1:8">
      <c r="A1523" s="5" t="s">
        <v>44</v>
      </c>
      <c r="B1523" s="5" t="s">
        <v>15</v>
      </c>
      <c r="C1523" s="5" t="s">
        <v>9</v>
      </c>
      <c r="D1523" s="5" t="s">
        <v>8</v>
      </c>
      <c r="E1523" s="5">
        <v>24</v>
      </c>
      <c r="F1523" s="6">
        <v>3832.13517054211</v>
      </c>
      <c r="G1523" s="6">
        <f>63168/1024</f>
        <v>61.6875</v>
      </c>
      <c r="H1523" s="4">
        <f t="shared" si="23"/>
        <v>6.26282710080001</v>
      </c>
    </row>
    <row r="1524" spans="1:8">
      <c r="A1524" s="5" t="s">
        <v>44</v>
      </c>
      <c r="B1524" s="5" t="s">
        <v>15</v>
      </c>
      <c r="C1524" s="5" t="s">
        <v>9</v>
      </c>
      <c r="D1524" s="5" t="s">
        <v>8</v>
      </c>
      <c r="E1524" s="5">
        <v>16</v>
      </c>
      <c r="F1524" s="6">
        <v>2868.91732582502</v>
      </c>
      <c r="G1524" s="6">
        <f>63220/1024</f>
        <v>61.73828125</v>
      </c>
      <c r="H1524" s="4">
        <f t="shared" si="23"/>
        <v>5.57701675680001</v>
      </c>
    </row>
    <row r="1525" spans="1:8">
      <c r="A1525" s="5" t="s">
        <v>44</v>
      </c>
      <c r="B1525" s="5" t="s">
        <v>15</v>
      </c>
      <c r="C1525" s="5" t="s">
        <v>9</v>
      </c>
      <c r="D1525" s="5" t="s">
        <v>8</v>
      </c>
      <c r="E1525" s="5">
        <v>8</v>
      </c>
      <c r="F1525" s="6">
        <v>1454.62782054483</v>
      </c>
      <c r="G1525" s="6">
        <f>63096/1024</f>
        <v>61.6171875</v>
      </c>
      <c r="H1525" s="4">
        <f t="shared" si="23"/>
        <v>5.49968857120002</v>
      </c>
    </row>
    <row r="1526" spans="1:8">
      <c r="A1526" s="5" t="s">
        <v>44</v>
      </c>
      <c r="B1526" s="5" t="s">
        <v>15</v>
      </c>
      <c r="C1526" s="5" t="s">
        <v>9</v>
      </c>
      <c r="D1526" s="5" t="s">
        <v>8</v>
      </c>
      <c r="E1526" s="5">
        <v>4</v>
      </c>
      <c r="F1526" s="6">
        <v>753.605881796481</v>
      </c>
      <c r="G1526" s="6">
        <f>63332/1024</f>
        <v>61.84765625</v>
      </c>
      <c r="H1526" s="4">
        <f t="shared" si="23"/>
        <v>5.3078141992</v>
      </c>
    </row>
    <row r="1527" spans="1:8">
      <c r="A1527" s="5" t="s">
        <v>44</v>
      </c>
      <c r="B1527" s="5" t="s">
        <v>15</v>
      </c>
      <c r="C1527" s="5" t="s">
        <v>9</v>
      </c>
      <c r="D1527" s="5" t="s">
        <v>8</v>
      </c>
      <c r="E1527" s="5">
        <v>2</v>
      </c>
      <c r="F1527" s="6">
        <v>412.205275553332</v>
      </c>
      <c r="G1527" s="6">
        <f>63116/1024</f>
        <v>61.63671875</v>
      </c>
      <c r="H1527" s="4">
        <f t="shared" si="23"/>
        <v>4.8519514878</v>
      </c>
    </row>
    <row r="1528" spans="1:8">
      <c r="A1528" s="5" t="s">
        <v>44</v>
      </c>
      <c r="B1528" s="5" t="s">
        <v>15</v>
      </c>
      <c r="C1528" s="5" t="s">
        <v>9</v>
      </c>
      <c r="D1528" s="5" t="s">
        <v>8</v>
      </c>
      <c r="E1528" s="5">
        <v>1</v>
      </c>
      <c r="F1528" s="6">
        <v>207.019738924008</v>
      </c>
      <c r="G1528" s="6">
        <f>62952/1024</f>
        <v>61.4765625</v>
      </c>
      <c r="H1528" s="4">
        <f t="shared" si="23"/>
        <v>4.83045725590001</v>
      </c>
    </row>
    <row r="1529" spans="1:8">
      <c r="A1529" s="5" t="s">
        <v>44</v>
      </c>
      <c r="B1529" s="5" t="s">
        <v>15</v>
      </c>
      <c r="C1529" s="5" t="s">
        <v>9</v>
      </c>
      <c r="D1529" s="5" t="s">
        <v>11</v>
      </c>
      <c r="E1529" s="5">
        <v>24</v>
      </c>
      <c r="F1529" s="6">
        <v>351.164240793657</v>
      </c>
      <c r="G1529" s="6">
        <f>643544/1024</f>
        <v>628.4609375</v>
      </c>
      <c r="H1529" s="4">
        <f t="shared" si="23"/>
        <v>68.34408864</v>
      </c>
    </row>
    <row r="1530" spans="1:8">
      <c r="A1530" s="5" t="s">
        <v>44</v>
      </c>
      <c r="B1530" s="5" t="s">
        <v>15</v>
      </c>
      <c r="C1530" s="5" t="s">
        <v>9</v>
      </c>
      <c r="D1530" s="5" t="s">
        <v>11</v>
      </c>
      <c r="E1530" s="5">
        <v>16</v>
      </c>
      <c r="F1530" s="6">
        <v>289.301954128989</v>
      </c>
      <c r="G1530" s="6">
        <f>643356/1024</f>
        <v>628.27734375</v>
      </c>
      <c r="H1530" s="4">
        <f t="shared" si="23"/>
        <v>55.305537248</v>
      </c>
    </row>
    <row r="1531" spans="1:8">
      <c r="A1531" s="5" t="s">
        <v>44</v>
      </c>
      <c r="B1531" s="5" t="s">
        <v>15</v>
      </c>
      <c r="C1531" s="5" t="s">
        <v>9</v>
      </c>
      <c r="D1531" s="5" t="s">
        <v>11</v>
      </c>
      <c r="E1531" s="5">
        <v>8</v>
      </c>
      <c r="F1531" s="6">
        <v>150.449476159973</v>
      </c>
      <c r="G1531" s="6">
        <f>642676/1024</f>
        <v>627.61328125</v>
      </c>
      <c r="H1531" s="4">
        <f t="shared" si="23"/>
        <v>53.1739970400003</v>
      </c>
    </row>
    <row r="1532" spans="1:8">
      <c r="A1532" s="5" t="s">
        <v>44</v>
      </c>
      <c r="B1532" s="5" t="s">
        <v>15</v>
      </c>
      <c r="C1532" s="5" t="s">
        <v>9</v>
      </c>
      <c r="D1532" s="5" t="s">
        <v>11</v>
      </c>
      <c r="E1532" s="5">
        <v>4</v>
      </c>
      <c r="F1532" s="6">
        <v>75.4478437029809</v>
      </c>
      <c r="G1532" s="6">
        <f>642528/1024</f>
        <v>627.46875</v>
      </c>
      <c r="H1532" s="4">
        <f t="shared" si="23"/>
        <v>53.016757056</v>
      </c>
    </row>
    <row r="1533" spans="1:8">
      <c r="A1533" s="5" t="s">
        <v>44</v>
      </c>
      <c r="B1533" s="5" t="s">
        <v>15</v>
      </c>
      <c r="C1533" s="5" t="s">
        <v>9</v>
      </c>
      <c r="D1533" s="5" t="s">
        <v>11</v>
      </c>
      <c r="E1533" s="5">
        <v>2</v>
      </c>
      <c r="F1533" s="6">
        <v>41.4489277380311</v>
      </c>
      <c r="G1533" s="6">
        <f>642292/1024</f>
        <v>627.23828125</v>
      </c>
      <c r="H1533" s="4">
        <f t="shared" si="23"/>
        <v>48.2521529300001</v>
      </c>
    </row>
    <row r="1534" spans="1:8">
      <c r="A1534" s="5" t="s">
        <v>44</v>
      </c>
      <c r="B1534" s="5" t="s">
        <v>15</v>
      </c>
      <c r="C1534" s="5" t="s">
        <v>9</v>
      </c>
      <c r="D1534" s="5" t="s">
        <v>11</v>
      </c>
      <c r="E1534" s="5">
        <v>1</v>
      </c>
      <c r="F1534" s="6">
        <v>20.9975348061795</v>
      </c>
      <c r="G1534" s="6">
        <f>642412/1024</f>
        <v>627.35546875</v>
      </c>
      <c r="H1534" s="4">
        <f t="shared" si="23"/>
        <v>47.6246382840001</v>
      </c>
    </row>
    <row r="1535" spans="1:8">
      <c r="A1535" s="5" t="s">
        <v>44</v>
      </c>
      <c r="B1535" s="5" t="s">
        <v>15</v>
      </c>
      <c r="C1535" s="5" t="s">
        <v>9</v>
      </c>
      <c r="D1535" s="5" t="s">
        <v>12</v>
      </c>
      <c r="E1535" s="5">
        <v>24</v>
      </c>
      <c r="F1535" s="6">
        <v>21.899717559693</v>
      </c>
      <c r="G1535" s="6">
        <f>10815688/1024</f>
        <v>10562.1953125</v>
      </c>
      <c r="H1535" s="4">
        <f t="shared" si="23"/>
        <v>1095.90454464</v>
      </c>
    </row>
    <row r="1536" spans="1:8">
      <c r="A1536" s="5" t="s">
        <v>44</v>
      </c>
      <c r="B1536" s="5" t="s">
        <v>15</v>
      </c>
      <c r="C1536" s="5" t="s">
        <v>9</v>
      </c>
      <c r="D1536" s="5" t="s">
        <v>12</v>
      </c>
      <c r="E1536" s="5">
        <v>16</v>
      </c>
      <c r="F1536" s="6">
        <v>15.8343899146691</v>
      </c>
      <c r="G1536" s="6">
        <f>10815236/1024</f>
        <v>10561.75390625</v>
      </c>
      <c r="H1536" s="4">
        <f t="shared" si="23"/>
        <v>1010.4588864</v>
      </c>
    </row>
    <row r="1537" spans="1:8">
      <c r="A1537" s="5" t="s">
        <v>44</v>
      </c>
      <c r="B1537" s="5" t="s">
        <v>15</v>
      </c>
      <c r="C1537" s="5" t="s">
        <v>9</v>
      </c>
      <c r="D1537" s="5" t="s">
        <v>12</v>
      </c>
      <c r="E1537" s="5">
        <v>8</v>
      </c>
      <c r="F1537" s="6">
        <v>8.57413910177404</v>
      </c>
      <c r="G1537" s="6">
        <f>10814612/1024</f>
        <v>10561.14453125</v>
      </c>
      <c r="H1537" s="4">
        <f t="shared" si="23"/>
        <v>933.038280000001</v>
      </c>
    </row>
    <row r="1538" spans="1:8">
      <c r="A1538" s="5" t="s">
        <v>44</v>
      </c>
      <c r="B1538" s="5" t="s">
        <v>15</v>
      </c>
      <c r="C1538" s="5" t="s">
        <v>9</v>
      </c>
      <c r="D1538" s="5" t="s">
        <v>12</v>
      </c>
      <c r="E1538" s="5">
        <v>4</v>
      </c>
      <c r="F1538" s="6">
        <v>4.53522351473145</v>
      </c>
      <c r="G1538" s="6">
        <f>10814568/1024</f>
        <v>10561.1015625</v>
      </c>
      <c r="H1538" s="4">
        <f t="shared" si="23"/>
        <v>881.98519588</v>
      </c>
    </row>
    <row r="1539" spans="1:8">
      <c r="A1539" s="5" t="s">
        <v>44</v>
      </c>
      <c r="B1539" s="5" t="s">
        <v>15</v>
      </c>
      <c r="C1539" s="5" t="s">
        <v>9</v>
      </c>
      <c r="D1539" s="5" t="s">
        <v>12</v>
      </c>
      <c r="E1539" s="5">
        <v>2</v>
      </c>
      <c r="F1539" s="6">
        <v>2.46278994123547</v>
      </c>
      <c r="G1539" s="6">
        <f>10814256/1024</f>
        <v>10560.796875</v>
      </c>
      <c r="H1539" s="4">
        <f>E1539*1000/F1539</f>
        <v>812.087123840002</v>
      </c>
    </row>
    <row r="1540" spans="1:8">
      <c r="A1540" s="5" t="s">
        <v>44</v>
      </c>
      <c r="B1540" s="5" t="s">
        <v>15</v>
      </c>
      <c r="C1540" s="5" t="s">
        <v>9</v>
      </c>
      <c r="D1540" s="5" t="s">
        <v>12</v>
      </c>
      <c r="E1540" s="5">
        <v>1</v>
      </c>
      <c r="F1540" s="6">
        <v>1.22223230973461</v>
      </c>
      <c r="G1540" s="6">
        <f>10814200/1024</f>
        <v>10560.7421875</v>
      </c>
      <c r="H1540" s="4">
        <f>E1540*1000/F1540</f>
        <v>818.175065440003</v>
      </c>
    </row>
    <row r="1541" spans="1:8">
      <c r="A1541" s="5" t="s">
        <v>45</v>
      </c>
      <c r="B1541" s="5" t="s">
        <v>7</v>
      </c>
      <c r="C1541" s="5" t="s">
        <v>13</v>
      </c>
      <c r="D1541" s="5" t="s">
        <v>8</v>
      </c>
      <c r="E1541" s="5">
        <v>1</v>
      </c>
      <c r="F1541" s="6">
        <v>17.7098284404024</v>
      </c>
      <c r="G1541" s="6">
        <f>59375616/1024/1024</f>
        <v>56.625</v>
      </c>
      <c r="H1541" s="4">
        <f>E1541*1000/F1541</f>
        <v>56.4658208500002</v>
      </c>
    </row>
    <row r="1542" spans="1:8">
      <c r="A1542" s="5" t="s">
        <v>45</v>
      </c>
      <c r="B1542" s="5" t="s">
        <v>7</v>
      </c>
      <c r="C1542" s="5" t="s">
        <v>13</v>
      </c>
      <c r="D1542" s="5" t="s">
        <v>11</v>
      </c>
      <c r="E1542" s="5">
        <v>1</v>
      </c>
      <c r="F1542" s="6">
        <v>1.07127326075637</v>
      </c>
      <c r="G1542" s="6">
        <f>155746304/1024/1024</f>
        <v>148.53125</v>
      </c>
      <c r="H1542" s="4">
        <f>E1542*1000/F1542</f>
        <v>933.468645800001</v>
      </c>
    </row>
    <row r="1543" spans="1:8">
      <c r="A1543" s="5" t="s">
        <v>45</v>
      </c>
      <c r="B1543" s="5" t="s">
        <v>7</v>
      </c>
      <c r="C1543" s="5" t="s">
        <v>13</v>
      </c>
      <c r="D1543" s="5" t="s">
        <v>12</v>
      </c>
      <c r="E1543" s="5">
        <v>1</v>
      </c>
      <c r="F1543" s="6">
        <v>0.0418146758096685</v>
      </c>
      <c r="G1543" s="6">
        <f>719699968/1024/1024</f>
        <v>686.359375</v>
      </c>
      <c r="H1543" s="4">
        <f>E1543*1000/F1543</f>
        <v>23915.0485</v>
      </c>
    </row>
    <row r="1544" spans="1:8">
      <c r="A1544" s="5" t="s">
        <v>45</v>
      </c>
      <c r="B1544" s="5" t="s">
        <v>7</v>
      </c>
      <c r="C1544" s="5" t="s">
        <v>14</v>
      </c>
      <c r="D1544" s="5" t="s">
        <v>8</v>
      </c>
      <c r="E1544" s="5">
        <v>1</v>
      </c>
      <c r="F1544" s="6">
        <v>18.7840086001907</v>
      </c>
      <c r="G1544" s="6">
        <f>57655296/1024/1024</f>
        <v>54.984375</v>
      </c>
      <c r="H1544" s="4">
        <f>E1544*1000/F1544</f>
        <v>53.2367729</v>
      </c>
    </row>
    <row r="1545" spans="1:8">
      <c r="A1545" s="5" t="s">
        <v>45</v>
      </c>
      <c r="B1545" s="5" t="s">
        <v>7</v>
      </c>
      <c r="C1545" s="5" t="s">
        <v>14</v>
      </c>
      <c r="D1545" s="5" t="s">
        <v>11</v>
      </c>
      <c r="E1545" s="5">
        <v>1</v>
      </c>
      <c r="F1545" s="6">
        <v>1.17328588191026</v>
      </c>
      <c r="G1545" s="6">
        <f>201228288/1024/1024</f>
        <v>191.90625</v>
      </c>
      <c r="H1545" s="4">
        <f>E1545*1000/F1545</f>
        <v>852.307195900007</v>
      </c>
    </row>
    <row r="1546" spans="1:8">
      <c r="A1546" s="5" t="s">
        <v>45</v>
      </c>
      <c r="B1546" s="5" t="s">
        <v>7</v>
      </c>
      <c r="C1546" s="5" t="s">
        <v>14</v>
      </c>
      <c r="D1546" s="5" t="s">
        <v>12</v>
      </c>
      <c r="E1546" s="5">
        <v>1</v>
      </c>
      <c r="F1546" s="6">
        <v>0.0514170452511742</v>
      </c>
      <c r="G1546" s="6">
        <f>1270988800/1024/1024</f>
        <v>1212.109375</v>
      </c>
      <c r="H1546" s="4">
        <f>E1546*1000/F1546</f>
        <v>19448.8033125</v>
      </c>
    </row>
    <row r="1547" spans="1:8">
      <c r="A1547" s="5" t="s">
        <v>45</v>
      </c>
      <c r="B1547" s="5" t="s">
        <v>7</v>
      </c>
      <c r="C1547" s="5" t="s">
        <v>9</v>
      </c>
      <c r="D1547" s="5" t="s">
        <v>8</v>
      </c>
      <c r="E1547" s="5">
        <v>1</v>
      </c>
      <c r="F1547" s="6">
        <v>29.8375086575396</v>
      </c>
      <c r="G1547" s="6">
        <f>68517888/1024/1024</f>
        <v>65.34375</v>
      </c>
      <c r="H1547" s="4">
        <f>E1547*1000/F1547</f>
        <v>33.5148625</v>
      </c>
    </row>
    <row r="1548" spans="1:8">
      <c r="A1548" s="5" t="s">
        <v>45</v>
      </c>
      <c r="B1548" s="5" t="s">
        <v>7</v>
      </c>
      <c r="C1548" s="5" t="s">
        <v>9</v>
      </c>
      <c r="D1548" s="5" t="s">
        <v>11</v>
      </c>
      <c r="E1548" s="5">
        <v>1</v>
      </c>
      <c r="F1548" s="6">
        <v>1.76124843522499</v>
      </c>
      <c r="G1548" s="6">
        <f>716111872/1024/1024</f>
        <v>682.9375</v>
      </c>
      <c r="H1548" s="4">
        <f>E1548*1000/F1548</f>
        <v>567.779070800001</v>
      </c>
    </row>
    <row r="1549" spans="1:8">
      <c r="A1549" s="5" t="s">
        <v>45</v>
      </c>
      <c r="B1549" s="5" t="s">
        <v>7</v>
      </c>
      <c r="C1549" s="5" t="s">
        <v>9</v>
      </c>
      <c r="D1549" s="5" t="s">
        <v>12</v>
      </c>
      <c r="E1549" s="5">
        <v>1</v>
      </c>
      <c r="F1549" s="6">
        <v>0.0600684619783417</v>
      </c>
      <c r="G1549" s="6">
        <f>4807835648/1024/1024</f>
        <v>4585.109375</v>
      </c>
      <c r="H1549" s="4">
        <f>E1549*1000/F1549</f>
        <v>16647.671125</v>
      </c>
    </row>
    <row r="1550" spans="1:8">
      <c r="A1550" s="5" t="s">
        <v>45</v>
      </c>
      <c r="B1550" s="5" t="s">
        <v>15</v>
      </c>
      <c r="C1550" s="5" t="s">
        <v>13</v>
      </c>
      <c r="D1550" s="5" t="s">
        <v>8</v>
      </c>
      <c r="E1550" s="5">
        <v>1</v>
      </c>
      <c r="F1550" s="6">
        <v>9.46361175979437</v>
      </c>
      <c r="G1550" s="6">
        <f>63368/1024</f>
        <v>61.8828125</v>
      </c>
      <c r="H1550" s="4">
        <f>E1550*1000/F1550</f>
        <v>105.667902</v>
      </c>
    </row>
    <row r="1551" spans="1:8">
      <c r="A1551" s="5" t="s">
        <v>45</v>
      </c>
      <c r="B1551" s="5" t="s">
        <v>15</v>
      </c>
      <c r="C1551" s="5" t="s">
        <v>13</v>
      </c>
      <c r="D1551" s="5" t="s">
        <v>11</v>
      </c>
      <c r="E1551" s="5">
        <v>1</v>
      </c>
      <c r="F1551" s="6">
        <v>0.639555670529587</v>
      </c>
      <c r="G1551" s="6">
        <f>63284/1024</f>
        <v>61.80078125</v>
      </c>
      <c r="H1551" s="4">
        <f>E1551*1000/F1551</f>
        <v>1563.5855424</v>
      </c>
    </row>
    <row r="1552" spans="1:8">
      <c r="A1552" s="5" t="s">
        <v>45</v>
      </c>
      <c r="B1552" s="5" t="s">
        <v>15</v>
      </c>
      <c r="C1552" s="5" t="s">
        <v>13</v>
      </c>
      <c r="D1552" s="5" t="s">
        <v>12</v>
      </c>
      <c r="E1552" s="5">
        <v>1</v>
      </c>
      <c r="F1552" s="6">
        <v>0.0302667271078699</v>
      </c>
      <c r="G1552" s="6">
        <f>897624/1024</f>
        <v>876.5859375</v>
      </c>
      <c r="H1552" s="4">
        <f>E1552*1000/F1552</f>
        <v>33039.5815985</v>
      </c>
    </row>
    <row r="1553" spans="1:8">
      <c r="A1553" s="5" t="s">
        <v>45</v>
      </c>
      <c r="B1553" s="5" t="s">
        <v>15</v>
      </c>
      <c r="C1553" s="5" t="s">
        <v>14</v>
      </c>
      <c r="D1553" s="5" t="s">
        <v>8</v>
      </c>
      <c r="E1553" s="5">
        <v>1</v>
      </c>
      <c r="F1553" s="6">
        <v>9.63366236847044</v>
      </c>
      <c r="G1553" s="6">
        <f>63540/1024</f>
        <v>62.05078125</v>
      </c>
      <c r="H1553" s="4">
        <f>E1553*1000/F1553</f>
        <v>103.8026829</v>
      </c>
    </row>
    <row r="1554" spans="1:8">
      <c r="A1554" s="5" t="s">
        <v>45</v>
      </c>
      <c r="B1554" s="5" t="s">
        <v>15</v>
      </c>
      <c r="C1554" s="5" t="s">
        <v>14</v>
      </c>
      <c r="D1554" s="5" t="s">
        <v>11</v>
      </c>
      <c r="E1554" s="5">
        <v>1</v>
      </c>
      <c r="F1554" s="6">
        <v>0.678730703197931</v>
      </c>
      <c r="G1554" s="6">
        <f>78552/1024</f>
        <v>76.7109375</v>
      </c>
      <c r="H1554" s="4">
        <f>E1554*1000/F1554</f>
        <v>1473.3383878</v>
      </c>
    </row>
    <row r="1555" spans="1:8">
      <c r="A1555" s="5" t="s">
        <v>45</v>
      </c>
      <c r="B1555" s="5" t="s">
        <v>15</v>
      </c>
      <c r="C1555" s="5" t="s">
        <v>14</v>
      </c>
      <c r="D1555" s="5" t="s">
        <v>12</v>
      </c>
      <c r="E1555" s="5">
        <v>1</v>
      </c>
      <c r="F1555" s="6">
        <v>0.0316621682885397</v>
      </c>
      <c r="G1555" s="6">
        <f>991664/1024</f>
        <v>968.421875</v>
      </c>
      <c r="H1555" s="4">
        <f>E1555*1000/F1555</f>
        <v>31583.433923</v>
      </c>
    </row>
    <row r="1556" spans="1:8">
      <c r="A1556" s="5" t="s">
        <v>45</v>
      </c>
      <c r="B1556" s="5" t="s">
        <v>15</v>
      </c>
      <c r="C1556" s="5" t="s">
        <v>9</v>
      </c>
      <c r="D1556" s="5" t="s">
        <v>8</v>
      </c>
      <c r="E1556" s="5">
        <v>1</v>
      </c>
      <c r="F1556" s="6">
        <v>13.7864567122578</v>
      </c>
      <c r="G1556" s="6">
        <f>64180/1024</f>
        <v>62.67578125</v>
      </c>
      <c r="H1556" s="4">
        <f>E1556*1000/F1556</f>
        <v>72.5349537500002</v>
      </c>
    </row>
    <row r="1557" spans="1:8">
      <c r="A1557" s="5" t="s">
        <v>45</v>
      </c>
      <c r="B1557" s="5" t="s">
        <v>15</v>
      </c>
      <c r="C1557" s="5" t="s">
        <v>9</v>
      </c>
      <c r="D1557" s="5" t="s">
        <v>11</v>
      </c>
      <c r="E1557" s="5">
        <v>1</v>
      </c>
      <c r="F1557" s="6">
        <v>0.908430128494695</v>
      </c>
      <c r="G1557" s="6">
        <f>686248/1024</f>
        <v>670.1640625</v>
      </c>
      <c r="H1557" s="4">
        <f>E1557*1000/F1557</f>
        <v>1100.8001261</v>
      </c>
    </row>
    <row r="1558" spans="1:8">
      <c r="A1558" s="5" t="s">
        <v>45</v>
      </c>
      <c r="B1558" s="5" t="s">
        <v>15</v>
      </c>
      <c r="C1558" s="5" t="s">
        <v>9</v>
      </c>
      <c r="D1558" s="5" t="s">
        <v>12</v>
      </c>
      <c r="E1558" s="5">
        <v>1</v>
      </c>
      <c r="F1558" s="6">
        <v>0.0359138247059341</v>
      </c>
      <c r="G1558" s="6">
        <f>11768244/1024</f>
        <v>11492.42578125</v>
      </c>
      <c r="H1558" s="4">
        <f>E1558*1000/F1558</f>
        <v>27844.430611</v>
      </c>
    </row>
  </sheetData>
  <autoFilter ref="A1:G1558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53"/>
  <sheetViews>
    <sheetView workbookViewId="0">
      <selection activeCell="F30" sqref="F30"/>
    </sheetView>
  </sheetViews>
  <sheetFormatPr defaultColWidth="11" defaultRowHeight="13.2" outlineLevelCol="6"/>
  <cols>
    <col min="2" max="2" width="10.6666666666667" customWidth="1"/>
    <col min="3" max="3" width="11.3333333333333" customWidth="1"/>
    <col min="4" max="4" width="11.8333333333333" customWidth="1"/>
    <col min="5" max="5" width="15.6666666666667" style="2" customWidth="1"/>
    <col min="6" max="6" width="21.3333333333333" customWidth="1"/>
    <col min="7" max="7" width="17.1666666666667" style="2" customWidth="1"/>
  </cols>
  <sheetData>
    <row r="1" s="1" customFormat="1" spans="1:7">
      <c r="A1" s="1" t="s">
        <v>0</v>
      </c>
      <c r="B1" s="1" t="s">
        <v>2</v>
      </c>
      <c r="C1" s="1" t="s">
        <v>1</v>
      </c>
      <c r="D1" s="1" t="s">
        <v>23</v>
      </c>
      <c r="E1" s="3" t="s">
        <v>46</v>
      </c>
      <c r="F1" s="1" t="s">
        <v>47</v>
      </c>
      <c r="G1" s="3" t="s">
        <v>6</v>
      </c>
    </row>
    <row r="2" spans="1:7">
      <c r="A2" t="s">
        <v>7</v>
      </c>
      <c r="B2" t="s">
        <v>9</v>
      </c>
      <c r="C2" t="s">
        <v>8</v>
      </c>
      <c r="D2" t="s">
        <v>48</v>
      </c>
      <c r="E2" s="2">
        <v>0.265788</v>
      </c>
      <c r="F2">
        <v>950063</v>
      </c>
      <c r="G2" s="2">
        <v>57.703125</v>
      </c>
    </row>
    <row r="3" spans="1:7">
      <c r="A3" t="s">
        <v>7</v>
      </c>
      <c r="B3" t="s">
        <v>9</v>
      </c>
      <c r="C3" t="s">
        <v>11</v>
      </c>
      <c r="D3" t="s">
        <v>48</v>
      </c>
      <c r="E3" s="2">
        <v>5.429186</v>
      </c>
      <c r="F3">
        <v>669803</v>
      </c>
      <c r="G3" s="2">
        <v>450.078125</v>
      </c>
    </row>
    <row r="4" spans="1:7">
      <c r="A4" t="s">
        <v>7</v>
      </c>
      <c r="B4" t="s">
        <v>9</v>
      </c>
      <c r="C4" t="s">
        <v>12</v>
      </c>
      <c r="D4" t="s">
        <v>48</v>
      </c>
      <c r="E4" s="2">
        <v>155.894422</v>
      </c>
      <c r="F4">
        <v>403334</v>
      </c>
      <c r="G4" s="2">
        <v>5667.5</v>
      </c>
    </row>
    <row r="5" spans="1:7">
      <c r="A5" t="s">
        <v>7</v>
      </c>
      <c r="B5" t="s">
        <v>14</v>
      </c>
      <c r="C5" t="s">
        <v>8</v>
      </c>
      <c r="D5" t="s">
        <v>48</v>
      </c>
      <c r="E5" s="2">
        <v>0.686022</v>
      </c>
      <c r="F5">
        <v>369402</v>
      </c>
      <c r="G5" s="2">
        <v>55.59375</v>
      </c>
    </row>
    <row r="6" spans="1:7">
      <c r="A6" t="s">
        <v>7</v>
      </c>
      <c r="B6" t="s">
        <v>14</v>
      </c>
      <c r="C6" t="s">
        <v>11</v>
      </c>
      <c r="D6" t="s">
        <v>48</v>
      </c>
      <c r="E6" s="2">
        <v>11.752198</v>
      </c>
      <c r="F6">
        <v>309475</v>
      </c>
      <c r="G6" s="2">
        <v>238.109375</v>
      </c>
    </row>
    <row r="7" spans="1:7">
      <c r="A7" t="s">
        <v>7</v>
      </c>
      <c r="B7" t="s">
        <v>14</v>
      </c>
      <c r="C7" t="s">
        <v>12</v>
      </c>
      <c r="D7" t="s">
        <v>48</v>
      </c>
      <c r="E7" s="2">
        <v>212.731813</v>
      </c>
      <c r="F7">
        <v>295573</v>
      </c>
      <c r="G7" s="2">
        <v>785.453125</v>
      </c>
    </row>
    <row r="8" spans="1:7">
      <c r="A8" t="s">
        <v>7</v>
      </c>
      <c r="B8" t="s">
        <v>13</v>
      </c>
      <c r="C8" t="s">
        <v>8</v>
      </c>
      <c r="D8" t="s">
        <v>48</v>
      </c>
      <c r="E8" s="2">
        <v>6.38326</v>
      </c>
      <c r="F8">
        <v>39702</v>
      </c>
      <c r="G8" s="2">
        <v>57.6875</v>
      </c>
    </row>
    <row r="9" spans="1:7">
      <c r="A9" t="s">
        <v>7</v>
      </c>
      <c r="B9" t="s">
        <v>13</v>
      </c>
      <c r="C9" t="s">
        <v>11</v>
      </c>
      <c r="D9" t="s">
        <v>48</v>
      </c>
      <c r="E9" s="2">
        <v>146.848621</v>
      </c>
      <c r="F9">
        <v>24767</v>
      </c>
      <c r="G9" s="2">
        <v>54.75</v>
      </c>
    </row>
    <row r="10" hidden="1" spans="1:7">
      <c r="A10" t="s">
        <v>7</v>
      </c>
      <c r="B10" t="s">
        <v>9</v>
      </c>
      <c r="C10" t="s">
        <v>8</v>
      </c>
      <c r="D10" t="s">
        <v>49</v>
      </c>
      <c r="E10" s="2">
        <v>0.20865</v>
      </c>
      <c r="F10">
        <v>1214470</v>
      </c>
      <c r="G10" s="2">
        <v>55.21875</v>
      </c>
    </row>
    <row r="11" hidden="1" spans="1:7">
      <c r="A11" t="s">
        <v>7</v>
      </c>
      <c r="B11" t="s">
        <v>9</v>
      </c>
      <c r="C11" t="s">
        <v>11</v>
      </c>
      <c r="D11" t="s">
        <v>49</v>
      </c>
      <c r="E11" s="2">
        <v>3.194493</v>
      </c>
      <c r="F11">
        <v>1138522</v>
      </c>
      <c r="G11" s="2">
        <v>453.640625</v>
      </c>
    </row>
    <row r="12" hidden="1" spans="1:7">
      <c r="A12" t="s">
        <v>7</v>
      </c>
      <c r="B12" t="s">
        <v>9</v>
      </c>
      <c r="C12" t="s">
        <v>12</v>
      </c>
      <c r="D12" t="s">
        <v>49</v>
      </c>
      <c r="E12" s="2">
        <v>59.241001</v>
      </c>
      <c r="F12">
        <v>1061391</v>
      </c>
      <c r="G12" s="2">
        <v>5187.515625</v>
      </c>
    </row>
    <row r="13" hidden="1" spans="1:7">
      <c r="A13" t="s">
        <v>7</v>
      </c>
      <c r="B13" t="s">
        <v>14</v>
      </c>
      <c r="C13" t="s">
        <v>8</v>
      </c>
      <c r="D13" t="s">
        <v>49</v>
      </c>
      <c r="E13" s="2">
        <v>0.2303</v>
      </c>
      <c r="F13">
        <v>1100292</v>
      </c>
      <c r="G13" s="2">
        <v>54.3125</v>
      </c>
    </row>
    <row r="14" hidden="1" spans="1:7">
      <c r="A14" t="s">
        <v>7</v>
      </c>
      <c r="B14" t="s">
        <v>14</v>
      </c>
      <c r="C14" t="s">
        <v>11</v>
      </c>
      <c r="D14" t="s">
        <v>49</v>
      </c>
      <c r="E14" s="2">
        <v>3.387393</v>
      </c>
      <c r="F14">
        <v>1073683</v>
      </c>
      <c r="G14" s="2">
        <v>85.296875</v>
      </c>
    </row>
    <row r="15" hidden="1" spans="1:7">
      <c r="A15" t="s">
        <v>7</v>
      </c>
      <c r="B15" t="s">
        <v>14</v>
      </c>
      <c r="C15" t="s">
        <v>12</v>
      </c>
      <c r="D15" t="s">
        <v>49</v>
      </c>
      <c r="E15" s="2">
        <v>64.87856</v>
      </c>
      <c r="F15">
        <v>969158</v>
      </c>
      <c r="G15" s="2">
        <v>317.625</v>
      </c>
    </row>
    <row r="16" hidden="1" spans="1:7">
      <c r="A16" t="s">
        <v>7</v>
      </c>
      <c r="B16" t="s">
        <v>13</v>
      </c>
      <c r="C16" t="s">
        <v>8</v>
      </c>
      <c r="D16" t="s">
        <v>49</v>
      </c>
      <c r="E16" s="2">
        <v>0.23331</v>
      </c>
      <c r="F16">
        <v>1081740</v>
      </c>
      <c r="G16" s="2">
        <v>57.03125</v>
      </c>
    </row>
    <row r="17" hidden="1" spans="1:7">
      <c r="A17" t="s">
        <v>7</v>
      </c>
      <c r="B17" t="s">
        <v>13</v>
      </c>
      <c r="C17" t="s">
        <v>11</v>
      </c>
      <c r="D17" t="s">
        <v>49</v>
      </c>
      <c r="E17" s="2">
        <v>3.404063</v>
      </c>
      <c r="F17">
        <v>1068426</v>
      </c>
      <c r="G17" s="2">
        <v>56.875</v>
      </c>
    </row>
    <row r="18" hidden="1" spans="1:7">
      <c r="A18" t="s">
        <v>7</v>
      </c>
      <c r="B18" t="s">
        <v>13</v>
      </c>
      <c r="C18" t="s">
        <v>12</v>
      </c>
      <c r="D18" t="s">
        <v>49</v>
      </c>
      <c r="E18" s="2">
        <v>69.18695</v>
      </c>
      <c r="F18">
        <v>908802</v>
      </c>
      <c r="G18" s="2">
        <v>57.21875</v>
      </c>
    </row>
    <row r="19" hidden="1" spans="1:7">
      <c r="A19" t="s">
        <v>7</v>
      </c>
      <c r="B19" t="s">
        <v>9</v>
      </c>
      <c r="C19" t="s">
        <v>8</v>
      </c>
      <c r="D19" t="s">
        <v>50</v>
      </c>
      <c r="E19" s="2">
        <v>0.080714</v>
      </c>
      <c r="F19">
        <v>3138284</v>
      </c>
      <c r="G19" s="2">
        <v>59.609375</v>
      </c>
    </row>
    <row r="20" hidden="1" spans="1:7">
      <c r="A20" t="s">
        <v>7</v>
      </c>
      <c r="B20" t="s">
        <v>9</v>
      </c>
      <c r="C20" t="s">
        <v>11</v>
      </c>
      <c r="D20" t="s">
        <v>50</v>
      </c>
      <c r="E20" s="2">
        <v>1.34084</v>
      </c>
      <c r="F20">
        <v>2712390</v>
      </c>
      <c r="G20" s="2">
        <v>508.25</v>
      </c>
    </row>
    <row r="21" hidden="1" spans="1:7">
      <c r="A21" t="s">
        <v>7</v>
      </c>
      <c r="B21" t="s">
        <v>9</v>
      </c>
      <c r="C21" t="s">
        <v>12</v>
      </c>
      <c r="D21" t="s">
        <v>50</v>
      </c>
      <c r="E21" s="2">
        <v>25.896005</v>
      </c>
      <c r="F21">
        <v>2428075</v>
      </c>
      <c r="G21" s="2">
        <v>4688.25</v>
      </c>
    </row>
    <row r="22" hidden="1" spans="1:7">
      <c r="A22" t="s">
        <v>7</v>
      </c>
      <c r="B22" t="s">
        <v>14</v>
      </c>
      <c r="C22" t="s">
        <v>8</v>
      </c>
      <c r="D22" t="s">
        <v>50</v>
      </c>
      <c r="E22" s="2">
        <v>0.62673</v>
      </c>
      <c r="F22">
        <v>404350</v>
      </c>
      <c r="G22" s="2">
        <v>55.734375</v>
      </c>
    </row>
    <row r="23" hidden="1" spans="1:7">
      <c r="A23" t="s">
        <v>7</v>
      </c>
      <c r="B23" t="s">
        <v>14</v>
      </c>
      <c r="C23" t="s">
        <v>11</v>
      </c>
      <c r="D23" t="s">
        <v>50</v>
      </c>
      <c r="E23" s="2">
        <v>8.693143</v>
      </c>
      <c r="F23">
        <v>418377</v>
      </c>
      <c r="G23" s="2">
        <v>228.40625</v>
      </c>
    </row>
    <row r="24" hidden="1" spans="1:7">
      <c r="A24" t="s">
        <v>7</v>
      </c>
      <c r="B24" t="s">
        <v>14</v>
      </c>
      <c r="C24" t="s">
        <v>12</v>
      </c>
      <c r="D24" t="s">
        <v>50</v>
      </c>
      <c r="E24" s="2">
        <v>152.163673</v>
      </c>
      <c r="F24">
        <v>413225</v>
      </c>
      <c r="G24" s="2">
        <v>367.46875</v>
      </c>
    </row>
    <row r="25" hidden="1" spans="1:7">
      <c r="A25" t="s">
        <v>7</v>
      </c>
      <c r="B25" t="s">
        <v>13</v>
      </c>
      <c r="C25" t="s">
        <v>8</v>
      </c>
      <c r="D25" t="s">
        <v>50</v>
      </c>
      <c r="E25" s="2">
        <v>0.233761</v>
      </c>
      <c r="F25">
        <v>1083888</v>
      </c>
      <c r="G25" s="2">
        <v>55.046875</v>
      </c>
    </row>
    <row r="26" hidden="1" spans="1:7">
      <c r="A26" t="s">
        <v>7</v>
      </c>
      <c r="B26" t="s">
        <v>13</v>
      </c>
      <c r="C26" t="s">
        <v>11</v>
      </c>
      <c r="D26" t="s">
        <v>50</v>
      </c>
      <c r="E26" s="2">
        <v>3.387711</v>
      </c>
      <c r="F26">
        <v>1073583</v>
      </c>
      <c r="G26" s="2">
        <v>54.515625</v>
      </c>
    </row>
    <row r="27" hidden="1" spans="1:7">
      <c r="A27" t="s">
        <v>7</v>
      </c>
      <c r="B27" t="s">
        <v>13</v>
      </c>
      <c r="C27" t="s">
        <v>12</v>
      </c>
      <c r="D27" t="s">
        <v>50</v>
      </c>
      <c r="E27" s="2">
        <v>66.905019</v>
      </c>
      <c r="F27">
        <v>939808</v>
      </c>
      <c r="G27" s="2">
        <v>53.9375</v>
      </c>
    </row>
    <row r="28" spans="1:7">
      <c r="A28" t="s">
        <v>15</v>
      </c>
      <c r="B28" t="s">
        <v>9</v>
      </c>
      <c r="C28" t="s">
        <v>8</v>
      </c>
      <c r="D28" t="s">
        <v>48</v>
      </c>
      <c r="E28" s="2">
        <v>0.494136</v>
      </c>
      <c r="F28">
        <v>512842</v>
      </c>
      <c r="G28" s="2">
        <v>61.460938</v>
      </c>
    </row>
    <row r="29" spans="1:7">
      <c r="A29" t="s">
        <v>15</v>
      </c>
      <c r="B29" t="s">
        <v>9</v>
      </c>
      <c r="C29" t="s">
        <v>11</v>
      </c>
      <c r="D29" t="s">
        <v>48</v>
      </c>
      <c r="E29" s="2">
        <v>8.741262</v>
      </c>
      <c r="F29">
        <v>416074</v>
      </c>
      <c r="G29" s="2">
        <v>559.695312</v>
      </c>
    </row>
    <row r="30" spans="1:7">
      <c r="A30" t="s">
        <v>15</v>
      </c>
      <c r="B30" t="s">
        <v>9</v>
      </c>
      <c r="C30" t="s">
        <v>12</v>
      </c>
      <c r="D30" t="s">
        <v>48</v>
      </c>
      <c r="E30" s="2">
        <v>219.956052</v>
      </c>
      <c r="F30">
        <v>285865</v>
      </c>
      <c r="G30" s="2">
        <v>9403.523438</v>
      </c>
    </row>
    <row r="31" spans="1:7">
      <c r="A31" t="s">
        <v>15</v>
      </c>
      <c r="B31" t="s">
        <v>14</v>
      </c>
      <c r="C31" t="s">
        <v>8</v>
      </c>
      <c r="D31" t="s">
        <v>48</v>
      </c>
      <c r="E31" s="2">
        <v>1.285214</v>
      </c>
      <c r="F31">
        <v>197187</v>
      </c>
      <c r="G31" s="2">
        <v>61.941406</v>
      </c>
    </row>
    <row r="32" spans="1:7">
      <c r="A32" t="s">
        <v>15</v>
      </c>
      <c r="B32" t="s">
        <v>14</v>
      </c>
      <c r="C32" t="s">
        <v>11</v>
      </c>
      <c r="D32" t="s">
        <v>48</v>
      </c>
      <c r="E32" s="2">
        <v>19.261249</v>
      </c>
      <c r="F32">
        <v>188825</v>
      </c>
      <c r="G32" s="2">
        <v>215.804688</v>
      </c>
    </row>
    <row r="33" spans="1:7">
      <c r="A33" t="s">
        <v>15</v>
      </c>
      <c r="B33" t="s">
        <v>14</v>
      </c>
      <c r="C33" t="s">
        <v>12</v>
      </c>
      <c r="D33" t="s">
        <v>48</v>
      </c>
      <c r="E33" s="2">
        <v>348.638331</v>
      </c>
      <c r="F33">
        <v>180352</v>
      </c>
      <c r="G33" s="2">
        <v>717.144531</v>
      </c>
    </row>
    <row r="34" spans="1:7">
      <c r="A34" t="s">
        <v>15</v>
      </c>
      <c r="B34" t="s">
        <v>13</v>
      </c>
      <c r="C34" t="s">
        <v>8</v>
      </c>
      <c r="D34" t="s">
        <v>48</v>
      </c>
      <c r="E34" s="2">
        <v>27.971535</v>
      </c>
      <c r="F34">
        <v>9060</v>
      </c>
      <c r="G34" s="2">
        <v>61.777344</v>
      </c>
    </row>
    <row r="35" spans="1:7">
      <c r="A35" t="s">
        <v>15</v>
      </c>
      <c r="B35" t="s">
        <v>13</v>
      </c>
      <c r="C35" t="s">
        <v>11</v>
      </c>
      <c r="D35" t="s">
        <v>48</v>
      </c>
      <c r="E35" s="2">
        <v>432.705856</v>
      </c>
      <c r="F35">
        <v>8405</v>
      </c>
      <c r="G35" s="2">
        <v>62.007812</v>
      </c>
    </row>
    <row r="36" hidden="1" spans="1:7">
      <c r="A36" t="s">
        <v>15</v>
      </c>
      <c r="B36" t="s">
        <v>9</v>
      </c>
      <c r="C36" t="s">
        <v>8</v>
      </c>
      <c r="D36" t="s">
        <v>49</v>
      </c>
      <c r="E36" s="2">
        <v>386.941643</v>
      </c>
      <c r="F36">
        <v>654922</v>
      </c>
      <c r="G36" s="2">
        <v>61.710938</v>
      </c>
    </row>
    <row r="37" hidden="1" spans="1:7">
      <c r="A37" t="s">
        <v>15</v>
      </c>
      <c r="B37" t="s">
        <v>9</v>
      </c>
      <c r="C37" t="s">
        <v>11</v>
      </c>
      <c r="D37" t="s">
        <v>49</v>
      </c>
      <c r="E37" s="2">
        <v>5.314666</v>
      </c>
      <c r="F37">
        <v>684331</v>
      </c>
      <c r="G37" s="2">
        <v>625.75</v>
      </c>
    </row>
    <row r="38" hidden="1" spans="1:7">
      <c r="A38" t="s">
        <v>15</v>
      </c>
      <c r="B38" t="s">
        <v>9</v>
      </c>
      <c r="C38" t="s">
        <v>12</v>
      </c>
      <c r="D38" t="s">
        <v>49</v>
      </c>
      <c r="E38" s="2">
        <v>96.032093</v>
      </c>
      <c r="F38">
        <v>654759</v>
      </c>
      <c r="G38" s="2">
        <v>10559.375</v>
      </c>
    </row>
    <row r="39" hidden="1" spans="1:7">
      <c r="A39" t="s">
        <v>15</v>
      </c>
      <c r="B39" t="s">
        <v>14</v>
      </c>
      <c r="C39" t="s">
        <v>8</v>
      </c>
      <c r="D39" t="s">
        <v>49</v>
      </c>
      <c r="E39" s="2">
        <v>0.471837</v>
      </c>
      <c r="F39">
        <v>537038</v>
      </c>
      <c r="G39" s="2">
        <v>61.460938</v>
      </c>
    </row>
    <row r="40" hidden="1" spans="1:7">
      <c r="A40" t="s">
        <v>15</v>
      </c>
      <c r="B40" t="s">
        <v>14</v>
      </c>
      <c r="C40" t="s">
        <v>11</v>
      </c>
      <c r="D40" t="s">
        <v>49</v>
      </c>
      <c r="E40" s="2">
        <v>7.078747</v>
      </c>
      <c r="F40">
        <v>513791</v>
      </c>
      <c r="G40" s="2">
        <v>63.503906</v>
      </c>
    </row>
    <row r="41" hidden="1" spans="1:7">
      <c r="A41" t="s">
        <v>15</v>
      </c>
      <c r="B41" t="s">
        <v>14</v>
      </c>
      <c r="C41" t="s">
        <v>12</v>
      </c>
      <c r="D41" t="s">
        <v>49</v>
      </c>
      <c r="E41" s="2">
        <v>113.083613</v>
      </c>
      <c r="F41">
        <v>556030</v>
      </c>
      <c r="G41" s="2">
        <v>270.921875</v>
      </c>
    </row>
    <row r="42" hidden="1" spans="1:7">
      <c r="A42" t="s">
        <v>15</v>
      </c>
      <c r="B42" t="s">
        <v>13</v>
      </c>
      <c r="C42" t="s">
        <v>8</v>
      </c>
      <c r="D42" t="s">
        <v>49</v>
      </c>
      <c r="E42" s="2">
        <v>0.884854</v>
      </c>
      <c r="F42">
        <v>286400</v>
      </c>
      <c r="G42" s="2">
        <v>61.371094</v>
      </c>
    </row>
    <row r="43" hidden="1" spans="1:7">
      <c r="A43" t="s">
        <v>15</v>
      </c>
      <c r="B43" t="s">
        <v>13</v>
      </c>
      <c r="C43" t="s">
        <v>11</v>
      </c>
      <c r="D43" t="s">
        <v>49</v>
      </c>
      <c r="E43" s="2">
        <v>16.010485</v>
      </c>
      <c r="F43">
        <v>227164</v>
      </c>
      <c r="G43" s="2">
        <v>61.703125</v>
      </c>
    </row>
    <row r="44" hidden="1" spans="1:7">
      <c r="A44" t="s">
        <v>15</v>
      </c>
      <c r="B44" t="s">
        <v>13</v>
      </c>
      <c r="C44" t="s">
        <v>12</v>
      </c>
      <c r="D44" t="s">
        <v>49</v>
      </c>
      <c r="E44" s="2">
        <v>103.889488</v>
      </c>
      <c r="F44">
        <v>605238</v>
      </c>
      <c r="G44" s="2">
        <v>61.585938</v>
      </c>
    </row>
    <row r="45" hidden="1" spans="1:7">
      <c r="A45" t="s">
        <v>15</v>
      </c>
      <c r="B45" t="s">
        <v>9</v>
      </c>
      <c r="C45" t="s">
        <v>8</v>
      </c>
      <c r="D45" t="s">
        <v>50</v>
      </c>
      <c r="E45" s="2">
        <v>0.169221</v>
      </c>
      <c r="F45">
        <v>1497357</v>
      </c>
      <c r="G45" s="2">
        <v>61.570312</v>
      </c>
    </row>
    <row r="46" hidden="1" spans="1:7">
      <c r="A46" t="s">
        <v>15</v>
      </c>
      <c r="B46" t="s">
        <v>9</v>
      </c>
      <c r="C46" t="s">
        <v>11</v>
      </c>
      <c r="D46" t="s">
        <v>50</v>
      </c>
      <c r="E46" s="2">
        <v>2.604037</v>
      </c>
      <c r="F46">
        <v>1396673</v>
      </c>
      <c r="G46" s="2">
        <v>625.6875</v>
      </c>
    </row>
    <row r="47" hidden="1" spans="1:7">
      <c r="A47" t="s">
        <v>15</v>
      </c>
      <c r="B47" t="s">
        <v>9</v>
      </c>
      <c r="C47" t="s">
        <v>12</v>
      </c>
      <c r="D47" t="s">
        <v>50</v>
      </c>
      <c r="E47" s="2">
        <v>49.532371</v>
      </c>
      <c r="F47">
        <v>1269430</v>
      </c>
      <c r="G47" s="2">
        <v>10559.144531</v>
      </c>
    </row>
    <row r="48" hidden="1" spans="1:7">
      <c r="A48" t="s">
        <v>15</v>
      </c>
      <c r="B48" t="s">
        <v>14</v>
      </c>
      <c r="C48" t="s">
        <v>8</v>
      </c>
      <c r="D48" t="s">
        <v>50</v>
      </c>
      <c r="E48" s="2">
        <v>0.911003</v>
      </c>
      <c r="F48">
        <v>278182</v>
      </c>
      <c r="G48" s="2">
        <v>61.832031</v>
      </c>
    </row>
    <row r="49" hidden="1" spans="1:7">
      <c r="A49" t="s">
        <v>15</v>
      </c>
      <c r="B49" t="s">
        <v>14</v>
      </c>
      <c r="C49" t="s">
        <v>11</v>
      </c>
      <c r="D49" t="s">
        <v>50</v>
      </c>
      <c r="E49" s="2">
        <v>12.125571</v>
      </c>
      <c r="F49">
        <v>299946</v>
      </c>
      <c r="G49" s="2">
        <v>218.828125</v>
      </c>
    </row>
    <row r="50" hidden="1" spans="1:7">
      <c r="A50" t="s">
        <v>15</v>
      </c>
      <c r="B50" t="s">
        <v>14</v>
      </c>
      <c r="C50" t="s">
        <v>12</v>
      </c>
      <c r="D50" t="s">
        <v>50</v>
      </c>
      <c r="E50" s="2">
        <v>223.026262</v>
      </c>
      <c r="F50">
        <v>281930</v>
      </c>
      <c r="G50" s="2">
        <v>361.707031</v>
      </c>
    </row>
    <row r="51" hidden="1" spans="1:7">
      <c r="A51" t="s">
        <v>15</v>
      </c>
      <c r="B51" t="s">
        <v>13</v>
      </c>
      <c r="C51" t="s">
        <v>8</v>
      </c>
      <c r="D51" t="s">
        <v>50</v>
      </c>
      <c r="E51" s="2">
        <v>0.488179</v>
      </c>
      <c r="F51">
        <v>519110</v>
      </c>
      <c r="G51" s="2">
        <v>62.015625</v>
      </c>
    </row>
    <row r="52" hidden="1" spans="1:7">
      <c r="A52" t="s">
        <v>15</v>
      </c>
      <c r="B52" t="s">
        <v>13</v>
      </c>
      <c r="C52" t="s">
        <v>11</v>
      </c>
      <c r="D52" t="s">
        <v>50</v>
      </c>
      <c r="E52" s="2">
        <v>6.22369</v>
      </c>
      <c r="F52">
        <v>584377</v>
      </c>
      <c r="G52" s="2">
        <v>61.800781</v>
      </c>
    </row>
    <row r="53" hidden="1" spans="1:7">
      <c r="A53" t="s">
        <v>15</v>
      </c>
      <c r="B53" t="s">
        <v>13</v>
      </c>
      <c r="C53" t="s">
        <v>12</v>
      </c>
      <c r="D53" t="s">
        <v>50</v>
      </c>
      <c r="E53" s="2">
        <v>103.909857</v>
      </c>
      <c r="F53">
        <v>605119</v>
      </c>
      <c r="G53" s="2">
        <v>61.296875</v>
      </c>
    </row>
  </sheetData>
  <autoFilter ref="A1:G53">
    <filterColumn colId="3">
      <customFilters>
        <customFilter operator="equal" val="Parse"/>
      </customFilters>
    </filterColumn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OLTP</vt:lpstr>
      <vt:lpstr>OLAP</vt:lpstr>
      <vt:lpstr>Loading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WPS_1629446875</cp:lastModifiedBy>
  <dcterms:created xsi:type="dcterms:W3CDTF">2022-12-12T21:10:00Z</dcterms:created>
  <dcterms:modified xsi:type="dcterms:W3CDTF">2022-12-16T20:37:25Z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28557E8A1E0FFA98EB2A9B636D0345FB</vt:lpwstr>
  </property>
  <property fmtid="{D5CDD505-2E9C-101B-9397-08002B2CF9AE}" pid="3" name="KSOProductBuildVer">
    <vt:lpwstr>2052-5.1.1.7676</vt:lpwstr>
  </property>
</Properties>
</file>