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PISERVER\Project Group - Qaqc\LPI\Material Inventory Database\"/>
    </mc:Choice>
  </mc:AlternateContent>
  <xr:revisionPtr revIDLastSave="0" documentId="13_ncr:1_{ECE6A8AC-C751-4BDE-9844-9CEB2E6C5C47}" xr6:coauthVersionLast="47" xr6:coauthVersionMax="47" xr10:uidLastSave="{00000000-0000-0000-0000-000000000000}"/>
  <bookViews>
    <workbookView xWindow="-120" yWindow="-120" windowWidth="29040" windowHeight="15840" tabRatio="597" xr2:uid="{C760C41A-7C62-470A-980E-40155DFA7BB2}"/>
  </bookViews>
  <sheets>
    <sheet name="Transaction_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509" i="1" l="1"/>
  <c r="R4769" i="1"/>
  <c r="R3802" i="1"/>
  <c r="R1487" i="1"/>
  <c r="R1831" i="1"/>
  <c r="R4415" i="1"/>
  <c r="R2201" i="1"/>
  <c r="R4182" i="1"/>
  <c r="R3863" i="1"/>
  <c r="R1949" i="1"/>
  <c r="R2658" i="1"/>
  <c r="R1465" i="1"/>
  <c r="R1457" i="1"/>
  <c r="R1098" i="1"/>
  <c r="R3806" i="1"/>
  <c r="R3353" i="1"/>
  <c r="R3050" i="1"/>
  <c r="R3153" i="1"/>
  <c r="R4728" i="1"/>
  <c r="R4723" i="1"/>
  <c r="R4721" i="1"/>
  <c r="R4719" i="1"/>
  <c r="R4716" i="1"/>
  <c r="R536" i="1"/>
  <c r="R377" i="1"/>
  <c r="R427" i="1"/>
  <c r="R627" i="1"/>
  <c r="R689" i="1"/>
  <c r="R4260" i="1"/>
  <c r="R989" i="1"/>
  <c r="R979" i="1"/>
  <c r="R968" i="1"/>
  <c r="R4190" i="1"/>
  <c r="R4689" i="1"/>
  <c r="R3352" i="1"/>
  <c r="R3131" i="1"/>
  <c r="R3068" i="1"/>
  <c r="R4668" i="1"/>
  <c r="R4307" i="1"/>
  <c r="R4412" i="1"/>
  <c r="R3057" i="1"/>
  <c r="R909" i="1"/>
  <c r="R3964" i="1"/>
  <c r="R3923" i="1"/>
  <c r="R3666" i="1"/>
  <c r="R1922" i="1"/>
  <c r="R3951" i="1"/>
  <c r="R2040" i="1"/>
  <c r="R2051" i="1"/>
  <c r="R3851" i="1"/>
  <c r="R1967" i="1"/>
  <c r="R4208" i="1"/>
  <c r="R4205" i="1"/>
  <c r="R4201" i="1"/>
  <c r="R4602" i="1"/>
  <c r="R4106" i="1"/>
  <c r="R4151" i="1"/>
  <c r="R3977" i="1"/>
  <c r="R4103" i="1"/>
  <c r="R4581" i="1"/>
  <c r="R4054" i="1"/>
  <c r="R3812" i="1"/>
  <c r="R4053" i="1"/>
  <c r="R3978" i="1"/>
  <c r="R3981" i="1"/>
  <c r="R4149" i="1"/>
  <c r="R4055" i="1"/>
  <c r="R3857" i="1"/>
  <c r="R4057" i="1"/>
  <c r="R3943" i="1"/>
  <c r="R3562" i="1"/>
  <c r="R3607" i="1"/>
  <c r="R3604" i="1" l="1"/>
  <c r="R3621" i="1"/>
  <c r="R3626" i="1"/>
  <c r="R3594" i="1"/>
  <c r="R3554" i="1"/>
  <c r="R3553" i="1"/>
  <c r="R3555" i="1"/>
  <c r="R3597" i="1"/>
  <c r="R3601" i="1"/>
  <c r="R3565" i="1"/>
  <c r="R3560" i="1"/>
  <c r="R3623" i="1"/>
  <c r="R3614" i="1"/>
  <c r="R2416" i="1"/>
  <c r="R2404" i="1"/>
  <c r="R2378" i="1"/>
  <c r="R2380" i="1"/>
  <c r="R2394" i="1"/>
  <c r="R2398" i="1"/>
  <c r="R2414" i="1"/>
  <c r="R2392" i="1"/>
  <c r="R2376" i="1"/>
  <c r="R2452" i="1"/>
  <c r="R2429" i="1"/>
  <c r="R2428" i="1"/>
  <c r="R2358" i="1"/>
  <c r="R2754" i="1"/>
  <c r="R919" i="1"/>
  <c r="R3853" i="1"/>
  <c r="R742" i="1"/>
  <c r="R3963" i="1"/>
  <c r="R973" i="1"/>
  <c r="R941" i="1"/>
  <c r="R961" i="1"/>
  <c r="R957" i="1"/>
  <c r="R995" i="1"/>
  <c r="R1005" i="1"/>
  <c r="R984" i="1"/>
  <c r="R4506" i="1"/>
  <c r="R4503" i="1"/>
  <c r="R1262" i="1"/>
  <c r="R1200" i="1"/>
  <c r="R3695" i="1"/>
  <c r="R3004" i="1"/>
  <c r="R4017" i="1"/>
  <c r="R3683" i="1"/>
  <c r="R1575" i="1"/>
  <c r="R3019" i="1"/>
  <c r="R3164" i="1"/>
  <c r="R3987" i="1"/>
  <c r="R4474" i="1"/>
  <c r="R3781" i="1"/>
  <c r="R4462" i="1"/>
  <c r="R3805" i="1"/>
  <c r="R3804" i="1"/>
  <c r="R1094" i="1"/>
  <c r="R1087" i="1"/>
  <c r="R1090" i="1"/>
  <c r="R1097" i="1"/>
  <c r="R1085" i="1"/>
  <c r="R4446" i="1"/>
  <c r="R4323" i="1"/>
  <c r="R1093" i="1"/>
  <c r="R1088" i="1"/>
  <c r="R4436" i="1"/>
  <c r="R3827" i="1"/>
  <c r="R1096" i="1"/>
  <c r="R3782" i="1"/>
  <c r="R1089" i="1"/>
  <c r="R1091" i="1"/>
  <c r="R1084" i="1"/>
  <c r="R1086" i="1"/>
  <c r="R4356" i="1"/>
  <c r="R4353" i="1"/>
  <c r="R414" i="1"/>
  <c r="R619" i="1"/>
  <c r="R697" i="1"/>
  <c r="R623" i="1"/>
  <c r="R617" i="1"/>
  <c r="R419" i="1"/>
  <c r="R547" i="1"/>
  <c r="R538" i="1"/>
  <c r="R304" i="1"/>
  <c r="R587" i="1"/>
  <c r="R3869" i="1"/>
  <c r="R3829" i="1"/>
  <c r="R3852" i="1"/>
  <c r="R3042" i="1"/>
  <c r="R4319" i="1"/>
  <c r="R3269" i="1"/>
  <c r="R4316" i="1"/>
  <c r="R4313" i="1"/>
  <c r="R4310" i="1"/>
  <c r="R4304" i="1"/>
  <c r="R3070" i="1"/>
  <c r="R3264" i="1"/>
  <c r="R1918" i="1"/>
  <c r="R2262" i="1"/>
  <c r="R2250" i="1"/>
  <c r="R1252" i="1"/>
  <c r="R847" i="1"/>
  <c r="R852" i="1"/>
  <c r="R1017" i="1"/>
  <c r="R4015" i="1"/>
  <c r="R985" i="1"/>
  <c r="R797" i="1"/>
  <c r="R817" i="1"/>
  <c r="R745" i="1"/>
  <c r="R4020" i="1"/>
  <c r="R3928" i="1"/>
  <c r="R907" i="1"/>
  <c r="R908" i="1"/>
  <c r="R3664" i="1"/>
  <c r="R3735" i="1"/>
  <c r="R4088" i="1"/>
  <c r="R4263" i="1"/>
  <c r="R796" i="1"/>
  <c r="R4251" i="1"/>
  <c r="R750" i="1"/>
  <c r="R4246" i="1"/>
  <c r="R861" i="1"/>
  <c r="R4240" i="1"/>
  <c r="R3927" i="1"/>
  <c r="R936" i="1"/>
  <c r="R946" i="1"/>
  <c r="R4229" i="1"/>
  <c r="R3136" i="1"/>
  <c r="R4091" i="1"/>
  <c r="R4101" i="1"/>
  <c r="R3810" i="1"/>
  <c r="R4058" i="1"/>
  <c r="R3001" i="1"/>
  <c r="R3686" i="1" l="1"/>
  <c r="R3076" i="1"/>
  <c r="R788" i="1"/>
  <c r="R3965" i="1"/>
  <c r="R3900" i="1"/>
  <c r="R764" i="1"/>
  <c r="R756" i="1"/>
  <c r="R3719" i="1"/>
  <c r="R3846" i="1"/>
  <c r="R830" i="1"/>
  <c r="R954" i="1"/>
  <c r="R840" i="1"/>
  <c r="R825" i="1"/>
  <c r="R3906" i="1"/>
  <c r="R3995" i="1"/>
  <c r="R4110" i="1"/>
  <c r="R805" i="1"/>
  <c r="R3877" i="1"/>
  <c r="R1326" i="1" l="1"/>
  <c r="R3063" i="1"/>
  <c r="R3837" i="1"/>
  <c r="R2034" i="1"/>
  <c r="R2293" i="1"/>
  <c r="R2229" i="1"/>
  <c r="R3866" i="1"/>
  <c r="R3737" i="1"/>
  <c r="R2713" i="1"/>
  <c r="R2415" i="1"/>
  <c r="R1888" i="1"/>
  <c r="R2076" i="1"/>
  <c r="R1788" i="1"/>
  <c r="R1935" i="1"/>
  <c r="R3677" i="1"/>
  <c r="R1582" i="1"/>
  <c r="P3718" i="1"/>
  <c r="P3717" i="1"/>
  <c r="P3716" i="1"/>
  <c r="P3715" i="1"/>
  <c r="P3713" i="1"/>
  <c r="R3074" i="1"/>
  <c r="R3988" i="1"/>
  <c r="R3985" i="1"/>
  <c r="R3986" i="1"/>
  <c r="R3221" i="1"/>
  <c r="R2423" i="1"/>
  <c r="R2421" i="1"/>
  <c r="R14" i="1"/>
  <c r="R3976" i="1"/>
  <c r="R3975" i="1"/>
  <c r="R3972" i="1"/>
  <c r="R2077" i="1"/>
  <c r="R534" i="1"/>
  <c r="R1665" i="1"/>
  <c r="R1929" i="1"/>
  <c r="R1849" i="1"/>
  <c r="R2053" i="1"/>
  <c r="R1733" i="1"/>
  <c r="R1750" i="1"/>
  <c r="R1614" i="1"/>
  <c r="R1836" i="1"/>
  <c r="R2220" i="1"/>
  <c r="R3540" i="1"/>
  <c r="R3102" i="1"/>
  <c r="R950" i="1"/>
  <c r="R3941" i="1"/>
  <c r="R1832" i="1"/>
  <c r="R3938" i="1"/>
  <c r="R3104" i="1"/>
  <c r="R2712" i="1"/>
  <c r="R3133" i="1"/>
  <c r="R1467" i="1"/>
  <c r="R1364" i="1"/>
  <c r="R3652" i="1"/>
  <c r="R3768" i="1" l="1"/>
  <c r="R3097" i="1"/>
  <c r="R2218" i="1"/>
  <c r="R4137" i="1"/>
  <c r="R2826" i="1"/>
  <c r="R2719" i="1"/>
  <c r="R2993" i="1"/>
  <c r="R2994" i="1"/>
  <c r="R2762" i="1"/>
  <c r="R2998" i="1"/>
  <c r="R4133" i="1"/>
  <c r="R751" i="1"/>
  <c r="R1482" i="1" l="1"/>
  <c r="R1479" i="1"/>
  <c r="R2389" i="1"/>
  <c r="R3545" i="1"/>
  <c r="R1454" i="1"/>
  <c r="R226" i="1"/>
  <c r="R1437" i="1"/>
  <c r="R243" i="1"/>
  <c r="R3134" i="1"/>
  <c r="R3003" i="1"/>
  <c r="R3009" i="1"/>
  <c r="R3006" i="1"/>
  <c r="R3034" i="1"/>
  <c r="R3033" i="1"/>
  <c r="R3031" i="1"/>
  <c r="R3010" i="1"/>
  <c r="R3007" i="1"/>
  <c r="R3049" i="1"/>
  <c r="R1504" i="1"/>
  <c r="R1464" i="1"/>
  <c r="R1460" i="1"/>
  <c r="R1476" i="1"/>
  <c r="R1302" i="1"/>
  <c r="R1168" i="1"/>
  <c r="R1109" i="1"/>
  <c r="R874" i="1"/>
  <c r="R991" i="1"/>
  <c r="R3992" i="1"/>
  <c r="R3590" i="1" l="1"/>
  <c r="R3587" i="1"/>
  <c r="R1229" i="1" l="1"/>
  <c r="R342" i="1"/>
  <c r="R636" i="1"/>
  <c r="R1099" i="1"/>
  <c r="R1279" i="1"/>
  <c r="R2266" i="1"/>
  <c r="R2382" i="1"/>
  <c r="R3056" i="1"/>
  <c r="R3236" i="1"/>
  <c r="R1655" i="1"/>
  <c r="R1651" i="1"/>
  <c r="R3017" i="1"/>
  <c r="R2174" i="1"/>
  <c r="R3064" i="1" l="1"/>
  <c r="R3091" i="1"/>
  <c r="R3047" i="1"/>
  <c r="R3065" i="1"/>
  <c r="R3078" i="1"/>
  <c r="R3124" i="1"/>
  <c r="R317" i="1"/>
  <c r="R409" i="1"/>
  <c r="R333" i="1"/>
  <c r="R316" i="1"/>
  <c r="R1785" i="1"/>
  <c r="R1525" i="1"/>
  <c r="R1566" i="1"/>
  <c r="R1558" i="1"/>
  <c r="R2165" i="1"/>
  <c r="R1597" i="1"/>
  <c r="R2155" i="1"/>
  <c r="R1547" i="1"/>
  <c r="R1532" i="1"/>
  <c r="R3080" i="1"/>
  <c r="R1914" i="1"/>
  <c r="R2553" i="1"/>
  <c r="R1812" i="1"/>
  <c r="R211" i="1" l="1"/>
  <c r="R1113" i="1" l="1"/>
  <c r="R228" i="1"/>
  <c r="R241" i="1"/>
  <c r="R3115" i="1"/>
  <c r="R3039" i="1"/>
  <c r="R3048" i="1" l="1"/>
  <c r="R3154" i="1" l="1"/>
  <c r="R1345" i="1"/>
  <c r="R1347" i="1"/>
  <c r="R2372" i="1" l="1"/>
  <c r="R2370" i="1"/>
  <c r="R1226" i="1"/>
  <c r="R246" i="1"/>
  <c r="R229" i="1"/>
  <c r="R1357" i="1"/>
  <c r="R1417" i="1"/>
  <c r="R1439" i="1"/>
  <c r="R1477" i="1" l="1"/>
  <c r="R21" i="1"/>
  <c r="R3053" i="1"/>
  <c r="R3152" i="1" l="1"/>
  <c r="R3434" i="1"/>
  <c r="R3135" i="1"/>
  <c r="R686" i="1" l="1"/>
  <c r="R20" i="1" l="1"/>
  <c r="R931" i="1"/>
  <c r="R1983" i="1"/>
  <c r="R1043" i="1" l="1"/>
  <c r="R27" i="1"/>
  <c r="R1260" i="1" l="1"/>
  <c r="R1305" i="1" l="1"/>
  <c r="R3079" i="1"/>
  <c r="R3052" i="1"/>
  <c r="R655" i="1" l="1"/>
  <c r="R727" i="1" l="1"/>
  <c r="R723" i="1"/>
  <c r="R721" i="1"/>
  <c r="R660" i="1"/>
  <c r="R650" i="1"/>
  <c r="R2289" i="1"/>
  <c r="R2670" i="1" l="1"/>
  <c r="R3237" i="1" l="1"/>
  <c r="R3222" i="1" l="1"/>
  <c r="R1593" i="1" l="1"/>
  <c r="R2237" i="1"/>
  <c r="R2234" i="1"/>
  <c r="R2474" i="1" l="1"/>
  <c r="R2473" i="1"/>
  <c r="R217" i="1"/>
  <c r="R222" i="1"/>
  <c r="R220" i="1"/>
  <c r="R224" i="1"/>
  <c r="R221" i="1"/>
  <c r="R244" i="1"/>
  <c r="R225" i="1"/>
  <c r="R2472" i="1"/>
  <c r="R2471" i="1"/>
  <c r="R219" i="1"/>
  <c r="R1166" i="1"/>
  <c r="R3912" i="1"/>
  <c r="R1031" i="1"/>
  <c r="R218" i="1"/>
  <c r="R1408" i="1" l="1"/>
  <c r="R3354" i="1" l="1"/>
  <c r="R223" i="1"/>
  <c r="R1144" i="1"/>
  <c r="R3105" i="1"/>
  <c r="R1361" i="1"/>
  <c r="R1343" i="1"/>
  <c r="R1363" i="1"/>
  <c r="R1379" i="1"/>
  <c r="R1389" i="1"/>
  <c r="R2139" i="1"/>
  <c r="R3238" i="1"/>
  <c r="R3234" i="1" l="1"/>
  <c r="R3067" i="1" l="1"/>
  <c r="R3038" i="1" l="1"/>
  <c r="R1359" i="1" l="1"/>
  <c r="R2086" i="1" l="1"/>
  <c r="R1365" i="1"/>
  <c r="R2728" i="1" l="1"/>
  <c r="R1356" i="1"/>
  <c r="R1354" i="1"/>
  <c r="R1352" i="1"/>
  <c r="R1350" i="1"/>
  <c r="R3563" i="1"/>
  <c r="R1309" i="1"/>
  <c r="R1212" i="1" l="1"/>
  <c r="R3101" i="1"/>
  <c r="R3075" i="1" l="1"/>
  <c r="R3082" i="1"/>
</calcChain>
</file>

<file path=xl/sharedStrings.xml><?xml version="1.0" encoding="utf-8"?>
<sst xmlns="http://schemas.openxmlformats.org/spreadsheetml/2006/main" count="56531" uniqueCount="4594">
  <si>
    <t>Raw Material Type</t>
  </si>
  <si>
    <t>R/Q</t>
  </si>
  <si>
    <t>Item/Product #</t>
  </si>
  <si>
    <t>Vendor</t>
  </si>
  <si>
    <t>Manufacturer</t>
  </si>
  <si>
    <t>Exp/Re-test</t>
  </si>
  <si>
    <t>Exp/Retest Date</t>
  </si>
  <si>
    <t>Initial Balance</t>
  </si>
  <si>
    <t>UOM</t>
  </si>
  <si>
    <t xml:space="preserve"> Removed  Qty</t>
  </si>
  <si>
    <t>Returned  Qty</t>
  </si>
  <si>
    <t>Balance</t>
  </si>
  <si>
    <t>Checkout Date</t>
  </si>
  <si>
    <t>Initials</t>
  </si>
  <si>
    <t>Comments</t>
  </si>
  <si>
    <t>ADJ</t>
  </si>
  <si>
    <t>ProcessA</t>
  </si>
  <si>
    <t>R</t>
  </si>
  <si>
    <t>0553859B/430791</t>
  </si>
  <si>
    <t xml:space="preserve"> CentrifugeTUBE , 15mL Sterile</t>
  </si>
  <si>
    <t>Fisher Scientific</t>
  </si>
  <si>
    <t>RM-16022021-0005</t>
  </si>
  <si>
    <t>Exp</t>
  </si>
  <si>
    <t>PCS</t>
  </si>
  <si>
    <t>RPH</t>
  </si>
  <si>
    <t>Released in Stock</t>
  </si>
  <si>
    <t>RS</t>
  </si>
  <si>
    <t>GMP Batch</t>
  </si>
  <si>
    <t>MC</t>
  </si>
  <si>
    <t>Shipping</t>
  </si>
  <si>
    <t>96-2670</t>
  </si>
  <si>
    <t>Dressing Forceps, 5 &amp; 1/2, Sterile</t>
  </si>
  <si>
    <t xml:space="preserve">Fisher Scientific </t>
  </si>
  <si>
    <t>Sklar Corp</t>
  </si>
  <si>
    <t>RM-01022021-0001</t>
  </si>
  <si>
    <t xml:space="preserve"> </t>
  </si>
  <si>
    <t>ADJ 690mL Batch</t>
  </si>
  <si>
    <t>JP</t>
  </si>
  <si>
    <t>Media Fill #1</t>
  </si>
  <si>
    <t>H93811</t>
  </si>
  <si>
    <t xml:space="preserve"> Repeater Pump TUBE Sets, Sterile</t>
  </si>
  <si>
    <t>Medline</t>
  </si>
  <si>
    <t>Baxter Healthcare Corp.</t>
  </si>
  <si>
    <t>Released In Stock</t>
  </si>
  <si>
    <t>844181/305181</t>
  </si>
  <si>
    <t>NEEDLE, Hypo 18G x 1" Blunt Fill</t>
  </si>
  <si>
    <t>McKesson Medical</t>
  </si>
  <si>
    <t>BD</t>
  </si>
  <si>
    <t>RM-23022021-0001</t>
  </si>
  <si>
    <t>1482618B/305198</t>
  </si>
  <si>
    <t>NEEDLE, Sterile 16G x 1  1/2"</t>
  </si>
  <si>
    <t>RM-23022021-0004</t>
  </si>
  <si>
    <t xml:space="preserve">NEEDLE, BD  Sterile 16G x 1 1/2" </t>
  </si>
  <si>
    <t xml:space="preserve">McKesson Medical </t>
  </si>
  <si>
    <t>RM-24022021-0001</t>
  </si>
  <si>
    <t>GMP Batch Lot# LPI2021031</t>
  </si>
  <si>
    <t>GMP Placebo Batch LPI2021033</t>
  </si>
  <si>
    <t>Media Fill #2</t>
  </si>
  <si>
    <t>Repeater Pump TUBE Sets, Sterile</t>
  </si>
  <si>
    <t>RL</t>
  </si>
  <si>
    <t>1222X31/36902-0010</t>
  </si>
  <si>
    <t>SCOOP, White 60ml</t>
  </si>
  <si>
    <t>Thomas Scientific</t>
  </si>
  <si>
    <t>RM-18022021-0001</t>
  </si>
  <si>
    <t>J346288</t>
  </si>
  <si>
    <t>Packaging</t>
  </si>
  <si>
    <t xml:space="preserve">SEAL," Flip Off" 5417  FOCCS 13mm </t>
  </si>
  <si>
    <t>West Pharma</t>
  </si>
  <si>
    <t>Data Transferred to Index Card</t>
  </si>
  <si>
    <t>JX</t>
  </si>
  <si>
    <t>Autoclave Study</t>
  </si>
  <si>
    <t>Autoclave/Stability Study</t>
  </si>
  <si>
    <t>QH</t>
  </si>
  <si>
    <t>Transfer to ResQ</t>
  </si>
  <si>
    <t>Material</t>
  </si>
  <si>
    <t>BHL2B1324XH</t>
  </si>
  <si>
    <t>SODIUM CHLORIDE (NACL)Solution 0.9%</t>
  </si>
  <si>
    <t>Y351287</t>
  </si>
  <si>
    <t>mL</t>
  </si>
  <si>
    <t>ADJ  690mL Batch</t>
  </si>
  <si>
    <t>JG</t>
  </si>
  <si>
    <t>ADJ-PRO-001 Validation</t>
  </si>
  <si>
    <t>LC</t>
  </si>
  <si>
    <t>Transfer to CPI</t>
  </si>
  <si>
    <t>14-245-98/3006</t>
  </si>
  <si>
    <t>SPATULA, V Scoop</t>
  </si>
  <si>
    <t>RM-12022021-001</t>
  </si>
  <si>
    <t>Adjuvance 690mL Batch</t>
  </si>
  <si>
    <t>Additional in Stock</t>
  </si>
  <si>
    <t>SRP-3D Toxicology Batch</t>
  </si>
  <si>
    <t>GMP Placebo Batch LPI2021040</t>
  </si>
  <si>
    <t>STOPPER, 13mm Serum NovaPure</t>
  </si>
  <si>
    <t>D000136180</t>
  </si>
  <si>
    <t>Transferred to Index Card</t>
  </si>
  <si>
    <t>Autoclave/Stability</t>
  </si>
  <si>
    <t>Media Fill# 4</t>
  </si>
  <si>
    <t>Engineering Study</t>
  </si>
  <si>
    <t>LPI Validation</t>
  </si>
  <si>
    <t>TQL 1055 Free Acid</t>
  </si>
  <si>
    <t>Adjuvance</t>
  </si>
  <si>
    <t>RM-04022021-0001</t>
  </si>
  <si>
    <t>WZH-AF-168-1</t>
  </si>
  <si>
    <t>Retest</t>
  </si>
  <si>
    <t>Gram</t>
  </si>
  <si>
    <t>Released in stock</t>
  </si>
  <si>
    <t>Batch  LPI2021027</t>
  </si>
  <si>
    <t>Release Testing (ID &amp; Impurity)</t>
  </si>
  <si>
    <t>Returned to Client</t>
  </si>
  <si>
    <t>VCD020S18</t>
  </si>
  <si>
    <t>VIAL, Clear Glass 20mL, 30 x 55 x 1.3 mm</t>
  </si>
  <si>
    <t>Adelphi Healthcare Packaging</t>
  </si>
  <si>
    <t>RM-16022021-0002</t>
  </si>
  <si>
    <t>A5621</t>
  </si>
  <si>
    <t>Vials</t>
  </si>
  <si>
    <t>VIALS, EZ-Fill VB 3mL ISO 8362-1-1C-2R Tray</t>
  </si>
  <si>
    <t>EV2000020</t>
  </si>
  <si>
    <t>VIALS, RTF 2R 75101 INVIR 4.0 UB6</t>
  </si>
  <si>
    <t>Gerresheimer Bunde</t>
  </si>
  <si>
    <t>Autoclave Stability</t>
  </si>
  <si>
    <t>CP</t>
  </si>
  <si>
    <t>Transfer to Davos per KY</t>
  </si>
  <si>
    <t>Transfer to Eye Medix per KY</t>
  </si>
  <si>
    <t>VCD010</t>
  </si>
  <si>
    <t>VIAL, Tubular Glass 10ml, 18mm Screw Neck</t>
  </si>
  <si>
    <t>RM-16022021-0001</t>
  </si>
  <si>
    <t>WEIGH  BOAT, White Sterile</t>
  </si>
  <si>
    <t>Heathrow Scientific</t>
  </si>
  <si>
    <t>CGN Gray Tech CO.</t>
  </si>
  <si>
    <t>RM-08022021-0002</t>
  </si>
  <si>
    <t>Relesead in Stock</t>
  </si>
  <si>
    <t>CVA</t>
  </si>
  <si>
    <t>Media fill #1</t>
  </si>
  <si>
    <t>LPI</t>
  </si>
  <si>
    <t>FX13112852</t>
  </si>
  <si>
    <t>BAGS, Biotech ST Flexel 10L</t>
  </si>
  <si>
    <t>Sartorius</t>
  </si>
  <si>
    <t>RM-23092022-0001</t>
  </si>
  <si>
    <t>P0024610</t>
  </si>
  <si>
    <t>ET107</t>
  </si>
  <si>
    <t>Dehydrated Alcohol 200 Proof, USP</t>
  </si>
  <si>
    <t>Spectrum Chem</t>
  </si>
  <si>
    <t>1JD0188</t>
  </si>
  <si>
    <t>P1430</t>
  </si>
  <si>
    <t>N-Propyl Alcohol, Reagent, ACS</t>
  </si>
  <si>
    <t>2JF0045</t>
  </si>
  <si>
    <t>DAV</t>
  </si>
  <si>
    <t>Water, Sterile, Cell Culture Tested</t>
  </si>
  <si>
    <t>EMD Millipore</t>
  </si>
  <si>
    <t>Omnipur</t>
  </si>
  <si>
    <t>kg</t>
  </si>
  <si>
    <t>PHOSPHOLIPON  90G</t>
  </si>
  <si>
    <t>Lipoid, LLC</t>
  </si>
  <si>
    <t>368202-3200053</t>
  </si>
  <si>
    <t>Kg</t>
  </si>
  <si>
    <t>Transferred to Index Card (Lot 011,012,013,057)</t>
  </si>
  <si>
    <t>8995-01</t>
  </si>
  <si>
    <t>EDETATE Disodium, USP</t>
  </si>
  <si>
    <t>J. T. Baker</t>
  </si>
  <si>
    <t>Avantor</t>
  </si>
  <si>
    <t>Trasferred to Index Card</t>
  </si>
  <si>
    <t>YC</t>
  </si>
  <si>
    <t>F30 Prepaation</t>
  </si>
  <si>
    <t>MB</t>
  </si>
  <si>
    <t>R/D Batch F29 &amp; F30</t>
  </si>
  <si>
    <t>F29 LPI2021029</t>
  </si>
  <si>
    <t>374032G</t>
  </si>
  <si>
    <t>Hydrochloric Acid, 5.00 Normal</t>
  </si>
  <si>
    <t>Ricca Chemical</t>
  </si>
  <si>
    <t>4009F42</t>
  </si>
  <si>
    <t>Miglyol Â® 812N</t>
  </si>
  <si>
    <t>IOI Oleo GmbH</t>
  </si>
  <si>
    <t>Transferred to  Index Card</t>
  </si>
  <si>
    <t>SODIUM HYDROXIDE, 1.00 Normal</t>
  </si>
  <si>
    <t>4009R09</t>
  </si>
  <si>
    <t>Transferred to Index card</t>
  </si>
  <si>
    <t>S-124-2-MC</t>
  </si>
  <si>
    <t>SUCROSE, NF, EP, JP, ChP High Purity</t>
  </si>
  <si>
    <t>Pfanstiehl</t>
  </si>
  <si>
    <t>40724-A</t>
  </si>
  <si>
    <t>40788-A</t>
  </si>
  <si>
    <t>F30 Engineering Batch</t>
  </si>
  <si>
    <t>R &amp; D Batch F29 &amp; F30</t>
  </si>
  <si>
    <t>Physical Inventory</t>
  </si>
  <si>
    <t>Davos F29 Lot# LPI2021029</t>
  </si>
  <si>
    <t xml:space="preserve"> Repeater PUMP, Sterile Tube Sets</t>
  </si>
  <si>
    <t>EW-13002-20</t>
  </si>
  <si>
    <t xml:space="preserve"> PIPETTE, Serological 50mL Sterile</t>
  </si>
  <si>
    <t>Cole-Parmer</t>
  </si>
  <si>
    <t>Argos Tech</t>
  </si>
  <si>
    <t>200426-175</t>
  </si>
  <si>
    <t xml:space="preserve"> TUBING, Suction Non-Conductive 1/4"x6, Sterile</t>
  </si>
  <si>
    <t>MedEx Supply</t>
  </si>
  <si>
    <t>Dynarex</t>
  </si>
  <si>
    <t>343050-0030</t>
  </si>
  <si>
    <t xml:space="preserve"> TANK LINERS, Coex Polyethlene Film 30GAL</t>
  </si>
  <si>
    <t>Thermo Fisher</t>
  </si>
  <si>
    <t>Life Tech Corp.</t>
  </si>
  <si>
    <t>WEIGH BOAT, Std Med White As</t>
  </si>
  <si>
    <t>Media Fill</t>
  </si>
  <si>
    <t>CL</t>
  </si>
  <si>
    <t>Physical Invenrory</t>
  </si>
  <si>
    <t>WFI-USP-1x6L</t>
  </si>
  <si>
    <t>WFI, USP Sterile Grade</t>
  </si>
  <si>
    <t>Intermountain Life</t>
  </si>
  <si>
    <t>Liter</t>
  </si>
  <si>
    <t>WFI-USP-20L</t>
  </si>
  <si>
    <t>P.O.P Tube Cleaning</t>
  </si>
  <si>
    <t>Davos P.O.P</t>
  </si>
  <si>
    <t>KM5DFLP2S</t>
  </si>
  <si>
    <t>FILTER,  0.2um EX EDF Flourodyne</t>
  </si>
  <si>
    <t>Pall Corp</t>
  </si>
  <si>
    <t>FG1793</t>
  </si>
  <si>
    <t>FG1530</t>
  </si>
  <si>
    <t>Returned</t>
  </si>
  <si>
    <t>KA3DFLP1S</t>
  </si>
  <si>
    <t xml:space="preserve">FILTER,  0.2um Fluorodyne II  </t>
  </si>
  <si>
    <t>IE5735</t>
  </si>
  <si>
    <t>KA3DBLP1</t>
  </si>
  <si>
    <t xml:space="preserve">FILTER, 0.45 um Fluorodyne II </t>
  </si>
  <si>
    <t>Pall Corporation</t>
  </si>
  <si>
    <t>PALL Corp</t>
  </si>
  <si>
    <t>IE5153</t>
  </si>
  <si>
    <t>Return</t>
  </si>
  <si>
    <t>Davos F29 Vial Fill</t>
  </si>
  <si>
    <t>2701G</t>
  </si>
  <si>
    <t>ETHANOL, (Ethyl Alcohol) 200 Proof</t>
  </si>
  <si>
    <t>Decon Labs</t>
  </si>
  <si>
    <t>GAL</t>
  </si>
  <si>
    <t>Transferred from Inventory Sheet</t>
  </si>
  <si>
    <t>R/O Batch F29 &amp; F30</t>
  </si>
  <si>
    <t>Davos Manufacturing</t>
  </si>
  <si>
    <t>SH30712.02</t>
  </si>
  <si>
    <t>BioProcess Container 10L</t>
  </si>
  <si>
    <t>Thermo Scientific</t>
  </si>
  <si>
    <t>RM-22032021-0001</t>
  </si>
  <si>
    <t>EFK354456</t>
  </si>
  <si>
    <t>EW-30614-59</t>
  </si>
  <si>
    <t>Y-connector with 3/8'</t>
  </si>
  <si>
    <t>CleanRoom Tube Washing</t>
  </si>
  <si>
    <t>WL</t>
  </si>
  <si>
    <t>Physical Audit</t>
  </si>
  <si>
    <t>S2GVU11RE</t>
  </si>
  <si>
    <t>STERICUP,  Quick Release Vacuum-driven Filtration 1,000mL</t>
  </si>
  <si>
    <t>Millipore</t>
  </si>
  <si>
    <t>MP201109G2</t>
  </si>
  <si>
    <t>Media Fill#2</t>
  </si>
  <si>
    <t>Media Fill# 2</t>
  </si>
  <si>
    <t>Returned to Inventory</t>
  </si>
  <si>
    <t>Media Fill# 3</t>
  </si>
  <si>
    <t>F29 &amp; F30 R/D</t>
  </si>
  <si>
    <t>31311-67</t>
  </si>
  <si>
    <t>Fittings/Couplings 3/8" F Cap w/Lock</t>
  </si>
  <si>
    <t>30614-59</t>
  </si>
  <si>
    <t>EW-31311-62</t>
  </si>
  <si>
    <t>Fittings/Couplings 3/8"</t>
  </si>
  <si>
    <t>Released  in Stock</t>
  </si>
  <si>
    <t>RM-08022021-0004</t>
  </si>
  <si>
    <t xml:space="preserve">WFI-USP-1X6 </t>
  </si>
  <si>
    <t>DOW Tube Washing</t>
  </si>
  <si>
    <t>R &amp; D F29 &amp; F30</t>
  </si>
  <si>
    <t>Davos Cleaning TOC</t>
  </si>
  <si>
    <t>Davos F29 LPI2021029</t>
  </si>
  <si>
    <t xml:space="preserve">JP </t>
  </si>
  <si>
    <t>3 Media Fills</t>
  </si>
  <si>
    <t>Returned unopened/not used</t>
  </si>
  <si>
    <t>Transferred from Adjuvance</t>
  </si>
  <si>
    <t>Davos Production</t>
  </si>
  <si>
    <t>96440-35</t>
  </si>
  <si>
    <t>Tubing Mflex Silicone, #35, 25ft</t>
  </si>
  <si>
    <t>GMP-Mfg / P.O.P</t>
  </si>
  <si>
    <t>KA2DFLP2S</t>
  </si>
  <si>
    <t>RM-03022021-0004</t>
  </si>
  <si>
    <t>IE4592</t>
  </si>
  <si>
    <t>Davos Filtration</t>
  </si>
  <si>
    <t>PGC0125MS-C</t>
  </si>
  <si>
    <t xml:space="preserve"> PETG BOTTLES, Triforest Square 125mL Media/Packaging Bottles</t>
  </si>
  <si>
    <t>TriForest</t>
  </si>
  <si>
    <t>RM-05022021-0003</t>
  </si>
  <si>
    <t>091130C</t>
  </si>
  <si>
    <t>SH30712.01</t>
  </si>
  <si>
    <t>BioProcess Container 5L Labtainer</t>
  </si>
  <si>
    <t>RM-05022021-0004</t>
  </si>
  <si>
    <t>EFM371158</t>
  </si>
  <si>
    <t>EA</t>
  </si>
  <si>
    <t>DT-2216 (Pyrrolidine)</t>
  </si>
  <si>
    <t>Anthem Bioscience</t>
  </si>
  <si>
    <t>Anthem Biosciences</t>
  </si>
  <si>
    <t>RM-05022021-0005</t>
  </si>
  <si>
    <t>A022000302</t>
  </si>
  <si>
    <t>Released</t>
  </si>
  <si>
    <t>QC Testing for Release</t>
  </si>
  <si>
    <t>Release in Stock</t>
  </si>
  <si>
    <t>A962</t>
  </si>
  <si>
    <t>ALCOHOLl, Reagent</t>
  </si>
  <si>
    <t>RM-02082021-0007</t>
  </si>
  <si>
    <t>31311-12</t>
  </si>
  <si>
    <t>Fittings PC 3/8"</t>
  </si>
  <si>
    <t>RM-08022021-0003</t>
  </si>
  <si>
    <t>P.O.P. Davos MFG</t>
  </si>
  <si>
    <t>Reurn unopend/not used</t>
  </si>
  <si>
    <t>P.O.P-Davos Mfg</t>
  </si>
  <si>
    <t>Physical Inventory (need to check physical inventory)</t>
  </si>
  <si>
    <t>Return unopened/not used</t>
  </si>
  <si>
    <t>Return to inventory/not used/unopened</t>
  </si>
  <si>
    <t>RM-08022021-0005</t>
  </si>
  <si>
    <t>96105-09</t>
  </si>
  <si>
    <t>TUBING PHARMA-50 3/8 x 5/8, 50ft</t>
  </si>
  <si>
    <t>RM-08022021-0006</t>
  </si>
  <si>
    <t>H033L15018</t>
  </si>
  <si>
    <t>Releasead in Stock</t>
  </si>
  <si>
    <t>Davos GMP MFG</t>
  </si>
  <si>
    <t>31311-61</t>
  </si>
  <si>
    <t xml:space="preserve">Fittings PC 1/4" </t>
  </si>
  <si>
    <t>RM-12022021-0002</t>
  </si>
  <si>
    <t>Davos GMP Manufacturer</t>
  </si>
  <si>
    <t>STOPPER, 13mm Serum NovaPure 4023/50 Gray</t>
  </si>
  <si>
    <t>West Pharma Inc.</t>
  </si>
  <si>
    <t>RM-02032021-0001</t>
  </si>
  <si>
    <t>D000148394</t>
  </si>
  <si>
    <t>Davos Filling</t>
  </si>
  <si>
    <t>RM-03032021-0001</t>
  </si>
  <si>
    <t>PX 1838-1</t>
  </si>
  <si>
    <t>ALCOHOL, Iso-Propyl HPLC Grade (2 Propanol)</t>
  </si>
  <si>
    <t>Sigma Aldrich</t>
  </si>
  <si>
    <t>RM-08032021-0003</t>
  </si>
  <si>
    <t>KA1DBLP2S</t>
  </si>
  <si>
    <t>RM-08032021-0001</t>
  </si>
  <si>
    <t>IC5028</t>
  </si>
  <si>
    <t>5922-1120</t>
  </si>
  <si>
    <t>SEALS, Flip-Off CCS 13mm</t>
  </si>
  <si>
    <t>RM-08032021-0002</t>
  </si>
  <si>
    <t>14-245-99</t>
  </si>
  <si>
    <t>SPATULA, Flat End</t>
  </si>
  <si>
    <t>Corning</t>
  </si>
  <si>
    <t>RM-11032021-0001</t>
  </si>
  <si>
    <t xml:space="preserve"> Fisher Scientific</t>
  </si>
  <si>
    <t>EGC368200</t>
  </si>
  <si>
    <t>Pulled for REALTA use</t>
  </si>
  <si>
    <t>04-355-721/2701GTP</t>
  </si>
  <si>
    <t>RM-01042021-0001</t>
  </si>
  <si>
    <t>RM-20042021-0001</t>
  </si>
  <si>
    <t>For Release Testing</t>
  </si>
  <si>
    <t>DAV-BPR-003</t>
  </si>
  <si>
    <t>DT2216  Injection, 7.5m/mL</t>
  </si>
  <si>
    <t>LPI2021029</t>
  </si>
  <si>
    <t>Ethanol Limit Test by GC</t>
  </si>
  <si>
    <t>AK</t>
  </si>
  <si>
    <t>Stability Storage</t>
  </si>
  <si>
    <t>Shipment to Xermis</t>
  </si>
  <si>
    <t>EW-31311-61</t>
  </si>
  <si>
    <t>Cole Palmer</t>
  </si>
  <si>
    <t xml:space="preserve"> RM-22042021-0003</t>
  </si>
  <si>
    <t>RM-22042021-0004</t>
  </si>
  <si>
    <t>RM-27042021-0001</t>
  </si>
  <si>
    <t>IF3186</t>
  </si>
  <si>
    <t>Peleased in Stock</t>
  </si>
  <si>
    <t>04-355-723</t>
  </si>
  <si>
    <t>ETHANOL 190 Proof</t>
  </si>
  <si>
    <t>RM-06052021-0001</t>
  </si>
  <si>
    <t>RM-17052021-0002</t>
  </si>
  <si>
    <t xml:space="preserve">Intemountain </t>
  </si>
  <si>
    <t>DYND50320</t>
  </si>
  <si>
    <t>BOWL, Sterile Large 32oz</t>
  </si>
  <si>
    <t>RM-24062021-0001</t>
  </si>
  <si>
    <t>Released in Stock ( Materials in Stephen's office 06/30/2021... Materials in RM108 08FEB2022)</t>
  </si>
  <si>
    <t>RM-30062021-0001</t>
  </si>
  <si>
    <t xml:space="preserve">Returned </t>
  </si>
  <si>
    <t>Engineering Batch(2)</t>
  </si>
  <si>
    <t>R&amp;D (approved by Wei)</t>
  </si>
  <si>
    <t>Media Fill #4 (Entry Error; corected on 04/09/2021)</t>
  </si>
  <si>
    <t>Davos F30 GMP</t>
  </si>
  <si>
    <t>GMP-Mfg,  P.O.P Tube Cleaning</t>
  </si>
  <si>
    <t>F30 Preparation</t>
  </si>
  <si>
    <t>Methanol, for HPLC, &gt; = 99.9%</t>
  </si>
  <si>
    <t>Sigma-Aldrich</t>
  </si>
  <si>
    <t>SHBM3963</t>
  </si>
  <si>
    <t>F29 Engineering Batch (500g)</t>
  </si>
  <si>
    <t>R/D Batch F29/F30</t>
  </si>
  <si>
    <t>SP Scienceware Wash Bottle, Deionized Water 500mL</t>
  </si>
  <si>
    <t>F11716-0003</t>
  </si>
  <si>
    <t>Physical Invenory</t>
  </si>
  <si>
    <t>Trigger Spray Bottles, 16oz HDPE</t>
  </si>
  <si>
    <t>Qorpak</t>
  </si>
  <si>
    <t>PLC-03431</t>
  </si>
  <si>
    <t>96440-24</t>
  </si>
  <si>
    <t>Tubing Mflex Silicone, #24, 25ft</t>
  </si>
  <si>
    <t>RM-12022021-0003</t>
  </si>
  <si>
    <t>For SRP Project</t>
  </si>
  <si>
    <t>EMI</t>
  </si>
  <si>
    <t>CV-8753</t>
  </si>
  <si>
    <t>EMX151</t>
  </si>
  <si>
    <t>Sterling Pharma Solutions</t>
  </si>
  <si>
    <t>RM-29012021-0001</t>
  </si>
  <si>
    <t>305-SRC-29</t>
  </si>
  <si>
    <t>mL/mg</t>
  </si>
  <si>
    <t>3461114103T/0002-002</t>
  </si>
  <si>
    <t>Kleptose HP Parenteral Grade</t>
  </si>
  <si>
    <t>Roquette America</t>
  </si>
  <si>
    <t>E0023</t>
  </si>
  <si>
    <t>RH</t>
  </si>
  <si>
    <t>Transferred from ADJ</t>
  </si>
  <si>
    <t>BioProcess Container, 5L</t>
  </si>
  <si>
    <t>RM-05022021-0001</t>
  </si>
  <si>
    <t>Bags</t>
  </si>
  <si>
    <t>Rec'd Inventory</t>
  </si>
  <si>
    <t>222-1130-B1I</t>
  </si>
  <si>
    <t>FORCEPS 130MM "Blue" Sterile</t>
  </si>
  <si>
    <t>Amazon</t>
  </si>
  <si>
    <t>Caplugs Evergreen</t>
  </si>
  <si>
    <t>P7419821</t>
  </si>
  <si>
    <t>Releleased in Stocvk</t>
  </si>
  <si>
    <t>96-2903</t>
  </si>
  <si>
    <t>CLAMP, Plastic Tub, Small</t>
  </si>
  <si>
    <t>Fisher Scientific/ CSI</t>
  </si>
  <si>
    <t>89140-804</t>
  </si>
  <si>
    <t>POUCH , Self Seal Sterilization "Pouch"</t>
  </si>
  <si>
    <t>VWR International</t>
  </si>
  <si>
    <t>VWR</t>
  </si>
  <si>
    <t>H93811/BXC11</t>
  </si>
  <si>
    <t xml:space="preserve"> Repeater PUMP Tube Sets Sterile</t>
  </si>
  <si>
    <t>Mediline</t>
  </si>
  <si>
    <t>WEIGH BOAT, Sterile White</t>
  </si>
  <si>
    <t>KG</t>
  </si>
  <si>
    <t>Mfg Engineering Batch</t>
  </si>
  <si>
    <t>Manufacturing Engineering Batch</t>
  </si>
  <si>
    <t>Engineering Batch</t>
  </si>
  <si>
    <t>SI</t>
  </si>
  <si>
    <t>346114103T</t>
  </si>
  <si>
    <t>KLEPTOSE HP Parenteral Grade</t>
  </si>
  <si>
    <t>Roquette</t>
  </si>
  <si>
    <t>RM-10032021-0001</t>
  </si>
  <si>
    <t>E0025</t>
  </si>
  <si>
    <t>Re-Test</t>
  </si>
  <si>
    <t>MZ</t>
  </si>
  <si>
    <t>R &amp; D</t>
  </si>
  <si>
    <t>Engineering Batch Fill</t>
  </si>
  <si>
    <t>SH30712.05</t>
  </si>
  <si>
    <t>BioProcess Container, 2L Labtainer</t>
  </si>
  <si>
    <t>Fisher Scienific</t>
  </si>
  <si>
    <t>RM-23032021-0001</t>
  </si>
  <si>
    <t>EGC368231</t>
  </si>
  <si>
    <t>R/D Batch</t>
  </si>
  <si>
    <t>Ship to Client</t>
  </si>
  <si>
    <t>HDT</t>
  </si>
  <si>
    <t>FILTER,  Pall Acropak 0.2 micron</t>
  </si>
  <si>
    <t>RM-19042021-0006</t>
  </si>
  <si>
    <t>ID7057</t>
  </si>
  <si>
    <t>EW-96440-24</t>
  </si>
  <si>
    <t>TUBING, Mflex Silicone #24, 25'</t>
  </si>
  <si>
    <t>RM-16042021-0001</t>
  </si>
  <si>
    <t>AC115-4LTGL</t>
  </si>
  <si>
    <t>ACETONE, NF</t>
  </si>
  <si>
    <t>Spectrum</t>
  </si>
  <si>
    <t>RM-28042021-0001</t>
  </si>
  <si>
    <t>1JC0054</t>
  </si>
  <si>
    <t>L</t>
  </si>
  <si>
    <t>32211-2.5L</t>
  </si>
  <si>
    <t>CHLOROFORM</t>
  </si>
  <si>
    <t>RM-19042021-0003</t>
  </si>
  <si>
    <t>STBJ7843</t>
  </si>
  <si>
    <t>1.37003.1000</t>
  </si>
  <si>
    <t>CITRIC Acid Monohydrate</t>
  </si>
  <si>
    <t>RM-19042021-0005</t>
  </si>
  <si>
    <t>K51895403 101</t>
  </si>
  <si>
    <t>SOR-15</t>
  </si>
  <si>
    <t>IRON OXIDE  (II, III)</t>
  </si>
  <si>
    <t>Ocean Nanotech</t>
  </si>
  <si>
    <t>RM-05042021-0002</t>
  </si>
  <si>
    <t>091218A</t>
  </si>
  <si>
    <t>SPA63-500GM</t>
  </si>
  <si>
    <t>SORBITAN Monostearate</t>
  </si>
  <si>
    <t>RM-19042021-0002</t>
  </si>
  <si>
    <t>1KC0113</t>
  </si>
  <si>
    <t>111-02-4</t>
  </si>
  <si>
    <t>SQUAPURE-SQUALENE</t>
  </si>
  <si>
    <t>Ophim</t>
  </si>
  <si>
    <t>RM-05042021-0001</t>
  </si>
  <si>
    <t>S60SQE003</t>
  </si>
  <si>
    <t>16104-6X250G</t>
  </si>
  <si>
    <t>SUCROSE</t>
  </si>
  <si>
    <t>RM-21042021-0001</t>
  </si>
  <si>
    <t>STBJ1701</t>
  </si>
  <si>
    <t>TWEEN 80  (Polysorbate)</t>
  </si>
  <si>
    <t>RM-19042021-0004</t>
  </si>
  <si>
    <t>K52465661 027</t>
  </si>
  <si>
    <t>Intermountain</t>
  </si>
  <si>
    <t>RM-15042021-0001</t>
  </si>
  <si>
    <t>7450-32</t>
  </si>
  <si>
    <t>SODIUM  HYDROXIDE</t>
  </si>
  <si>
    <t>RICCA</t>
  </si>
  <si>
    <t>RM-17052021-0001</t>
  </si>
  <si>
    <t>BioProcess Container 10mL with Quick Connects</t>
  </si>
  <si>
    <t>Thermo Scientfic</t>
  </si>
  <si>
    <t>EFK354457</t>
  </si>
  <si>
    <t>2701GTP</t>
  </si>
  <si>
    <t>Ethanol (Ethyl Alcohol)</t>
  </si>
  <si>
    <t>S101A</t>
  </si>
  <si>
    <t>Dabouraud Dextrose Agar</t>
  </si>
  <si>
    <t>Dynatec Scientific Lab</t>
  </si>
  <si>
    <t>7230-1-1C</t>
  </si>
  <si>
    <t>plates</t>
  </si>
  <si>
    <t>T101A-LT</t>
  </si>
  <si>
    <t xml:space="preserve">TSA/LT Contact Plates 13ml </t>
  </si>
  <si>
    <t>RM-15022021-0001</t>
  </si>
  <si>
    <t>12100-1-1C</t>
  </si>
  <si>
    <t>B99113</t>
  </si>
  <si>
    <t>Trypiticase Soy Broth (500mL)</t>
  </si>
  <si>
    <t>Expired - Disposed as Waste</t>
  </si>
  <si>
    <t>Media Fill#3</t>
  </si>
  <si>
    <t>Media Fill#4</t>
  </si>
  <si>
    <t>Expired-Disposed as waste</t>
  </si>
  <si>
    <t>W1146-20LT</t>
  </si>
  <si>
    <t xml:space="preserve"> WATER, Purified USP 20L</t>
  </si>
  <si>
    <t>Transfer from Card</t>
  </si>
  <si>
    <t>BOWLS, Sterile Plastic , Large 32oz</t>
  </si>
  <si>
    <t>Transferred RA Inventory</t>
  </si>
  <si>
    <t>BioProcess Container, w/Quick Connects</t>
  </si>
  <si>
    <t>Media Fill 1</t>
  </si>
  <si>
    <t>22-363-608</t>
  </si>
  <si>
    <t>Disposable Inoculating Loops/Needles</t>
  </si>
  <si>
    <t>Fisher Brand</t>
  </si>
  <si>
    <t>TUBING Pharma 50' 3/8 x 5/8 "</t>
  </si>
  <si>
    <t>Ebay</t>
  </si>
  <si>
    <t>Dow Chemical Company</t>
  </si>
  <si>
    <t>H033IA5007</t>
  </si>
  <si>
    <t>FT</t>
  </si>
  <si>
    <t>Media Fill# 3 (2nd day)</t>
  </si>
  <si>
    <t>Drum Liner 30 GAL 'Clear' 15MIL Smooth</t>
  </si>
  <si>
    <t>US Plastic Corp</t>
  </si>
  <si>
    <t>RM-03022021-0003</t>
  </si>
  <si>
    <t>Released inStock</t>
  </si>
  <si>
    <t>Forceps 130MM "Blue" Sterile</t>
  </si>
  <si>
    <t>P7409986</t>
  </si>
  <si>
    <t>CLAMP,Small Plastic  Sterile 4-1/2"</t>
  </si>
  <si>
    <t xml:space="preserve"> For Testing c/o Lee</t>
  </si>
  <si>
    <t xml:space="preserve"> REPEATER  PUMP Tube Sets, Sterile</t>
  </si>
  <si>
    <t>96-2514</t>
  </si>
  <si>
    <t>SCISSORS,  STR B/B 5.5" Sterile</t>
  </si>
  <si>
    <t>Clean Room Tube Cleaning</t>
  </si>
  <si>
    <t>12/29/202</t>
  </si>
  <si>
    <t>ZW</t>
  </si>
  <si>
    <t>Sterile Clean Room</t>
  </si>
  <si>
    <t>Returned from Media Fill #2</t>
  </si>
  <si>
    <t>Media Fill# 3 (Day #2)</t>
  </si>
  <si>
    <t>Returned from Media Fill #3</t>
  </si>
  <si>
    <t>Self Seal Sterilization "Pouch"</t>
  </si>
  <si>
    <t>GEM1124</t>
  </si>
  <si>
    <t>Single Ply Sterilization Wrap 24x24 in</t>
  </si>
  <si>
    <t>82GVU11RE</t>
  </si>
  <si>
    <t>Stericup Quick Release Vacuum-driven Filtration 1,000mL</t>
  </si>
  <si>
    <t>Cleanroom EM</t>
  </si>
  <si>
    <t>Weekly Cleanroom EM</t>
  </si>
  <si>
    <t>Dow Tube Cleaning</t>
  </si>
  <si>
    <t>P.O.P. Tube Cleaning</t>
  </si>
  <si>
    <t>Autoclave</t>
  </si>
  <si>
    <t>Davos P.O.P.</t>
  </si>
  <si>
    <t>Media Fill #3</t>
  </si>
  <si>
    <t>Media Fill #4</t>
  </si>
  <si>
    <t>For Davos Production</t>
  </si>
  <si>
    <t>Dynatec Lab</t>
  </si>
  <si>
    <t>RM-18032021-0001</t>
  </si>
  <si>
    <t>2091-1-1C</t>
  </si>
  <si>
    <t>Process EM</t>
  </si>
  <si>
    <t>TSA/LT Contact Plates 13ml</t>
  </si>
  <si>
    <t>Clean Room EM</t>
  </si>
  <si>
    <t>Weekly Clean Room EM</t>
  </si>
  <si>
    <t>Weekly Clean Rm EM</t>
  </si>
  <si>
    <t>GMP Placebo Lot#2021033 (SRP)</t>
  </si>
  <si>
    <t>SRP Microbial Growth Experiment</t>
  </si>
  <si>
    <t>TSA/LT (12/4/21) Contact Plates 13mm (Newest)</t>
  </si>
  <si>
    <t>RM-2804021-0002</t>
  </si>
  <si>
    <t>3091-1-1C</t>
  </si>
  <si>
    <t>Cleanroom Use</t>
  </si>
  <si>
    <t>JT8995-1</t>
  </si>
  <si>
    <t>EDTA</t>
  </si>
  <si>
    <t>JT Baker</t>
  </si>
  <si>
    <t>GLUCAGON</t>
  </si>
  <si>
    <t>BaChem</t>
  </si>
  <si>
    <t>Weekly ClRm#145 EM</t>
  </si>
  <si>
    <t>TSA/LT( 11/6/21)Contact Plates 13mm</t>
  </si>
  <si>
    <t>VIALS, Rtf 10R</t>
  </si>
  <si>
    <t>RM-26042021-0001</t>
  </si>
  <si>
    <t>TSA/LT (9/13/21)1 Contact Plate 13mm</t>
  </si>
  <si>
    <t>RM-07052021-0001</t>
  </si>
  <si>
    <t>12170-1-1C</t>
  </si>
  <si>
    <t>JT3627-1</t>
  </si>
  <si>
    <t>SODIUM CHLORIDE (NaCl) Granular</t>
  </si>
  <si>
    <t>J. T. Bakier</t>
  </si>
  <si>
    <t>J.T. Baker</t>
  </si>
  <si>
    <t>89408-026/ P34</t>
  </si>
  <si>
    <t xml:space="preserve">TSA/LT-T80 (07/19/21) Contact Plates 15mm </t>
  </si>
  <si>
    <t>Hardy Diagnostics</t>
  </si>
  <si>
    <t>RM-11052021-0001</t>
  </si>
  <si>
    <t>SEALS, SteriClosures/Seals 20mm</t>
  </si>
  <si>
    <t>Prince</t>
  </si>
  <si>
    <t>RM-12052021-0003</t>
  </si>
  <si>
    <t>PSS-006106</t>
  </si>
  <si>
    <t>W015258</t>
  </si>
  <si>
    <t>STOPPERS, SteriStoppers 20mm</t>
  </si>
  <si>
    <t>Duran Wheaton Kimble</t>
  </si>
  <si>
    <t>RM-12052021-0002</t>
  </si>
  <si>
    <t>PSS-006001</t>
  </si>
  <si>
    <t>VIALS, SteriVials 20mm</t>
  </si>
  <si>
    <t>Schott</t>
  </si>
  <si>
    <t>RM-12052021-0001</t>
  </si>
  <si>
    <t>PSS-005763</t>
  </si>
  <si>
    <t>Weekly EM</t>
  </si>
  <si>
    <t>LPI-Remdesivir</t>
  </si>
  <si>
    <t>475-31-0</t>
  </si>
  <si>
    <t>Glycocholic Acid</t>
  </si>
  <si>
    <t>ICE S.p.A.</t>
  </si>
  <si>
    <t>H-285-1LT</t>
  </si>
  <si>
    <t>Hydrochloric Acid, 10.0 Normal Solution</t>
  </si>
  <si>
    <t>1IJ0832</t>
  </si>
  <si>
    <t>HY104</t>
  </si>
  <si>
    <t>HYDROCHLORIC  Acid (HCL) NF</t>
  </si>
  <si>
    <t>1IC0357</t>
  </si>
  <si>
    <t>SR40377</t>
  </si>
  <si>
    <t>PEG 400-LQ-(MH)</t>
  </si>
  <si>
    <t>Croda</t>
  </si>
  <si>
    <t>SR40836</t>
  </si>
  <si>
    <t>PROPYLENE  GLYCOL -LQ-(MH)</t>
  </si>
  <si>
    <t>A45</t>
  </si>
  <si>
    <t>Remdesivir</t>
  </si>
  <si>
    <t>Zenji Research Lab</t>
  </si>
  <si>
    <t>3A452009051</t>
  </si>
  <si>
    <t>RD</t>
  </si>
  <si>
    <t>REM Sv Formulation</t>
  </si>
  <si>
    <t>LPI-YF</t>
  </si>
  <si>
    <t>Sodium Chloride</t>
  </si>
  <si>
    <t>SRP</t>
  </si>
  <si>
    <t>Klucel ELF Pharm Drum "Hydroxyporopylcellulose"</t>
  </si>
  <si>
    <t>Ashland Specialty Ingredients</t>
  </si>
  <si>
    <t>Ashland Speciality Ingredients</t>
  </si>
  <si>
    <t>SODIUM   BENZOATE</t>
  </si>
  <si>
    <t>K50437390</t>
  </si>
  <si>
    <t>60410/API-01442</t>
  </si>
  <si>
    <t>SRP-3D (Diethylamide)</t>
  </si>
  <si>
    <t>Olon Ricera BioScience</t>
  </si>
  <si>
    <t>Olon Ricera Bioscience</t>
  </si>
  <si>
    <t>60410-20-002</t>
  </si>
  <si>
    <t>Particle Size Validation Work</t>
  </si>
  <si>
    <t>RM-28012021-0001</t>
  </si>
  <si>
    <t>Sample for ID Testing</t>
  </si>
  <si>
    <t>Tox batch</t>
  </si>
  <si>
    <t>A14450</t>
  </si>
  <si>
    <t>Ammonium Acetate, Optima LC/MS</t>
  </si>
  <si>
    <t>WIR-USP-1 X 6</t>
  </si>
  <si>
    <t>WATER, WFI USP Sterile</t>
  </si>
  <si>
    <t>Adelphi</t>
  </si>
  <si>
    <t>4.86505.1000</t>
  </si>
  <si>
    <t>WATER, WFI Quality</t>
  </si>
  <si>
    <t>EMD Millipore Corp</t>
  </si>
  <si>
    <t>02-540-0253</t>
  </si>
  <si>
    <t>Biotainer 'CARBOY BOTTLES' 5L Nalgene Polycarbonate</t>
  </si>
  <si>
    <t>312189-0032</t>
  </si>
  <si>
    <t>Bottles with Closure, Nalgene Wide Mouth HDPE (1L)</t>
  </si>
  <si>
    <t>Reapeter PUMP Fluid TransferTUBE Sets, Sterile</t>
  </si>
  <si>
    <t>BXC11/H93811</t>
  </si>
  <si>
    <t>76049-304</t>
  </si>
  <si>
    <t>Tubing MFEX Silicone #17 25' Ft</t>
  </si>
  <si>
    <t xml:space="preserve">VWR </t>
  </si>
  <si>
    <t>RM-23022023-0003</t>
  </si>
  <si>
    <t>H033KC1004</t>
  </si>
  <si>
    <t>DZV</t>
  </si>
  <si>
    <t>Zetzsch Zetabeads Plus 0.4</t>
  </si>
  <si>
    <t>NETZSCH</t>
  </si>
  <si>
    <t>RM-05022021-0002</t>
  </si>
  <si>
    <t>CWPP18</t>
  </si>
  <si>
    <t>Screw CAP, 18mm White PP Unwadded</t>
  </si>
  <si>
    <t>RM-160202021-0004</t>
  </si>
  <si>
    <t>SDIA18RtS</t>
  </si>
  <si>
    <t>Stopper, 18mm Plug Wine Red</t>
  </si>
  <si>
    <t>RM-16022021-0003</t>
  </si>
  <si>
    <t>H033KCI004</t>
  </si>
  <si>
    <t>HV-96410-17</t>
  </si>
  <si>
    <t>TUBING Mflex Silicone #17 25ft</t>
  </si>
  <si>
    <t>RM-25022021-0001</t>
  </si>
  <si>
    <t>H033L2E001</t>
  </si>
  <si>
    <t>Tox Batch</t>
  </si>
  <si>
    <t>1.06290.1000</t>
  </si>
  <si>
    <t>K50437390 027</t>
  </si>
  <si>
    <t>TUBING, MFlex Silicone #24, 25 Feet</t>
  </si>
  <si>
    <t>RM-23022021-0002</t>
  </si>
  <si>
    <t>Prep of Parts for Davos</t>
  </si>
  <si>
    <t>Transferred to LPI</t>
  </si>
  <si>
    <t>Microcrystalline (MCC)</t>
  </si>
  <si>
    <t>DFE pharma</t>
  </si>
  <si>
    <t>DFE Pharma</t>
  </si>
  <si>
    <t>JD</t>
  </si>
  <si>
    <t>Shipment to Calvert Laboratories</t>
  </si>
  <si>
    <t>GMP Batch LPI2021031</t>
  </si>
  <si>
    <t>GMP Placebo LPI2021033</t>
  </si>
  <si>
    <t>WPW-USP-1X6</t>
  </si>
  <si>
    <t>RM-09022021-0001</t>
  </si>
  <si>
    <t>GMP Placebo Batch Lot#LPI2021031</t>
  </si>
  <si>
    <t>R &amp; D Placebo</t>
  </si>
  <si>
    <t>Shipping to Celvert</t>
  </si>
  <si>
    <t>SDIA18RTS</t>
  </si>
  <si>
    <t>STOPPER Plug, 18mm Red Wine</t>
  </si>
  <si>
    <t>Adelphi Healthcare</t>
  </si>
  <si>
    <t>GMP Batch Lot# LPI2021033</t>
  </si>
  <si>
    <t>Filter 0.2 um Fluorodyne II</t>
  </si>
  <si>
    <t>RM-19052022-0001</t>
  </si>
  <si>
    <t>IH2807</t>
  </si>
  <si>
    <t>GMP Batch Placebo LPI2021033</t>
  </si>
  <si>
    <t>Shipping to SGS for Bioburden</t>
  </si>
  <si>
    <t>HW</t>
  </si>
  <si>
    <t>PET Testing</t>
  </si>
  <si>
    <t>Tox Batch for TAC</t>
  </si>
  <si>
    <t>Shipment toSGS for Bioburden</t>
  </si>
  <si>
    <t>TAC</t>
  </si>
  <si>
    <t>2104-0001PK</t>
  </si>
  <si>
    <t>BOTTLES 30 mL, Nalgene WM HDPE</t>
  </si>
  <si>
    <t>RM-14042021-0002</t>
  </si>
  <si>
    <t>2104-0032PK</t>
  </si>
  <si>
    <t>BOTTLES 1000mL,Nalgene WM HDPE</t>
  </si>
  <si>
    <t>RM-14042021-0001</t>
  </si>
  <si>
    <t>(240)50347977</t>
  </si>
  <si>
    <t>KOLLIDON VA 64</t>
  </si>
  <si>
    <t>BASF</t>
  </si>
  <si>
    <t>31775324U0</t>
  </si>
  <si>
    <t>Q</t>
  </si>
  <si>
    <t>1-003942-1MI</t>
  </si>
  <si>
    <t>LYSINE SALT (R), QC8222-API, Micronized</t>
  </si>
  <si>
    <t>Regis Tech</t>
  </si>
  <si>
    <t>RM-09042021-0002</t>
  </si>
  <si>
    <t>M23693-890-4</t>
  </si>
  <si>
    <t>PO120</t>
  </si>
  <si>
    <t>POLYETHYLENE Glycol 1500</t>
  </si>
  <si>
    <t>RM-29032021-0001</t>
  </si>
  <si>
    <t>1JJ0275</t>
  </si>
  <si>
    <t xml:space="preserve">WATER, Purified USP  Sterile Grade </t>
  </si>
  <si>
    <t>RM-31032021-0001</t>
  </si>
  <si>
    <t>04-355-721</t>
  </si>
  <si>
    <t>ETHANOL (Ethyl Alcohol) 200 Proof</t>
  </si>
  <si>
    <t>RM-05042021-0003</t>
  </si>
  <si>
    <t>780518880/34851</t>
  </si>
  <si>
    <t>ACETONITRILE</t>
  </si>
  <si>
    <t>RM-09042021-0001</t>
  </si>
  <si>
    <t>SHBN0226</t>
  </si>
  <si>
    <t>Tox  Batch</t>
  </si>
  <si>
    <t>292 202 FKR</t>
  </si>
  <si>
    <t>KOLLIDON CL</t>
  </si>
  <si>
    <t>IMCD US LLC</t>
  </si>
  <si>
    <t>BASF Corp</t>
  </si>
  <si>
    <t>RM-13042021-0001</t>
  </si>
  <si>
    <t>70866975L0</t>
  </si>
  <si>
    <t>HPLC Method Transfer</t>
  </si>
  <si>
    <t>Mfg Process Improvement Study</t>
  </si>
  <si>
    <t>SLGNX13TL</t>
  </si>
  <si>
    <t>FILTER Syringe, 0.2micron, 13mm NS</t>
  </si>
  <si>
    <t>RM-19042021-0001</t>
  </si>
  <si>
    <t>R7HA26929</t>
  </si>
  <si>
    <t>Placebo for Tox Batch</t>
  </si>
  <si>
    <t>Placebo for tTox Batch</t>
  </si>
  <si>
    <t>RAS</t>
  </si>
  <si>
    <t>14-375-257</t>
  </si>
  <si>
    <t>SPOON, Sterile Disposble</t>
  </si>
  <si>
    <t>RM-17052021-0003</t>
  </si>
  <si>
    <t>S012141</t>
  </si>
  <si>
    <t>RM-19052021-0001</t>
  </si>
  <si>
    <t>Waiting for Waver</t>
  </si>
  <si>
    <t>GLP Batch Release Test</t>
  </si>
  <si>
    <t>Placebo Stability</t>
  </si>
  <si>
    <t>Shipping toSGS for Bioburden</t>
  </si>
  <si>
    <t>LPI-QC</t>
  </si>
  <si>
    <t>RefStandard</t>
  </si>
  <si>
    <t>Caffeine 200mg</t>
  </si>
  <si>
    <t>R04330</t>
  </si>
  <si>
    <t>52197-576</t>
  </si>
  <si>
    <t>Calibration Standard</t>
  </si>
  <si>
    <t>20G0656781</t>
  </si>
  <si>
    <t>52197-076</t>
  </si>
  <si>
    <t>Clinitrol 290 5mL</t>
  </si>
  <si>
    <t>20F2356456</t>
  </si>
  <si>
    <t>09-980-008</t>
  </si>
  <si>
    <t>Duke Standards 2000 Series Uniform 15um Polymer Particle</t>
  </si>
  <si>
    <t>3040A</t>
  </si>
  <si>
    <t>Nanosphere Size Standards 40nm Polymer</t>
  </si>
  <si>
    <t>521198-164</t>
  </si>
  <si>
    <t>Osmolality Linearity Set</t>
  </si>
  <si>
    <t>Particle Count Set</t>
  </si>
  <si>
    <t>R050A0</t>
  </si>
  <si>
    <t>52197-402</t>
  </si>
  <si>
    <t>Thermal Printer Paper</t>
  </si>
  <si>
    <t>Filter, 0.2um Fluorodyne II</t>
  </si>
  <si>
    <t>RM-21052021-0001</t>
  </si>
  <si>
    <t>IF7291</t>
  </si>
  <si>
    <t>Released to Stock</t>
  </si>
  <si>
    <t>EM plates for Media Fill #1</t>
  </si>
  <si>
    <t>Vials for Media Fill #1</t>
  </si>
  <si>
    <t>Placebo Tox Batch</t>
  </si>
  <si>
    <t>RM-02062021-0002</t>
  </si>
  <si>
    <t>S2GPU10RE</t>
  </si>
  <si>
    <t>SteriCup Quick Release , 0.22-um 1000mL</t>
  </si>
  <si>
    <t>SigmaAldrich</t>
  </si>
  <si>
    <t>RM-02062021-0001</t>
  </si>
  <si>
    <t>MP205211G2</t>
  </si>
  <si>
    <t>566-0010</t>
  </si>
  <si>
    <t>Filter Unit, 0.1um, 75mm 500mL Rapid Flow</t>
  </si>
  <si>
    <t>RM-02062021-0005</t>
  </si>
  <si>
    <t>Analytical method development for testing</t>
  </si>
  <si>
    <t>CPL</t>
  </si>
  <si>
    <t>CPL-01  Instruction Leaflet</t>
  </si>
  <si>
    <t>The Printer Shoppe</t>
  </si>
  <si>
    <t>RM-04062021-0001</t>
  </si>
  <si>
    <t>FBMB250</t>
  </si>
  <si>
    <t>PETG Sterile Media Bottle, 250mL, FB</t>
  </si>
  <si>
    <t>CPL-BPR-001  Lot#CPL2004</t>
  </si>
  <si>
    <t>WePrint1"x2"</t>
  </si>
  <si>
    <t>Labels 1"x2"</t>
  </si>
  <si>
    <t>Avery</t>
  </si>
  <si>
    <t>RM-03062021-0002</t>
  </si>
  <si>
    <t>Released to stock</t>
  </si>
  <si>
    <t>Job Samples</t>
  </si>
  <si>
    <t>R&amp;D Work</t>
  </si>
  <si>
    <t>ID Testing</t>
  </si>
  <si>
    <t>Qualitative Testing</t>
  </si>
  <si>
    <t>Visual Testing</t>
  </si>
  <si>
    <t>Solubility Testing</t>
  </si>
  <si>
    <t>Osmo Testing</t>
  </si>
  <si>
    <t>Borrow to TAC</t>
  </si>
  <si>
    <t>Issued for protocol CPL-BPR-01</t>
  </si>
  <si>
    <t>WePrint2"x3"</t>
  </si>
  <si>
    <t>Labels 2"x3"</t>
  </si>
  <si>
    <t>RM-03062021-0003</t>
  </si>
  <si>
    <t>SKU:AVR023</t>
  </si>
  <si>
    <t>Security Seal, Holographic Tamper Evident Stickers</t>
  </si>
  <si>
    <t>Avery/AVR Electronics</t>
  </si>
  <si>
    <t>RM-03062021-0004</t>
  </si>
  <si>
    <t>X002UWQ6BT</t>
  </si>
  <si>
    <t>S-16478</t>
  </si>
  <si>
    <t>Shipping Kit, 10.5 X 8.25 X 9.5"</t>
  </si>
  <si>
    <t>Uline</t>
  </si>
  <si>
    <t>RM-21062021-0001</t>
  </si>
  <si>
    <t>WVB10x10-5</t>
  </si>
  <si>
    <t>Vialbox with Divider, white cardboard</t>
  </si>
  <si>
    <t>ZICLS</t>
  </si>
  <si>
    <t>RM-03062021-001</t>
  </si>
  <si>
    <t>TC011018</t>
  </si>
  <si>
    <t>Stability</t>
  </si>
  <si>
    <t xml:space="preserve">Media Fill #2 </t>
  </si>
  <si>
    <t xml:space="preserve">Media Fill#2 </t>
  </si>
  <si>
    <t>91-200-45</t>
  </si>
  <si>
    <t>Collection Container Bag, 10 Liter EVA</t>
  </si>
  <si>
    <t>Mediatech</t>
  </si>
  <si>
    <t>RM-11062021-0001</t>
  </si>
  <si>
    <t>992X5-0000</t>
  </si>
  <si>
    <t>RM-14062021-0002</t>
  </si>
  <si>
    <t>Releasd in Stock</t>
  </si>
  <si>
    <t>RM-02062021-0003</t>
  </si>
  <si>
    <t>Media Fill POP</t>
  </si>
  <si>
    <t>P34</t>
  </si>
  <si>
    <t>RM-16062021-0002</t>
  </si>
  <si>
    <t>T100A</t>
  </si>
  <si>
    <t>TSA Settling Plates, 24mL</t>
  </si>
  <si>
    <t>RM-16062021-0001</t>
  </si>
  <si>
    <t>4141-1-1C</t>
  </si>
  <si>
    <t>SA48-1</t>
  </si>
  <si>
    <t>Hydrocholric Acid, 1.0 Normal</t>
  </si>
  <si>
    <t>RM-15062021-0001</t>
  </si>
  <si>
    <t>Prep Tubes</t>
  </si>
  <si>
    <t>Permanent Storage</t>
  </si>
  <si>
    <t>Media Fill #2 Filtration</t>
  </si>
  <si>
    <t>Media Fill #2 Filling</t>
  </si>
  <si>
    <t>GMP Placebo Batch (LPI2021040)</t>
  </si>
  <si>
    <t>GMP Placebo Batch LPI204040</t>
  </si>
  <si>
    <t>GMP Batch Placebo LPI204039</t>
  </si>
  <si>
    <t>1.08421.1000</t>
  </si>
  <si>
    <t>Titriplex III</t>
  </si>
  <si>
    <t>RM-14062021-0001</t>
  </si>
  <si>
    <t>E300023802 102</t>
  </si>
  <si>
    <t>RM-23062021-0002</t>
  </si>
  <si>
    <t>H033L5E002</t>
  </si>
  <si>
    <t>31311-62</t>
  </si>
  <si>
    <t>Fittings/Coupling PC 3/8"</t>
  </si>
  <si>
    <t>RM-23062021-0001</t>
  </si>
  <si>
    <t>WFI, 20Liter USP Grade</t>
  </si>
  <si>
    <t>RM-02062021-0004</t>
  </si>
  <si>
    <t>AM</t>
  </si>
  <si>
    <t>Media Fill #3 Day 2</t>
  </si>
  <si>
    <t>Return Fill #3</t>
  </si>
  <si>
    <t>CR</t>
  </si>
  <si>
    <t>PHT015</t>
  </si>
  <si>
    <t>PharmaTherm 15P, CRT 12-25</t>
  </si>
  <si>
    <t>RM-28062021-0002</t>
  </si>
  <si>
    <t>DGP Intelsius, LLC</t>
  </si>
  <si>
    <t>RM-29062021-0001</t>
  </si>
  <si>
    <t>CPL-BPR-001 (EX00003)</t>
  </si>
  <si>
    <t>CPL-01, 20mg/mL (10mL/vial)</t>
  </si>
  <si>
    <t>CPL20004</t>
  </si>
  <si>
    <t>Boxes</t>
  </si>
  <si>
    <t>Added to inventory</t>
  </si>
  <si>
    <t>Davos GMP P.O.P.</t>
  </si>
  <si>
    <t>Davos GLP P.O.P.</t>
  </si>
  <si>
    <t>EW-96105-09</t>
  </si>
  <si>
    <t>Dupont</t>
  </si>
  <si>
    <t>RM-22042021-0001</t>
  </si>
  <si>
    <t>H033L2D003</t>
  </si>
  <si>
    <t>40769-A</t>
  </si>
  <si>
    <t>Davos GMP F30 Cleaning</t>
  </si>
  <si>
    <t>RM-29062021-0002</t>
  </si>
  <si>
    <t>PO120-2.5kg</t>
  </si>
  <si>
    <t>POLYETHYLENE Glycol, 2.5kg</t>
  </si>
  <si>
    <t>RM-28062021-0001</t>
  </si>
  <si>
    <t>Prep parts Media Fill #3</t>
  </si>
  <si>
    <t>GMP Batch for F30</t>
  </si>
  <si>
    <t>GMP Proclamation for F30</t>
  </si>
  <si>
    <t>Weekly EM &amp; Post Filtration</t>
  </si>
  <si>
    <t>GMP Batch Lot # LPI2021031</t>
  </si>
  <si>
    <t>F30 GMP</t>
  </si>
  <si>
    <t>Transferred to LPI from SRP</t>
  </si>
  <si>
    <t>04-355-721/2701GPT</t>
  </si>
  <si>
    <t>RM-07072021-0001</t>
  </si>
  <si>
    <t>B6410-12EA</t>
  </si>
  <si>
    <t>BOTTLES, 175mL Nalgene Square Wide Mouth</t>
  </si>
  <si>
    <t>RM-07072021-0002</t>
  </si>
  <si>
    <t>RM-01072021-0001</t>
  </si>
  <si>
    <t>Send Sample for animal study</t>
  </si>
  <si>
    <t xml:space="preserve">Davos F30 GMP Filtration </t>
  </si>
  <si>
    <t>09 740 46</t>
  </si>
  <si>
    <t>FILTER Unit, 1000ml Nalgene</t>
  </si>
  <si>
    <t>RM-12072021-0001</t>
  </si>
  <si>
    <t>DAV Filtration</t>
  </si>
  <si>
    <t>5L bag for Dav Filtration</t>
  </si>
  <si>
    <t>Filter for DAV</t>
  </si>
  <si>
    <t>KA1DFLP2S</t>
  </si>
  <si>
    <t>RM-14072021-0001</t>
  </si>
  <si>
    <t>IF7519</t>
  </si>
  <si>
    <t>Post EM</t>
  </si>
  <si>
    <t>WFI-USP-1x6</t>
  </si>
  <si>
    <t xml:space="preserve">Intermountain </t>
  </si>
  <si>
    <t>RM-16072021-0001</t>
  </si>
  <si>
    <t>Returned to Invenory</t>
  </si>
  <si>
    <t>2104-0048 (10-346-9)</t>
  </si>
  <si>
    <t>BOTTLES 1500mL, Nalgene WM HDPE</t>
  </si>
  <si>
    <t>RM-20072021-0001</t>
  </si>
  <si>
    <t>2104-0001</t>
  </si>
  <si>
    <t>BOTTLES 30mL, Nalgene WM HDPE</t>
  </si>
  <si>
    <t>RM-21072021-0001</t>
  </si>
  <si>
    <t>Returned to Stock</t>
  </si>
  <si>
    <t>97281-47-5 (CAS#)</t>
  </si>
  <si>
    <t>228154-3200076/013</t>
  </si>
  <si>
    <t>Transferred to Index Card (RM 115 ID:FZ-2)</t>
  </si>
  <si>
    <t>193013 GAR</t>
  </si>
  <si>
    <t>RM-16072021-0002</t>
  </si>
  <si>
    <t>A4805016KO</t>
  </si>
  <si>
    <t>Grams</t>
  </si>
  <si>
    <t xml:space="preserve">HPLC Method Validation </t>
  </si>
  <si>
    <t>Material Released</t>
  </si>
  <si>
    <t>4 Boxes to site 006</t>
  </si>
  <si>
    <t>HPLC Method Validation</t>
  </si>
  <si>
    <t>For Micro Streaking</t>
  </si>
  <si>
    <t>R&amp;D</t>
  </si>
  <si>
    <t>Stability Test 3mo LPI 2021032</t>
  </si>
  <si>
    <t>G60CS000435</t>
  </si>
  <si>
    <t>CAPSUGEL Coni-Snap Empty Capsules (70K) 00CS</t>
  </si>
  <si>
    <t>Capsugel Manuf LLC</t>
  </si>
  <si>
    <t>Lonza</t>
  </si>
  <si>
    <t>GOHCS001209</t>
  </si>
  <si>
    <t>CAPSUGEL Coni-Snap Empty Capsules (100K) 0CS</t>
  </si>
  <si>
    <t>RM-27072021-0002</t>
  </si>
  <si>
    <t>4 Boxes to site 001</t>
  </si>
  <si>
    <t>S-395</t>
  </si>
  <si>
    <t>SODIUM HYDROXIDE, 10.0 N AS</t>
  </si>
  <si>
    <t>RM-02082021-0001</t>
  </si>
  <si>
    <t>1JJ0721</t>
  </si>
  <si>
    <t>LA8743</t>
  </si>
  <si>
    <t>Panel Tacks Label</t>
  </si>
  <si>
    <t>CCL Clinical Systems</t>
  </si>
  <si>
    <t>RM-03082021-0001</t>
  </si>
  <si>
    <t>CS-12919</t>
  </si>
  <si>
    <t>G-DAV21-002</t>
  </si>
  <si>
    <t>Vial Label</t>
  </si>
  <si>
    <t>RM-03082021-0002</t>
  </si>
  <si>
    <t>04083-0002</t>
  </si>
  <si>
    <t>Label attached to Form B</t>
  </si>
  <si>
    <t>B8200-500mL</t>
  </si>
  <si>
    <t>Benzyl Alcohol</t>
  </si>
  <si>
    <t>RM-09062021-0001</t>
  </si>
  <si>
    <t>4JJ0029</t>
  </si>
  <si>
    <t>M-5352</t>
  </si>
  <si>
    <t>Box Label DT2216</t>
  </si>
  <si>
    <t>MACO</t>
  </si>
  <si>
    <t>RM-04082021-0001</t>
  </si>
  <si>
    <t>LPI2021047</t>
  </si>
  <si>
    <t>4 Boxes to site 003</t>
  </si>
  <si>
    <t>EM &amp; Post Filling Process</t>
  </si>
  <si>
    <t>Replace for ResQ</t>
  </si>
  <si>
    <t>TAC Engineering Batch</t>
  </si>
  <si>
    <t>2123-0010</t>
  </si>
  <si>
    <t>BOTTLES Large Square W/M HDPE; 1 GAL, 4 L</t>
  </si>
  <si>
    <t>RM-16082021-0001</t>
  </si>
  <si>
    <t>1 Box to site 001</t>
  </si>
  <si>
    <t>ICE</t>
  </si>
  <si>
    <t>Clearsol Method Development</t>
  </si>
  <si>
    <t>Clearsol Method Transfer</t>
  </si>
  <si>
    <t>DT2216</t>
  </si>
  <si>
    <t>DAV-BPR-005</t>
  </si>
  <si>
    <t>DT-2216 Nanoemulsion Formulation (F30)</t>
  </si>
  <si>
    <t xml:space="preserve">Released for Shipment </t>
  </si>
  <si>
    <t>F30 GMP Shipment</t>
  </si>
  <si>
    <t>SRP-BPR-003</t>
  </si>
  <si>
    <t>SRP-3D Oral Placbo Suspension</t>
  </si>
  <si>
    <t>LPI2021040</t>
  </si>
  <si>
    <t>Released for Use</t>
  </si>
  <si>
    <t>Stability Testing</t>
  </si>
  <si>
    <t>Bioburden</t>
  </si>
  <si>
    <t>Stability Storage Conditions (-20Â° C)</t>
  </si>
  <si>
    <t>Stability Testing (5Â° C)</t>
  </si>
  <si>
    <t>-80Â° C Testing</t>
  </si>
  <si>
    <t>Etoh GC Method Development</t>
  </si>
  <si>
    <t>HPLC Method Development for Dissolution analysis</t>
  </si>
  <si>
    <t>Ziphius (R&amp;D)</t>
  </si>
  <si>
    <t>RM-13082021-0001</t>
  </si>
  <si>
    <t>SH30658.14</t>
  </si>
  <si>
    <t>Bioprocess Container 500mL Labtainer w/ Line Sets</t>
  </si>
  <si>
    <t>RM-30082021-0001</t>
  </si>
  <si>
    <t>ECG38382</t>
  </si>
  <si>
    <t>Dallas Shipment</t>
  </si>
  <si>
    <t>TAC Dissolution Method Development</t>
  </si>
  <si>
    <t>4 Boxes to site 005</t>
  </si>
  <si>
    <t>12 200 115/133-32 CIPF</t>
  </si>
  <si>
    <t>BOTTLES, Clear Glass w/ Cap + PTFE Liner 1000 mL</t>
  </si>
  <si>
    <t>RM-13092021-0001</t>
  </si>
  <si>
    <t>DP1111060</t>
  </si>
  <si>
    <t>MW</t>
  </si>
  <si>
    <t>TAC Stability Study</t>
  </si>
  <si>
    <t>TAC LPI2021034 + LPI2021037 3M Stability</t>
  </si>
  <si>
    <t xml:space="preserve">SAS 180 Calibration </t>
  </si>
  <si>
    <t>Transfer to R&amp;D</t>
  </si>
  <si>
    <t>GOHCS001252</t>
  </si>
  <si>
    <t>CAPSUGEL Capsules ORANGE Opaque, Size 0</t>
  </si>
  <si>
    <t>Capsugel-Lonza</t>
  </si>
  <si>
    <t>RM-24092021-0001</t>
  </si>
  <si>
    <t>GOHCS001249</t>
  </si>
  <si>
    <t>CAPSUGEL Capsules PURPLE Opaque, Size 0</t>
  </si>
  <si>
    <t>RM-24092021-0002</t>
  </si>
  <si>
    <t>4 Boxes to site 004</t>
  </si>
  <si>
    <t>TAC XRPD Test</t>
  </si>
  <si>
    <t>RLS</t>
  </si>
  <si>
    <t>EW-96410-15</t>
  </si>
  <si>
    <t>Tubing MFLEX Silicone #15 25'</t>
  </si>
  <si>
    <t>Cole-Palmer</t>
  </si>
  <si>
    <t>RM-01102021-0001</t>
  </si>
  <si>
    <t>H033L8K000</t>
  </si>
  <si>
    <t>Ft</t>
  </si>
  <si>
    <t>Tubing Pharma-50' (3/8 x 5/8 50')</t>
  </si>
  <si>
    <t>RM-04102021-0001</t>
  </si>
  <si>
    <t>Ropivacaine PG Depot (CPL-01) 2%, 20mg/mL (10mL/vial)</t>
  </si>
  <si>
    <t>PCI Pharma</t>
  </si>
  <si>
    <t>CPL18012</t>
  </si>
  <si>
    <t>In Stock (10mL x 64)</t>
  </si>
  <si>
    <t>CPL18018</t>
  </si>
  <si>
    <t>In Stock (10mL x 437)</t>
  </si>
  <si>
    <t>8615 SAN</t>
  </si>
  <si>
    <t>J19-0888</t>
  </si>
  <si>
    <t>In Stock (10mL x 25)</t>
  </si>
  <si>
    <t>7725 SAN</t>
  </si>
  <si>
    <t>Ropivacaine PG Depot (CPL-01) 0%, 0mg/mL (10mL/vial)</t>
  </si>
  <si>
    <t>CPL18006</t>
  </si>
  <si>
    <t>In Stock (10mL x 172)</t>
  </si>
  <si>
    <t>GLP Charles River Shipment, study 6700569</t>
  </si>
  <si>
    <t>MPC2200CIT03 (CLS-91411-003)</t>
  </si>
  <si>
    <t>Coupling Insert, 1/4" Hose Barb, Non Valved</t>
  </si>
  <si>
    <t>Chemglass Life Sciences</t>
  </si>
  <si>
    <t>RM-04102021-0002</t>
  </si>
  <si>
    <t>Shipment to site 001</t>
  </si>
  <si>
    <t>Shipment to stie 006</t>
  </si>
  <si>
    <t>Shipment to site 003</t>
  </si>
  <si>
    <t>Shipment to site 005</t>
  </si>
  <si>
    <t>Shipment to site 004</t>
  </si>
  <si>
    <t>JJ</t>
  </si>
  <si>
    <t>TAC Autoclave</t>
  </si>
  <si>
    <t>TAC GMP Batch</t>
  </si>
  <si>
    <t>Vials for validation</t>
  </si>
  <si>
    <t>Xerimis Shipment</t>
  </si>
  <si>
    <t>China Shipment</t>
  </si>
  <si>
    <t>Waiting for Waiver</t>
  </si>
  <si>
    <t>1S03-E4WR (19-415-117)</t>
  </si>
  <si>
    <t>One Solution ST, WFI</t>
  </si>
  <si>
    <t>Steris</t>
  </si>
  <si>
    <t>RM-13102021-0001</t>
  </si>
  <si>
    <t>RM-08102021-0001</t>
  </si>
  <si>
    <t>T-104-4</t>
  </si>
  <si>
    <t>Î±,Î±-Trehalose Dihydrate</t>
  </si>
  <si>
    <t>RM-07102021-0001</t>
  </si>
  <si>
    <t>41530B</t>
  </si>
  <si>
    <t>Shipping to the Clinet</t>
  </si>
  <si>
    <t>M1441</t>
  </si>
  <si>
    <t>Methionine</t>
  </si>
  <si>
    <t xml:space="preserve">Spectrum </t>
  </si>
  <si>
    <t>RM-06102021-0001</t>
  </si>
  <si>
    <t>4KG0024</t>
  </si>
  <si>
    <t>Validation</t>
  </si>
  <si>
    <t>Lipid Inorganic Nano Particle (LION)</t>
  </si>
  <si>
    <t>Gennova Biopharma</t>
  </si>
  <si>
    <t>RM-01022021-0002</t>
  </si>
  <si>
    <t>46F2103</t>
  </si>
  <si>
    <t>RM-03062021-0001</t>
  </si>
  <si>
    <t>WFI-USP-1X6</t>
  </si>
  <si>
    <t>WFI, USP Sterile Grade, 1X6</t>
  </si>
  <si>
    <t>RM-15102021-0001</t>
  </si>
  <si>
    <t>Waiting for ID testing</t>
  </si>
  <si>
    <t>76423-176</t>
  </si>
  <si>
    <t>Vial, 40mL Clear Borosilicate</t>
  </si>
  <si>
    <t>RM-18102021-0002</t>
  </si>
  <si>
    <t>W1146</t>
  </si>
  <si>
    <t>Purified Water, USP</t>
  </si>
  <si>
    <t>RM-18102021-0001</t>
  </si>
  <si>
    <t>SODIUM HYDROXIDE, 1.00 Normal (NaOH)</t>
  </si>
  <si>
    <t>Ricca</t>
  </si>
  <si>
    <t>RM-20102021-0001</t>
  </si>
  <si>
    <t>2104C90</t>
  </si>
  <si>
    <t>Quarantine</t>
  </si>
  <si>
    <t>RM-01032022-0001</t>
  </si>
  <si>
    <t>Expired - discarded LPI-SOP-010</t>
  </si>
  <si>
    <t>GF2SPH0.2-33B2</t>
  </si>
  <si>
    <t>FILTER, 0.2um 500cm2 Stepbarb (1/4"-3/8"), Vent</t>
  </si>
  <si>
    <t>Meissner</t>
  </si>
  <si>
    <t>RM-21102021-0001</t>
  </si>
  <si>
    <t>FW87473</t>
  </si>
  <si>
    <t>02 893 5C/2104-0004</t>
  </si>
  <si>
    <t>BOTTLE, Nalgene WM HDPE 125mL (4 oz)</t>
  </si>
  <si>
    <t>RM-21102021-0002</t>
  </si>
  <si>
    <t>2 Boxes to site 005</t>
  </si>
  <si>
    <t>RM-23092021-0001</t>
  </si>
  <si>
    <t>M24312-1025-4</t>
  </si>
  <si>
    <t>For ID Testing</t>
  </si>
  <si>
    <t>For ID and appearance testing</t>
  </si>
  <si>
    <t>RM-27102021-0001</t>
  </si>
  <si>
    <t>Fo GMP ID Tesing RLS Project</t>
  </si>
  <si>
    <t>Returned (not use and still sealed)</t>
  </si>
  <si>
    <t>TAC LPI2021051 release testing</t>
  </si>
  <si>
    <t>2114-0002</t>
  </si>
  <si>
    <t>BOTTLE 60mL, Nalgene, WM HDPE</t>
  </si>
  <si>
    <t>RM-28102021-0001</t>
  </si>
  <si>
    <t>Microcrystalline Cellulose (MCC), Phamacel112 Bag107</t>
  </si>
  <si>
    <t>Univar Solutions</t>
  </si>
  <si>
    <t>RM-25102021-0001</t>
  </si>
  <si>
    <t>09-761-140/431175</t>
  </si>
  <si>
    <t>BOTTLE, 150mL STR 24/cs</t>
  </si>
  <si>
    <t>RM-29102021-0001</t>
  </si>
  <si>
    <t>TAC Capsule Filling Method Development</t>
  </si>
  <si>
    <t>Discarded</t>
  </si>
  <si>
    <t>RM-03112021-0001</t>
  </si>
  <si>
    <t>RM-03112021-0002</t>
  </si>
  <si>
    <t>LPI-GM Smoke Study</t>
  </si>
  <si>
    <t>Weigh Boat, STD MED White</t>
  </si>
  <si>
    <t>RM-03112021-0003</t>
  </si>
  <si>
    <t>048841AE</t>
  </si>
  <si>
    <t>Test Sieve #10</t>
  </si>
  <si>
    <t>Fisherbrand</t>
  </si>
  <si>
    <t>RM-04112021-0001</t>
  </si>
  <si>
    <t>048841AK</t>
  </si>
  <si>
    <t>Test Sieve #20</t>
  </si>
  <si>
    <t>RM-04112021-0002</t>
  </si>
  <si>
    <t>DAVOS Shipment</t>
  </si>
  <si>
    <t>Stability for LPI2021051</t>
  </si>
  <si>
    <t>LYW</t>
  </si>
  <si>
    <t>GMP Lot LPI2021052</t>
  </si>
  <si>
    <t>Expired: LPI-SOP-010</t>
  </si>
  <si>
    <t>GMP LPI2021052</t>
  </si>
  <si>
    <t>Smoke Study</t>
  </si>
  <si>
    <t>Sent out samples for bioburden test</t>
  </si>
  <si>
    <t>11/15/201</t>
  </si>
  <si>
    <t>TAC Assay Test</t>
  </si>
  <si>
    <t>TAC LPI2021035 GM STB</t>
  </si>
  <si>
    <t>TAC Assay Test LPI2021052 Dissolution Release Test</t>
  </si>
  <si>
    <t>3 Boxes to site 001</t>
  </si>
  <si>
    <t>1 Boxes to site 003</t>
  </si>
  <si>
    <t>TAC-PRO-008 HPLC Method Validation</t>
  </si>
  <si>
    <t>TAC-PRO-008 Validation</t>
  </si>
  <si>
    <t>GMP Lot LPI2021053</t>
  </si>
  <si>
    <t>TAC-PRO-008 HPLC Validation</t>
  </si>
  <si>
    <t>GMP LPI2021053</t>
  </si>
  <si>
    <t>2 Boxes to site 003</t>
  </si>
  <si>
    <t>GMP Lot 202103</t>
  </si>
  <si>
    <t>RM-06122021-0001</t>
  </si>
  <si>
    <t>STA</t>
  </si>
  <si>
    <t>5445307G8-00-A</t>
  </si>
  <si>
    <t>MIDICAPS, Sterile Sartopore 2XLG 0.8 to 0.2um</t>
  </si>
  <si>
    <t>Sarorius</t>
  </si>
  <si>
    <t>RM-06122021-0003</t>
  </si>
  <si>
    <t>TAC LPI2021052 QC8222 Lysine Salt 5mg Oral Capsule IS, AS, Impurity, LV Release Testing</t>
  </si>
  <si>
    <t>TAC LPI2021051 QC8222 Lysine Salt Oral Bulk Formulation 1M STB Testing</t>
  </si>
  <si>
    <t>For Shipping</t>
  </si>
  <si>
    <t xml:space="preserve">STA </t>
  </si>
  <si>
    <t>67000321/1551293</t>
  </si>
  <si>
    <t>STERIVIALS 20mm</t>
  </si>
  <si>
    <t>RM-07122021-0002</t>
  </si>
  <si>
    <t>PSS-007581</t>
  </si>
  <si>
    <t xml:space="preserve">SEALS, 20mm Flip off </t>
  </si>
  <si>
    <t>RM-07122021-0001</t>
  </si>
  <si>
    <t>2125-2000</t>
  </si>
  <si>
    <t>BOTTLE, HDPE 2 liter</t>
  </si>
  <si>
    <t>RM-06122021-0002</t>
  </si>
  <si>
    <t>B8200</t>
  </si>
  <si>
    <t>RM-13122021-0002</t>
  </si>
  <si>
    <t>4KF0014</t>
  </si>
  <si>
    <t>Tubing Pharma-50, 50 3/ x 5/8, 50'</t>
  </si>
  <si>
    <t>RM-13122021-0001</t>
  </si>
  <si>
    <t>GMP Lot LPI2021056</t>
  </si>
  <si>
    <t>Bottle,HDPE 4L</t>
  </si>
  <si>
    <t>RM-10122021-0001</t>
  </si>
  <si>
    <t>GMP LPI2021056</t>
  </si>
  <si>
    <t>GT</t>
  </si>
  <si>
    <t>TAC LPI2021053 QC8222 Lysine Salt Oral</t>
  </si>
  <si>
    <t>TAC LPI2021034 &amp; LPI2021037, 5CX25C</t>
  </si>
  <si>
    <t>Mobility Test</t>
  </si>
  <si>
    <t>GMP Lot 2021056</t>
  </si>
  <si>
    <t>FN</t>
  </si>
  <si>
    <t>Davos F30 R&amp;D</t>
  </si>
  <si>
    <t>STOPPER, 20mm NovaPure</t>
  </si>
  <si>
    <t>RM-14122021-0001</t>
  </si>
  <si>
    <t>D000165866</t>
  </si>
  <si>
    <t>10-346-9/2104-0048</t>
  </si>
  <si>
    <t>BOTTLE, WXM HDPE 1.5L (1500mL)</t>
  </si>
  <si>
    <t>RM-13122021-0003</t>
  </si>
  <si>
    <t>02-923-4</t>
  </si>
  <si>
    <t>BOTTLE, HDPE 4L</t>
  </si>
  <si>
    <t>1 Box to site 004</t>
  </si>
  <si>
    <t>2 Boxes to site 001</t>
  </si>
  <si>
    <t>Shipment to site 007</t>
  </si>
  <si>
    <t>Shipment to site 008</t>
  </si>
  <si>
    <t>RM-22122021-0001</t>
  </si>
  <si>
    <t>SRP-BPR-002</t>
  </si>
  <si>
    <t>SRP-3D PACKAGED, ACTIVE 100mg/mL</t>
  </si>
  <si>
    <t>South Rampart Pharma LLC</t>
  </si>
  <si>
    <t>LPI2021031</t>
  </si>
  <si>
    <t xml:space="preserve">Released for use (11 x 16 vials = 176) </t>
  </si>
  <si>
    <t>SRP-3D PACKAGED, PLACEBO</t>
  </si>
  <si>
    <t>Released for use [(3 x 16 vials ) + (1 x 14 vials) = 62]</t>
  </si>
  <si>
    <t>LPI-SOP-114 (07DEC2021)</t>
  </si>
  <si>
    <t>TAC LPI2021056 RC8222 Lysine Salt 50mg capsule relase test</t>
  </si>
  <si>
    <t>STOPPER, 20mm</t>
  </si>
  <si>
    <t>RM-22122021-0002</t>
  </si>
  <si>
    <t>PSS-007795 / 0000031877</t>
  </si>
  <si>
    <t>Shipping to the clinet</t>
  </si>
  <si>
    <t>3700-16</t>
  </si>
  <si>
    <t>Hydrochloric Acid, 1.0 N (HCL)</t>
  </si>
  <si>
    <t>RM-19102021-0003</t>
  </si>
  <si>
    <t>2106B27</t>
  </si>
  <si>
    <t>3740-16</t>
  </si>
  <si>
    <t>Hydrochloric Acid, 5.0 N (HCL)</t>
  </si>
  <si>
    <t>RM-22102021-0001</t>
  </si>
  <si>
    <t>2110A92</t>
  </si>
  <si>
    <t>Sodium Hydroxide 1.0 N (NaOH)</t>
  </si>
  <si>
    <t>7470-32</t>
  </si>
  <si>
    <t>Sodium Hydroxide 10.0 N (NaOH)</t>
  </si>
  <si>
    <t>RM-19102021-0002</t>
  </si>
  <si>
    <t>1103G88</t>
  </si>
  <si>
    <t>RM-18102021-0003</t>
  </si>
  <si>
    <t>Bottle Sample for buying boxes</t>
  </si>
  <si>
    <t>Bottles QC8222 Lysine Salt Oral Capsule, 50mg. Lot LPI2021056 GMP Stability</t>
  </si>
  <si>
    <t>Labelled and boxed for shipment</t>
  </si>
  <si>
    <t xml:space="preserve">Quotient Sciences Shipment </t>
  </si>
  <si>
    <t>Active Label Box</t>
  </si>
  <si>
    <t>Released for use</t>
  </si>
  <si>
    <t>Active Label Vial</t>
  </si>
  <si>
    <t>Placebo Label Box</t>
  </si>
  <si>
    <t>Issued to MFG</t>
  </si>
  <si>
    <t>Placebo Label Vial</t>
  </si>
  <si>
    <t>SRP-3D Oral Active Suspension, 100mg/mL</t>
  </si>
  <si>
    <t>Storage</t>
  </si>
  <si>
    <t>Shipment</t>
  </si>
  <si>
    <t>For Validation project</t>
  </si>
  <si>
    <t>TAC-PRO-009 Validation</t>
  </si>
  <si>
    <t>TAC-PRO-009 GC Method Validation</t>
  </si>
  <si>
    <t>BHL2B1324X</t>
  </si>
  <si>
    <t>0.9% SODIUM CHLORIDE Injection USP 1000mL</t>
  </si>
  <si>
    <t>BAXTER</t>
  </si>
  <si>
    <t>RM-09122021-0001</t>
  </si>
  <si>
    <t>Y380065</t>
  </si>
  <si>
    <t xml:space="preserve">Viking Method Validation </t>
  </si>
  <si>
    <t>Reference Standard Preparation for SRP-3D IV</t>
  </si>
  <si>
    <t>VIK DP Prep for GMP Syring Sability Study</t>
  </si>
  <si>
    <t>WFI, USP STERILE GRADE 20L</t>
  </si>
  <si>
    <t>RM-18012022-0001</t>
  </si>
  <si>
    <t>TAC LPI2021052</t>
  </si>
  <si>
    <t>RM-12012022-0001</t>
  </si>
  <si>
    <t>11231-1-1C</t>
  </si>
  <si>
    <t>Microbial ID Send Out</t>
  </si>
  <si>
    <t>TH</t>
  </si>
  <si>
    <t>Cleasol F-95 Preparaion</t>
  </si>
  <si>
    <t>Clearsol F-95 Preparation</t>
  </si>
  <si>
    <t>TAC Labeling TAC-BPR-007</t>
  </si>
  <si>
    <t>Prep of Parts LPI2021055</t>
  </si>
  <si>
    <t>Stratera 2L Engineering Run</t>
  </si>
  <si>
    <t>TACH101 Bottle Label 5mg</t>
  </si>
  <si>
    <t>TAC-BPR-007</t>
  </si>
  <si>
    <t>TACH101 Box Label 5mg</t>
  </si>
  <si>
    <t>TACH101 Bottle Label 25mg</t>
  </si>
  <si>
    <t>TACH101 Box Label 25mg</t>
  </si>
  <si>
    <t>TAC-BPR-004</t>
  </si>
  <si>
    <t>QC8222 Lysine Salt Oral Capsule 5mg</t>
  </si>
  <si>
    <t>LPI2021052</t>
  </si>
  <si>
    <t>TAC-BPR-005</t>
  </si>
  <si>
    <t>QC8222 Lysine Salt Oral Capsule 25mg</t>
  </si>
  <si>
    <t>LPI2021053</t>
  </si>
  <si>
    <t>Expired Plates-Discarded</t>
  </si>
  <si>
    <t>Tryptic Soy B</t>
  </si>
  <si>
    <t>Millipore Sigma</t>
  </si>
  <si>
    <t>RM-28012022-0001</t>
  </si>
  <si>
    <t>(CAS) 475-31-0</t>
  </si>
  <si>
    <t>ICE S.p.A</t>
  </si>
  <si>
    <t>RM-27012022-0001</t>
  </si>
  <si>
    <t>20mm Flip off Seals</t>
  </si>
  <si>
    <t>RM-31012022-0002</t>
  </si>
  <si>
    <t>D000151375</t>
  </si>
  <si>
    <t>20mm Serum NovaPure Stoppers</t>
  </si>
  <si>
    <t>RM-31012022-0001</t>
  </si>
  <si>
    <t>D000171445</t>
  </si>
  <si>
    <t>06/07/202</t>
  </si>
  <si>
    <t>Physical Inventory; SRP material, not ADJ</t>
  </si>
  <si>
    <t>Transferred to LPI from ADJ</t>
  </si>
  <si>
    <t>Transferred to LPI fom ADJ</t>
  </si>
  <si>
    <t>RM-12022021-0001</t>
  </si>
  <si>
    <t>Physical Inventory: no card</t>
  </si>
  <si>
    <t>Physical Inventory: SRP material not ADJ</t>
  </si>
  <si>
    <t>STOPPER, 13mm Steristoppers</t>
  </si>
  <si>
    <t>RM-10022022-0001</t>
  </si>
  <si>
    <t>PSS-007187</t>
  </si>
  <si>
    <t>SEAL, 13mm Stericlosures</t>
  </si>
  <si>
    <t>RM-10022022-0002</t>
  </si>
  <si>
    <t>PSS-007063</t>
  </si>
  <si>
    <t>Prep of Parts LPI2021058</t>
  </si>
  <si>
    <t>Prep of Parts LPI2022058</t>
  </si>
  <si>
    <t>TAC LPI2021052, LPI2021053, LPI2021056</t>
  </si>
  <si>
    <t>Clearsol</t>
  </si>
  <si>
    <t>13-678-27E</t>
  </si>
  <si>
    <t>Pipet, Serological 5mL</t>
  </si>
  <si>
    <t>RM-18022022-0001</t>
  </si>
  <si>
    <t>AKO4G</t>
  </si>
  <si>
    <t>Iron Oxide (Fe3O4) coated w/ oleic acid</t>
  </si>
  <si>
    <t>Precision MRX</t>
  </si>
  <si>
    <t>Imagion BioSystem, Inc.</t>
  </si>
  <si>
    <t>RM-08022022-0001</t>
  </si>
  <si>
    <t>HDT0001-8</t>
  </si>
  <si>
    <t>Lipoid Dotap Cl</t>
  </si>
  <si>
    <t>Lipoid</t>
  </si>
  <si>
    <t>Lipod</t>
  </si>
  <si>
    <t>RM-16122021-0001</t>
  </si>
  <si>
    <t>593510-2210004-01</t>
  </si>
  <si>
    <t>RM-17022022-0001</t>
  </si>
  <si>
    <t>Post-EM Clearsol Run</t>
  </si>
  <si>
    <t>Pre-EM Clearsol</t>
  </si>
  <si>
    <t>Pre-EM Media Fill</t>
  </si>
  <si>
    <t>Media Fill Post-EM</t>
  </si>
  <si>
    <t xml:space="preserve">LPI-SOP-114 Enumeration </t>
  </si>
  <si>
    <t>TAC-PRO-007, rev.#002, bioburden bottles</t>
  </si>
  <si>
    <t>Clearsol Lot#LPI2022059</t>
  </si>
  <si>
    <t>Media Fill Lot#LPI2022060</t>
  </si>
  <si>
    <t>Cleasol Lot#LPI2022059</t>
  </si>
  <si>
    <t>Medial Fill Lot#LPI2022060</t>
  </si>
  <si>
    <t xml:space="preserve">Clearsol Autoclave Validation </t>
  </si>
  <si>
    <t xml:space="preserve">Autoclave Validation </t>
  </si>
  <si>
    <t>NS</t>
  </si>
  <si>
    <t>Container Closure Inegrity Test-DAVOS</t>
  </si>
  <si>
    <t>Enumeration Check</t>
  </si>
  <si>
    <t>STA eng. run 25JAN2022</t>
  </si>
  <si>
    <t>Prep Parts LPI2022061</t>
  </si>
  <si>
    <t>Prep of Parts LPI2022061</t>
  </si>
  <si>
    <t>HDT-PRO-001</t>
  </si>
  <si>
    <t>RM-11032022-0001</t>
  </si>
  <si>
    <t>5L Labtainer w/ Quick Connect, Standard</t>
  </si>
  <si>
    <t>RM-16032022-0001</t>
  </si>
  <si>
    <t>MGM429099</t>
  </si>
  <si>
    <t xml:space="preserve">Post-EM Manufacturing Run </t>
  </si>
  <si>
    <t>Weekly EM 10MAR</t>
  </si>
  <si>
    <t>Weekly EM 16MAR</t>
  </si>
  <si>
    <t>Pre-EM 17MAR</t>
  </si>
  <si>
    <t xml:space="preserve">RPH </t>
  </si>
  <si>
    <t>Transferred to DAVOS</t>
  </si>
  <si>
    <t>DAV CCC Test</t>
  </si>
  <si>
    <t>DVZ</t>
  </si>
  <si>
    <t>TAC, LPI202105 005 1-M, 25C, LPI2021056, 2-M, 3-M, LPI2021052, LPI2021053 2-M</t>
  </si>
  <si>
    <t>Squalene - Squapure 25</t>
  </si>
  <si>
    <t>Sophium</t>
  </si>
  <si>
    <t>RM-04032022-0001</t>
  </si>
  <si>
    <t>T90SQE001</t>
  </si>
  <si>
    <t>Fitting/Coupling PC 3/8"</t>
  </si>
  <si>
    <t>RM-29032022-0001</t>
  </si>
  <si>
    <t>GMP Statera Lot#LPI2022062</t>
  </si>
  <si>
    <t xml:space="preserve">EPL-07 Formulation </t>
  </si>
  <si>
    <t>Met - Enkephalin</t>
  </si>
  <si>
    <t>Bachem</t>
  </si>
  <si>
    <t>RM-23022022-0001</t>
  </si>
  <si>
    <t>Expired Material - Disposed. LPI-SOP-010</t>
  </si>
  <si>
    <t>HDT-PRO-002 9M STB</t>
  </si>
  <si>
    <t>Clearsol Autoclave</t>
  </si>
  <si>
    <t>8.17061.1000</t>
  </si>
  <si>
    <t>RM-22032022-0001</t>
  </si>
  <si>
    <t>K53730361      201</t>
  </si>
  <si>
    <t>HDT-BPR-001</t>
  </si>
  <si>
    <t>Transferred to R&amp;D</t>
  </si>
  <si>
    <t>IL</t>
  </si>
  <si>
    <t>VN</t>
  </si>
  <si>
    <t>TAC, LPI2021053 3M, LPI2021056 3M</t>
  </si>
  <si>
    <t>GT5956/82021-116</t>
  </si>
  <si>
    <t>Cryogenic Box 31N</t>
  </si>
  <si>
    <t>RM-14042022-0001</t>
  </si>
  <si>
    <t>16D/82021-118</t>
  </si>
  <si>
    <t>Divider 16-Cell</t>
  </si>
  <si>
    <t>RM-14042022-0002</t>
  </si>
  <si>
    <t>PK-A3-16</t>
  </si>
  <si>
    <t>Transferred to Clearsol</t>
  </si>
  <si>
    <t>TAC LPI2021056 3M Dissolution 25C</t>
  </si>
  <si>
    <t>Clearsol Method Test</t>
  </si>
  <si>
    <t>TAC LPI2021056 3M Dissolution 40C</t>
  </si>
  <si>
    <t>Weekly EM 23Mar2022</t>
  </si>
  <si>
    <t>45505-08</t>
  </si>
  <si>
    <t>LUER w/ Locknut M 3/16 NYL</t>
  </si>
  <si>
    <t>RM-26042022-0002</t>
  </si>
  <si>
    <t>30382-*-*</t>
  </si>
  <si>
    <t>96105-02</t>
  </si>
  <si>
    <t>Tubing Pharma 50 3/16 x 3/8</t>
  </si>
  <si>
    <t>RM-26042022-0001</t>
  </si>
  <si>
    <t>H033L9L003</t>
  </si>
  <si>
    <t>feet</t>
  </si>
  <si>
    <t>Prep of Parts LPI2022068</t>
  </si>
  <si>
    <t>LPI2022068 Prep of parts (LPI-BPR-002)</t>
  </si>
  <si>
    <t>HDT-BPR-001 LPI2022069</t>
  </si>
  <si>
    <t>HDT-BPR-001 (LPI2022069)</t>
  </si>
  <si>
    <t>BubblePoint Filer Testing</t>
  </si>
  <si>
    <t>RM-02052022-0001</t>
  </si>
  <si>
    <t>3210097/059</t>
  </si>
  <si>
    <t>RM-02052022-0002</t>
  </si>
  <si>
    <t>3210097/060</t>
  </si>
  <si>
    <t>KA1NFP2S</t>
  </si>
  <si>
    <t>KLEENPAK FILTER 0.2um</t>
  </si>
  <si>
    <t>RM-06052022-0001</t>
  </si>
  <si>
    <t>IH1855</t>
  </si>
  <si>
    <t>96-2523</t>
  </si>
  <si>
    <t>Sklar</t>
  </si>
  <si>
    <t>RM-28042022-0001</t>
  </si>
  <si>
    <t>96-2569</t>
  </si>
  <si>
    <t>FORCEPS, Dressing</t>
  </si>
  <si>
    <t>RM-28042022-0002</t>
  </si>
  <si>
    <t>Small batch prep of LIONOPBr 1CP-MS</t>
  </si>
  <si>
    <t>Tube Cleaning</t>
  </si>
  <si>
    <t>Davos Tube Cleaning</t>
  </si>
  <si>
    <t>Return unused</t>
  </si>
  <si>
    <t>Arrowhead syringe pump test</t>
  </si>
  <si>
    <t>Thermo Fishr</t>
  </si>
  <si>
    <t>RM-18052022-0001</t>
  </si>
  <si>
    <t>EGE379276</t>
  </si>
  <si>
    <t>TSB 5 mL/20mm Media Fill</t>
  </si>
  <si>
    <t>LPI2022060</t>
  </si>
  <si>
    <t>14-day incubaion</t>
  </si>
  <si>
    <t>Discarded/Test Done LPI-SOP-101</t>
  </si>
  <si>
    <t>STD Weigh Boat Med White</t>
  </si>
  <si>
    <t>RM-1052022-0002</t>
  </si>
  <si>
    <t>For Sampling</t>
  </si>
  <si>
    <t>OH</t>
  </si>
  <si>
    <t>Davos F30 GMP Batch</t>
  </si>
  <si>
    <t>Davos GMP F30</t>
  </si>
  <si>
    <t xml:space="preserve">QH </t>
  </si>
  <si>
    <t>Return inventory</t>
  </si>
  <si>
    <t>Returned Inventory</t>
  </si>
  <si>
    <t>Davos F30 GMP LPI2022071</t>
  </si>
  <si>
    <t>F30 GMP LPI2022071</t>
  </si>
  <si>
    <t>F30 GMP Lot# LPI2022071</t>
  </si>
  <si>
    <t>ID and Assay Testing</t>
  </si>
  <si>
    <t>Std. not available for testing, DEV-22015</t>
  </si>
  <si>
    <t>Davos F30 GMP Lot# LPI2022071</t>
  </si>
  <si>
    <t>Davos bubble point</t>
  </si>
  <si>
    <t>RM-26052022-0001</t>
  </si>
  <si>
    <t>368202-3210064/031 &amp; 032</t>
  </si>
  <si>
    <t>S-H2-2-MC-5KG</t>
  </si>
  <si>
    <t>SUCROSE, NF</t>
  </si>
  <si>
    <t>40531A</t>
  </si>
  <si>
    <t>RM-24052022-0002</t>
  </si>
  <si>
    <t>Enumeration LPI-SOP-114</t>
  </si>
  <si>
    <t>Pre-EM</t>
  </si>
  <si>
    <t>Post-EM</t>
  </si>
  <si>
    <t>CPL-BPR-001 Lot#CPL20004</t>
  </si>
  <si>
    <t>CPL-BPR-001</t>
  </si>
  <si>
    <t>CPL-01-202 20mg/mL (10mL/vial)</t>
  </si>
  <si>
    <t>AVERY 2" X 3" Carton Label</t>
  </si>
  <si>
    <t>CPL-01 Labelling lot#CPL20004</t>
  </si>
  <si>
    <t>CPL-01 Job Sample</t>
  </si>
  <si>
    <t>AVERY 1" X 2" Carton Label</t>
  </si>
  <si>
    <t>HDT-BPR-002 Eng Batch</t>
  </si>
  <si>
    <t>RM-16052022-0001</t>
  </si>
  <si>
    <t>K54048992 211</t>
  </si>
  <si>
    <t>HDT-PRO-005 Validation/Verification</t>
  </si>
  <si>
    <t>Labels destroyed</t>
  </si>
  <si>
    <t>BOTTLE, 250mL Sterile</t>
  </si>
  <si>
    <t>RM-10062022-0001</t>
  </si>
  <si>
    <t>Shipment to Site 001</t>
  </si>
  <si>
    <t>Shipment to Site 003</t>
  </si>
  <si>
    <t>BTS</t>
  </si>
  <si>
    <t>D236/103097</t>
  </si>
  <si>
    <t>Diethylene glycol dibenzonate</t>
  </si>
  <si>
    <t>Porton</t>
  </si>
  <si>
    <t>RM-14032022-0001</t>
  </si>
  <si>
    <t>103097-105-00001</t>
  </si>
  <si>
    <t>For Testing (client requested</t>
  </si>
  <si>
    <t>R&amp;D Lot 378-3-39 Oral Formulation</t>
  </si>
  <si>
    <t>DR</t>
  </si>
  <si>
    <t>Testing Validation</t>
  </si>
  <si>
    <t>31201-23</t>
  </si>
  <si>
    <t>Fused Gasket Adapter 1.5"TC x 3/8"</t>
  </si>
  <si>
    <t>MasterFlex</t>
  </si>
  <si>
    <t>Cole Parmer</t>
  </si>
  <si>
    <t>RM-17062022-0001</t>
  </si>
  <si>
    <t>S000000774-TB21</t>
  </si>
  <si>
    <t>HDT Release Test LPI2022069 DoTAPt squalene (standard)</t>
  </si>
  <si>
    <t>Prep of Parts LPI2022073</t>
  </si>
  <si>
    <t>LPI2022075</t>
  </si>
  <si>
    <t>Prep of Parts LPI2022073 LPI2022074</t>
  </si>
  <si>
    <t>0/20/2022</t>
  </si>
  <si>
    <t>Transferred to R&amp;D, Expired</t>
  </si>
  <si>
    <t>HDT-BPR-002 LPI2022075</t>
  </si>
  <si>
    <t>HDT-PRO-002 LPI2022075</t>
  </si>
  <si>
    <t>150308WR</t>
  </si>
  <si>
    <t>WFI, ONE SOLUTION, 1 gallon</t>
  </si>
  <si>
    <t>RM-1506022-0001</t>
  </si>
  <si>
    <t>Gal</t>
  </si>
  <si>
    <t>For Post EM</t>
  </si>
  <si>
    <t>Pre-EM HDT</t>
  </si>
  <si>
    <t>Weekly EM 06/03, 06/10, 06/17</t>
  </si>
  <si>
    <t>Shipment to site 009</t>
  </si>
  <si>
    <t>F000208178</t>
  </si>
  <si>
    <t>0.9% Sodium Chloride Injection USP, 10mL</t>
  </si>
  <si>
    <t>Pfizer</t>
  </si>
  <si>
    <t>RM-09062022-0001</t>
  </si>
  <si>
    <t>BDH8326</t>
  </si>
  <si>
    <t>Chloroform w/ Amylene</t>
  </si>
  <si>
    <t>BDH Chemicals</t>
  </si>
  <si>
    <t>RM-03052022-0001</t>
  </si>
  <si>
    <t>Imagion Bibsystem Inc</t>
  </si>
  <si>
    <t>RM-10052022-0001</t>
  </si>
  <si>
    <t>MS0033</t>
  </si>
  <si>
    <t>Lipoid Dotap Cl w/ TOCOP</t>
  </si>
  <si>
    <t>Lipoid GmbH</t>
  </si>
  <si>
    <t>RM-27052022-0001</t>
  </si>
  <si>
    <t>SDR2296</t>
  </si>
  <si>
    <t>Span 60PW</t>
  </si>
  <si>
    <t>CRODA</t>
  </si>
  <si>
    <t>RM-02062022-0002</t>
  </si>
  <si>
    <t>SDK1048</t>
  </si>
  <si>
    <t>Tween 80 -LQ (CQ)</t>
  </si>
  <si>
    <t>RM-02062022-0001</t>
  </si>
  <si>
    <t>0202BP0536</t>
  </si>
  <si>
    <t>NEU</t>
  </si>
  <si>
    <t>MA130</t>
  </si>
  <si>
    <t>Magnesium Sterate, NF, EP, BP, JP</t>
  </si>
  <si>
    <t>RM-23052022-0001</t>
  </si>
  <si>
    <t>1LA0810</t>
  </si>
  <si>
    <t>Method Validation</t>
  </si>
  <si>
    <t>HWK-PRO-001</t>
  </si>
  <si>
    <t>rereleased in stock</t>
  </si>
  <si>
    <t>as STD for release testing LPI2022071 T(0)</t>
  </si>
  <si>
    <t>MN</t>
  </si>
  <si>
    <t>HWK-GLP (HWK-BPR-001)</t>
  </si>
  <si>
    <t>HWK-BPR-001</t>
  </si>
  <si>
    <t>RM-01072022-0001</t>
  </si>
  <si>
    <t>1.00243.1000</t>
  </si>
  <si>
    <t>RM-05072022-0001</t>
  </si>
  <si>
    <t>F2204743 217</t>
  </si>
  <si>
    <t>R9192000-205</t>
  </si>
  <si>
    <t>Water, USP Sterile</t>
  </si>
  <si>
    <t>RM-05072022-0002</t>
  </si>
  <si>
    <t>Methanol</t>
  </si>
  <si>
    <t>RM-05072022-0003</t>
  </si>
  <si>
    <t>SHBP4014</t>
  </si>
  <si>
    <t>SS255-1</t>
  </si>
  <si>
    <t>SODIUM HYDROXIDE</t>
  </si>
  <si>
    <t>RM-08072022-0001</t>
  </si>
  <si>
    <t>WFI, Quality Water</t>
  </si>
  <si>
    <t>RM-08072022-0002</t>
  </si>
  <si>
    <t>RM-07072022-0001</t>
  </si>
  <si>
    <t>RM-12072022-0001</t>
  </si>
  <si>
    <t>111-02-4 (CAS#)</t>
  </si>
  <si>
    <t>RM-12072022-0002</t>
  </si>
  <si>
    <t>U2OSQE004</t>
  </si>
  <si>
    <t>Baxter</t>
  </si>
  <si>
    <t>RM-11072022-0001</t>
  </si>
  <si>
    <t>Transferred from Hawkeye</t>
  </si>
  <si>
    <t>BG-10</t>
  </si>
  <si>
    <t>Asahi Kasei</t>
  </si>
  <si>
    <t>RM-13072022-0001</t>
  </si>
  <si>
    <t>K114</t>
  </si>
  <si>
    <t>TAC, LPI2021052, LPI2021053, LPI2021056, T(0)</t>
  </si>
  <si>
    <t>RM-18072022-0001</t>
  </si>
  <si>
    <t>TAC, LPI2021052, LPI2021053, LPI2021057, T(0)</t>
  </si>
  <si>
    <t>HDT Gennova Stb + LPI2022075 Release</t>
  </si>
  <si>
    <t xml:space="preserve">RT </t>
  </si>
  <si>
    <t>Theratechnologies, R&amp;D</t>
  </si>
  <si>
    <t>0/08/2022</t>
  </si>
  <si>
    <t>TAC LPI2021052 Dissolution 25C 6M</t>
  </si>
  <si>
    <t>RM-20072022-0001</t>
  </si>
  <si>
    <t>For Enumeration Test</t>
  </si>
  <si>
    <t>EM Monitoring</t>
  </si>
  <si>
    <t xml:space="preserve">Davos CCI test </t>
  </si>
  <si>
    <t>012-2000</t>
  </si>
  <si>
    <t>BOTTLE, Clear Glass 2L WM w/ Cap</t>
  </si>
  <si>
    <t xml:space="preserve">Thermo Scioentific </t>
  </si>
  <si>
    <t>RM-26072022-0001</t>
  </si>
  <si>
    <t>DP2153020</t>
  </si>
  <si>
    <t>Prep of Parts LPI2022080</t>
  </si>
  <si>
    <t xml:space="preserve">AK </t>
  </si>
  <si>
    <t xml:space="preserve">EM Monitoring </t>
  </si>
  <si>
    <t>CVA-BPR-001</t>
  </si>
  <si>
    <t>14-177-107</t>
  </si>
  <si>
    <t>Pharma -50 Tubing</t>
  </si>
  <si>
    <t>RM-04082022-0001</t>
  </si>
  <si>
    <t>H033M71005</t>
  </si>
  <si>
    <t>Media Fill Lot# LPI2022081</t>
  </si>
  <si>
    <t>Media Fill LPI2022081</t>
  </si>
  <si>
    <t>Media Fill LPi2022081</t>
  </si>
  <si>
    <t>Media Fill LPI2022060</t>
  </si>
  <si>
    <t>TAC LPI2021052 Dissolution 40C 6M</t>
  </si>
  <si>
    <t>TAC LPI2021053 Dissolution 25C 6M</t>
  </si>
  <si>
    <t>TAC LPI2021053 Dissolution 40C 6M</t>
  </si>
  <si>
    <t>TAC LPI2021056 Dissolution 25C 6M</t>
  </si>
  <si>
    <t>TAC LPI2021056 Dissolution 40C 6M</t>
  </si>
  <si>
    <t>Media Fill LPI 2022081</t>
  </si>
  <si>
    <t>TUBING Pharma-50</t>
  </si>
  <si>
    <t>RM-09082022-0001</t>
  </si>
  <si>
    <t>H033L8L001</t>
  </si>
  <si>
    <t>F41 GLP</t>
  </si>
  <si>
    <t>Alceptor R&amp;D + Additional aliquot for R&amp;D</t>
  </si>
  <si>
    <t>BioProcess 5L Labtainer / Quick Connect</t>
  </si>
  <si>
    <t>RM-19082022-0001</t>
  </si>
  <si>
    <t>MHD429101</t>
  </si>
  <si>
    <t>In Quarantine for retest</t>
  </si>
  <si>
    <t>In Quarantine for Retest</t>
  </si>
  <si>
    <t>RM-22082022-0001</t>
  </si>
  <si>
    <t xml:space="preserve">05 719 739 </t>
  </si>
  <si>
    <t>BOTTLE, 2L</t>
  </si>
  <si>
    <t>RM-22082022-0002</t>
  </si>
  <si>
    <t>`AK</t>
  </si>
  <si>
    <t>HDT, STD for LPI2022075, 1M Stability</t>
  </si>
  <si>
    <t>Weekly WM</t>
  </si>
  <si>
    <t>VBI-PRO-001</t>
  </si>
  <si>
    <t>Enliven Method Development</t>
  </si>
  <si>
    <t>RM-30082022-0001</t>
  </si>
  <si>
    <t>Clearsol Method Prevalidation</t>
  </si>
  <si>
    <t>Alceptor F231</t>
  </si>
  <si>
    <t>Prep of Parts LPI2022054</t>
  </si>
  <si>
    <t>NEU Method Validation</t>
  </si>
  <si>
    <t>Discarded Expired Plates</t>
  </si>
  <si>
    <t>Prep of Parts LPI2022082</t>
  </si>
  <si>
    <t>ELV</t>
  </si>
  <si>
    <t>NF2005</t>
  </si>
  <si>
    <t>Gelatin Capsules Size 2 (White)</t>
  </si>
  <si>
    <t>Qualicaps, Inc</t>
  </si>
  <si>
    <t>QualiCaps, Inc</t>
  </si>
  <si>
    <t>RM-09092022-0003</t>
  </si>
  <si>
    <t>N2102547</t>
  </si>
  <si>
    <t>NF5579</t>
  </si>
  <si>
    <t>Gelatin Capsules Size 00 (Orange)</t>
  </si>
  <si>
    <t>RM-09092022-0004</t>
  </si>
  <si>
    <t>N2101680</t>
  </si>
  <si>
    <t>Given to Client</t>
  </si>
  <si>
    <t>RM-31082022-0001</t>
  </si>
  <si>
    <t>NDC# 70069-0064-25</t>
  </si>
  <si>
    <t>Ropivacaine HCL Injection, USP 150mg/30mL (Naropin)</t>
  </si>
  <si>
    <t>Somerset</t>
  </si>
  <si>
    <t>C2436</t>
  </si>
  <si>
    <t>For Storage</t>
  </si>
  <si>
    <t>CVA-BPR-001 LPI2022083</t>
  </si>
  <si>
    <t>HDT-BPR-004 Eng Batch</t>
  </si>
  <si>
    <t>Prep of Parts LPI2022084</t>
  </si>
  <si>
    <t>Send 2kg to Client Lab</t>
  </si>
  <si>
    <t>1S0308WR</t>
  </si>
  <si>
    <t>1367827F</t>
  </si>
  <si>
    <t>PIPET, Serological Disposable 10mL</t>
  </si>
  <si>
    <t>RM-15092022-0001</t>
  </si>
  <si>
    <t>AL51G</t>
  </si>
  <si>
    <t>FILTER, Capsule Unit 0.2 um</t>
  </si>
  <si>
    <t>RM-19092022-0001</t>
  </si>
  <si>
    <t>FH7948</t>
  </si>
  <si>
    <t>Transfer Squalene for Shipment</t>
  </si>
  <si>
    <t>As STD for 12M Stability Testing of LPI2021047</t>
  </si>
  <si>
    <t>Prep of Parts</t>
  </si>
  <si>
    <t>HDT, STD for LPI2022075, 1M rerun</t>
  </si>
  <si>
    <t>Used as STD for HDT</t>
  </si>
  <si>
    <t xml:space="preserve">STOPPER, 13mm Novapure Serum </t>
  </si>
  <si>
    <t>RM-19092022-0002</t>
  </si>
  <si>
    <t>D000194316</t>
  </si>
  <si>
    <t>PH</t>
  </si>
  <si>
    <t>WFI, Sterile Grade 20L</t>
  </si>
  <si>
    <t>LPI2022085</t>
  </si>
  <si>
    <t>CVA Send 2kg squalene to client lab</t>
  </si>
  <si>
    <t>Neurelis Engineering</t>
  </si>
  <si>
    <t>Prep of Parts LPI2022085</t>
  </si>
  <si>
    <t>HDT-BPR-004 Autoclave Prep</t>
  </si>
  <si>
    <t>CVA-BPR-001 Rev.001 Trial Batch</t>
  </si>
  <si>
    <t>R7450010-1A</t>
  </si>
  <si>
    <t>Sodium Hydroxide, 1.0 Normal</t>
  </si>
  <si>
    <t>RM-2092022-0002</t>
  </si>
  <si>
    <t>4209F73</t>
  </si>
  <si>
    <t>CVA-BPR-001 Trial Batch</t>
  </si>
  <si>
    <t>As STD</t>
  </si>
  <si>
    <t>NEU-BPR-001 Prep</t>
  </si>
  <si>
    <t>NEU-BPR-002 Prep</t>
  </si>
  <si>
    <t>For Filling per Ling</t>
  </si>
  <si>
    <t>Cytiva</t>
  </si>
  <si>
    <t>Hyclone</t>
  </si>
  <si>
    <t>RM-26092022-0001</t>
  </si>
  <si>
    <t>WH307320</t>
  </si>
  <si>
    <t xml:space="preserve">BOTTLE, Plastic WM 4L </t>
  </si>
  <si>
    <t>RM-26082022-0001</t>
  </si>
  <si>
    <t>NEU-BPR-001 LPI2022087</t>
  </si>
  <si>
    <t>NF5580</t>
  </si>
  <si>
    <t>Gelatin Capsules Size 0 (Orange)</t>
  </si>
  <si>
    <t>Qualicaps Inc</t>
  </si>
  <si>
    <t>RM-09092022-0001</t>
  </si>
  <si>
    <t>N2101683</t>
  </si>
  <si>
    <t>NEU-PRO-002 Validation</t>
  </si>
  <si>
    <t>NEU-PRO-001 LPI2022087</t>
  </si>
  <si>
    <t>Kollidon CL-F</t>
  </si>
  <si>
    <t>BASF Corp.</t>
  </si>
  <si>
    <t>RM-25082022-0001</t>
  </si>
  <si>
    <t>97045377L0</t>
  </si>
  <si>
    <t xml:space="preserve">VN </t>
  </si>
  <si>
    <t>BA-1049 Adipate (API)</t>
  </si>
  <si>
    <t>Wilmington PharmaTech</t>
  </si>
  <si>
    <t>RM-23082022-0001</t>
  </si>
  <si>
    <t>BPR-21-154-B1-24</t>
  </si>
  <si>
    <t xml:space="preserve">Retest </t>
  </si>
  <si>
    <t>In Quarantine</t>
  </si>
  <si>
    <t>ID-Testing</t>
  </si>
  <si>
    <t>NEU-BPR-002 LPI2022088</t>
  </si>
  <si>
    <t>BOTTLE, Plastic WM HDPE 30mL</t>
  </si>
  <si>
    <t>RM-29082022-0001</t>
  </si>
  <si>
    <t>For Stability Use</t>
  </si>
  <si>
    <t>05 719 739</t>
  </si>
  <si>
    <t>BOTTLE, HDPE Round, 2L</t>
  </si>
  <si>
    <t>NF 4403</t>
  </si>
  <si>
    <t>Gelatin Capsules Size 00 (White)</t>
  </si>
  <si>
    <t>RM-09092022-0002</t>
  </si>
  <si>
    <t>N2200671</t>
  </si>
  <si>
    <t>LPI2022087 (NEU-BPR-001)</t>
  </si>
  <si>
    <t>Microbial Challenge Test VBI</t>
  </si>
  <si>
    <t>Enliven Engineering Batch</t>
  </si>
  <si>
    <t>NEU Engineering Batch</t>
  </si>
  <si>
    <t>HDT-BPR-004 LPI2022086</t>
  </si>
  <si>
    <t>36103-B</t>
  </si>
  <si>
    <t>BOTTLE, 3oz (100mL) WM WHITE w/ Caps</t>
  </si>
  <si>
    <t>Berlin Packaging</t>
  </si>
  <si>
    <t>RM-21092022-0001</t>
  </si>
  <si>
    <t>03172022 580C</t>
  </si>
  <si>
    <t>For Testing cells</t>
  </si>
  <si>
    <t>For 22.5mg Demo Batch</t>
  </si>
  <si>
    <t>RM-30092002-0001</t>
  </si>
  <si>
    <t>5922 1125</t>
  </si>
  <si>
    <t xml:space="preserve">SEALS, 13mm Flip-off 5417 FOCCS </t>
  </si>
  <si>
    <t>RM-28092022-0001</t>
  </si>
  <si>
    <t>Prep of Parts LPI2022089</t>
  </si>
  <si>
    <t>CVA-BPR-001 LPI2022086 Prep</t>
  </si>
  <si>
    <t>Prep of parts LPI2022089</t>
  </si>
  <si>
    <t>CVA-BPR-001 Prep</t>
  </si>
  <si>
    <t>Client P/U for Catalent</t>
  </si>
  <si>
    <t>HDT-BPR-004 Preparation</t>
  </si>
  <si>
    <t>CVA-BPR-001 LPI2022090</t>
  </si>
  <si>
    <t>Microcrystalline (MCC) Pharmacel 102</t>
  </si>
  <si>
    <t>RM-11102022-0001</t>
  </si>
  <si>
    <t xml:space="preserve">In Quarantine </t>
  </si>
  <si>
    <t>Chloroform Periss (Trichloromethane)</t>
  </si>
  <si>
    <t>RM-12102022-0001</t>
  </si>
  <si>
    <t>STBK3306</t>
  </si>
  <si>
    <t>ENL-1925-100</t>
  </si>
  <si>
    <t>ENL-1925-100 (Pyrimidine Derivatives_API)</t>
  </si>
  <si>
    <t>Pharmaron</t>
  </si>
  <si>
    <t>RM-17102022-0001</t>
  </si>
  <si>
    <t>TJ-ENL-1925-100-A-1</t>
  </si>
  <si>
    <t>RM-13102022-0001</t>
  </si>
  <si>
    <t>As STD for 3M STB of LPI2022071</t>
  </si>
  <si>
    <t>LPI2022092</t>
  </si>
  <si>
    <t>CVA-BPR-001 LPI2022090 DAY 3</t>
  </si>
  <si>
    <t>CVA-BPR-001 LPI2022090 DAY 1</t>
  </si>
  <si>
    <t>CVA-BPR-001 LPI2022090 DAY 2</t>
  </si>
  <si>
    <t xml:space="preserve"> CVA</t>
  </si>
  <si>
    <t>HDT-BPR0994 Eng Batch</t>
  </si>
  <si>
    <t>NEU-BPR--002 LPI2022088</t>
  </si>
  <si>
    <t>CVA-BPR-001 LPI-2022083</t>
  </si>
  <si>
    <t>HDT-BPR-004 LPI-2022086</t>
  </si>
  <si>
    <t>CVA-BPR-001 LPI-2022090</t>
  </si>
  <si>
    <t>NEU-BPR-004 Prep</t>
  </si>
  <si>
    <t>NEU-BPR-003 LPI2022091</t>
  </si>
  <si>
    <t>NEU-BPR-004 LPI2022092</t>
  </si>
  <si>
    <t>NEU-PRO-003 LPI2022091</t>
  </si>
  <si>
    <t>NEU-BPR-001 LPI2022090</t>
  </si>
  <si>
    <t>RM-29092022-0001</t>
  </si>
  <si>
    <t>CVA-BPR-001 LPI2022090 Day2</t>
  </si>
  <si>
    <t>HDT-BPR-001 LPI2022086</t>
  </si>
  <si>
    <t>Alceptor</t>
  </si>
  <si>
    <t>PLACEBO Stability</t>
  </si>
  <si>
    <t>VKT</t>
  </si>
  <si>
    <t>203787-91-1 (CAS#)</t>
  </si>
  <si>
    <t>Salcaprozate Sodium</t>
  </si>
  <si>
    <t>Ningbo Syntam Biotech Co Ltd.</t>
  </si>
  <si>
    <t>RM-26102022-0001</t>
  </si>
  <si>
    <t>TR20220822</t>
  </si>
  <si>
    <t>R&amp;D Testing</t>
  </si>
  <si>
    <t>Miglyol 812N</t>
  </si>
  <si>
    <t>IOI Oleo Chemical</t>
  </si>
  <si>
    <t>RM-16112021-0001</t>
  </si>
  <si>
    <t>181102/19036A</t>
  </si>
  <si>
    <t>110230JHRUS</t>
  </si>
  <si>
    <t>Microcrystalline Cellulose Avicel PH101 NF (MCC)</t>
  </si>
  <si>
    <t>RM-31102022-0001</t>
  </si>
  <si>
    <t>P1416</t>
  </si>
  <si>
    <t>Povidone K-90 USP</t>
  </si>
  <si>
    <t>RM-31102022-0002</t>
  </si>
  <si>
    <t>1LH0368</t>
  </si>
  <si>
    <t>WFI Sterile Grade</t>
  </si>
  <si>
    <t>RM-28102022-0001</t>
  </si>
  <si>
    <t>WH3039458</t>
  </si>
  <si>
    <t>BOTTLE, WM HDPE 4L</t>
  </si>
  <si>
    <t>RM-02112022-0001</t>
  </si>
  <si>
    <t>RPD</t>
  </si>
  <si>
    <t>RM-02112022-0002</t>
  </si>
  <si>
    <t>Microbial Samples + NEU-PRO-004</t>
  </si>
  <si>
    <t>VV</t>
  </si>
  <si>
    <t>NEU-PRO-004</t>
  </si>
  <si>
    <t>NCL-1049 CPL2022092 Ship 1 calsule o client</t>
  </si>
  <si>
    <t xml:space="preserve">BOTTLES, WM HDPE 2L </t>
  </si>
  <si>
    <t>RM-07112022-0001</t>
  </si>
  <si>
    <t>Transferred to R&amp;D c/o JX</t>
  </si>
  <si>
    <t>XVR</t>
  </si>
  <si>
    <t>P4338</t>
  </si>
  <si>
    <t>Polyethylene Glycol Powder</t>
  </si>
  <si>
    <t>RM-09112022-0001</t>
  </si>
  <si>
    <t>SLCP0116</t>
  </si>
  <si>
    <t>P7949</t>
  </si>
  <si>
    <t>Tween 20, Viscous Liquid</t>
  </si>
  <si>
    <t>RM-09112022-0002</t>
  </si>
  <si>
    <t>SLCXA1935</t>
  </si>
  <si>
    <t>Bioburden &amp; Heavy Metals</t>
  </si>
  <si>
    <t>203787-91-1</t>
  </si>
  <si>
    <t>RM-08112022-0001</t>
  </si>
  <si>
    <t>TR20221008</t>
  </si>
  <si>
    <t>ELV-PRO-001</t>
  </si>
  <si>
    <t>ELV-PRO-001 Intermediate Precision</t>
  </si>
  <si>
    <t>Transferred to Enliven from TAC</t>
  </si>
  <si>
    <t>Transferred to R&amp;D per Ling C.</t>
  </si>
  <si>
    <t>Transferred from EMI to Viking</t>
  </si>
  <si>
    <t>Transferred from EMI to Latitude</t>
  </si>
  <si>
    <t>Transferred from TAC to LPI</t>
  </si>
  <si>
    <t>Transferred from EMI to LPI</t>
  </si>
  <si>
    <t>1.3003.1000</t>
  </si>
  <si>
    <t>RM-0102022-0001</t>
  </si>
  <si>
    <t>K54056403235</t>
  </si>
  <si>
    <t>S1395</t>
  </si>
  <si>
    <t>Sodium Phosphate Monobasic Crystal</t>
  </si>
  <si>
    <t>RM-14112022-0002</t>
  </si>
  <si>
    <t>2LI0022</t>
  </si>
  <si>
    <t>For Stability Test</t>
  </si>
  <si>
    <t>R&amp;D Test</t>
  </si>
  <si>
    <t xml:space="preserve">ELV-PRO-001 Intermediate Precursor </t>
  </si>
  <si>
    <t>Transferred from TAC to ELV</t>
  </si>
  <si>
    <t>96410-15</t>
  </si>
  <si>
    <t>TUBING, MFlex #15 25'</t>
  </si>
  <si>
    <t>RM-14112022-0003</t>
  </si>
  <si>
    <t>H033MA7000</t>
  </si>
  <si>
    <t>5231307H5-00-13</t>
  </si>
  <si>
    <t>Capsule, Sterile Sartobran 300, 0.45 + 0.2um</t>
  </si>
  <si>
    <t>RM-09112022-0003</t>
  </si>
  <si>
    <t>Davos Addndum #10</t>
  </si>
  <si>
    <t>HDT Gennova STB</t>
  </si>
  <si>
    <t>SEALS, 13mm Flip-Off CCS</t>
  </si>
  <si>
    <t>RM-14112022-0001</t>
  </si>
  <si>
    <t>WFI Sterile Grade 20L</t>
  </si>
  <si>
    <t>WH3089458</t>
  </si>
  <si>
    <t>Transferred to LPI-GMP from EMI</t>
  </si>
  <si>
    <t>RD Test</t>
  </si>
  <si>
    <t>Transferred from TAC to R&amp;D c/o Ling</t>
  </si>
  <si>
    <t>RM-16112022-0001</t>
  </si>
  <si>
    <t>WH30349717</t>
  </si>
  <si>
    <t>BOWLS, 32oz</t>
  </si>
  <si>
    <t>RM-18112022-0001</t>
  </si>
  <si>
    <t>30-1352-658</t>
  </si>
  <si>
    <t>VK 2735 API</t>
  </si>
  <si>
    <t>PSS</t>
  </si>
  <si>
    <t>RM-22112022-0002</t>
  </si>
  <si>
    <t>CV-04-00713</t>
  </si>
  <si>
    <t>HDT-BPR-004</t>
  </si>
  <si>
    <t>HDT Diluent</t>
  </si>
  <si>
    <t>Latitude</t>
  </si>
  <si>
    <t>LPI2022086</t>
  </si>
  <si>
    <t>Labelled in Stock</t>
  </si>
  <si>
    <t>WC Shipment to CRL</t>
  </si>
  <si>
    <t>HDT STD Remake</t>
  </si>
  <si>
    <t>RM-22112022-0001</t>
  </si>
  <si>
    <t>WH30349718</t>
  </si>
  <si>
    <t>BioProcess Labtainer 10 L</t>
  </si>
  <si>
    <t>RM-21112022-0001</t>
  </si>
  <si>
    <t>EHJ468577</t>
  </si>
  <si>
    <t xml:space="preserve">Released in Stock </t>
  </si>
  <si>
    <t>RM-21112022-0002</t>
  </si>
  <si>
    <t>Repeater PUMP Tube Sets Sterile</t>
  </si>
  <si>
    <t>CIA</t>
  </si>
  <si>
    <t>RM-21112022-0003</t>
  </si>
  <si>
    <t>FORCEPS, Dressing 5 1/2"</t>
  </si>
  <si>
    <t>RM-22112022-0005</t>
  </si>
  <si>
    <t>SS264-1</t>
  </si>
  <si>
    <t>Sodium Hydroxide, 2N</t>
  </si>
  <si>
    <t>RM-30112022-0001</t>
  </si>
  <si>
    <t>120710F2</t>
  </si>
  <si>
    <t>Weigh Boat</t>
  </si>
  <si>
    <t>RM-29112022-0001</t>
  </si>
  <si>
    <t>Seals, Flip-Off 13mm (WHITE)</t>
  </si>
  <si>
    <t>RM-29112022-0003</t>
  </si>
  <si>
    <t>5922-1125</t>
  </si>
  <si>
    <t>Seals, Flip-Off 13mm (RED)</t>
  </si>
  <si>
    <t>RM-29112022-0002</t>
  </si>
  <si>
    <t>Released to R&amp;D</t>
  </si>
  <si>
    <t>Used as STD for CVA Stability Testing</t>
  </si>
  <si>
    <t>LPI-BPR-002</t>
  </si>
  <si>
    <t>VIALS, 2R Fiolax</t>
  </si>
  <si>
    <t>RM-05122022-0002</t>
  </si>
  <si>
    <t>TAC R&amp;D Test</t>
  </si>
  <si>
    <t>8635C05/36102-B</t>
  </si>
  <si>
    <t>BOTTLES w/ CAPS, 2oz.</t>
  </si>
  <si>
    <t>RM-20122022-0002</t>
  </si>
  <si>
    <t>30-1352-529</t>
  </si>
  <si>
    <t>RM-13122022-0002</t>
  </si>
  <si>
    <t>Phenol</t>
  </si>
  <si>
    <t>RM-07122022-0004</t>
  </si>
  <si>
    <t>A1800601</t>
  </si>
  <si>
    <t>Aerosil 200 Pharma</t>
  </si>
  <si>
    <t>Evonik</t>
  </si>
  <si>
    <t>RM-12122022-0001</t>
  </si>
  <si>
    <t>DM</t>
  </si>
  <si>
    <t>Testing</t>
  </si>
  <si>
    <t>Magnesium Stearate</t>
  </si>
  <si>
    <t>MallineKroat</t>
  </si>
  <si>
    <t>RM-12122022-0002</t>
  </si>
  <si>
    <t>STOPPERS, 13mm NovaPure</t>
  </si>
  <si>
    <t>RM-07122022-0001</t>
  </si>
  <si>
    <t>D000198425</t>
  </si>
  <si>
    <t>342040-1000</t>
  </si>
  <si>
    <t>BOTTLES, PET SQ, 1000mL</t>
  </si>
  <si>
    <t>RM-14122022-0002</t>
  </si>
  <si>
    <t xml:space="preserve">VKT </t>
  </si>
  <si>
    <t>342040-0650</t>
  </si>
  <si>
    <t>BOTTLES, PET SQ, 650mL</t>
  </si>
  <si>
    <t>RM-14122022-0001</t>
  </si>
  <si>
    <t>SCISSORS, Sterile 5.5"</t>
  </si>
  <si>
    <t>RM-07122022-0002</t>
  </si>
  <si>
    <t>RM-05122022-0001</t>
  </si>
  <si>
    <t>RM-13122022-0001</t>
  </si>
  <si>
    <t>MFLX 31311-61</t>
  </si>
  <si>
    <t>FITTINGS, PC 1/4" 5/PK</t>
  </si>
  <si>
    <t>Masterflex</t>
  </si>
  <si>
    <t>RM-13122022-0005</t>
  </si>
  <si>
    <t>ELV-BPR-005</t>
  </si>
  <si>
    <t>ELV-BPR-004</t>
  </si>
  <si>
    <t>ELV-PRO-002 + Int Precision</t>
  </si>
  <si>
    <t>ELV-PRO-002 + Int. Prec</t>
  </si>
  <si>
    <t>Capsugel Size 3 Orange</t>
  </si>
  <si>
    <t>RM-19122022-0002</t>
  </si>
  <si>
    <t>ELV-PRO-002 + Int. Precision</t>
  </si>
  <si>
    <t>GOHCS001474</t>
  </si>
  <si>
    <t>Capsugel Size 0 White</t>
  </si>
  <si>
    <t>RM-19122022-0001</t>
  </si>
  <si>
    <t>ELV-BPR-004 ELV-BPR-005</t>
  </si>
  <si>
    <t>FILTER, 0.2um Ultipor N66</t>
  </si>
  <si>
    <t>RM-20122022-0001</t>
  </si>
  <si>
    <t>1J0487</t>
  </si>
  <si>
    <t>M2CAB</t>
  </si>
  <si>
    <t xml:space="preserve">(API) -Octadecanoic Acid/M2CAB </t>
  </si>
  <si>
    <t>RM-13122022-0004</t>
  </si>
  <si>
    <t>A022216778</t>
  </si>
  <si>
    <t>NT</t>
  </si>
  <si>
    <t>Test R&amp;D</t>
  </si>
  <si>
    <t>JR</t>
  </si>
  <si>
    <t>Mesentech R&amp;D</t>
  </si>
  <si>
    <t>ELV-PRO-002</t>
  </si>
  <si>
    <t>ELV R&amp;D High Dose Placebo Spec Study</t>
  </si>
  <si>
    <t>36904-0000</t>
  </si>
  <si>
    <t>SCOOP, Sterile 4oz, 125mL</t>
  </si>
  <si>
    <t>SP Bel-Art</t>
  </si>
  <si>
    <t>RM-22122022-0001</t>
  </si>
  <si>
    <t>J362625</t>
  </si>
  <si>
    <t>2.5mg Demo Batch</t>
  </si>
  <si>
    <t>PR130-500MLPL</t>
  </si>
  <si>
    <t>Propylene Glycol</t>
  </si>
  <si>
    <t>RM-23122022-0002</t>
  </si>
  <si>
    <t>1LA0160</t>
  </si>
  <si>
    <t>MIGLYOL 812N</t>
  </si>
  <si>
    <t>Azelis</t>
  </si>
  <si>
    <t>IOI Oleochemical</t>
  </si>
  <si>
    <t>RM-27122022-0002</t>
  </si>
  <si>
    <t>Rereleased in Stock</t>
  </si>
  <si>
    <t>DT-2216 (API)</t>
  </si>
  <si>
    <t>RM-23122022-0001</t>
  </si>
  <si>
    <t>A012220046</t>
  </si>
  <si>
    <t xml:space="preserve">For ID, Assay &amp; Release Testing </t>
  </si>
  <si>
    <t>TY</t>
  </si>
  <si>
    <t>Manufacture of ELVN-002 Capsules, 45mg</t>
  </si>
  <si>
    <t>NEU-BPR-005</t>
  </si>
  <si>
    <t>MK638860</t>
  </si>
  <si>
    <t>Hydrochloric Acid, 1.0N</t>
  </si>
  <si>
    <t>RM-28122022-0001</t>
  </si>
  <si>
    <t>21J2861015</t>
  </si>
  <si>
    <t>59300-1KG</t>
  </si>
  <si>
    <t>Dibasic Sodium Phosphate</t>
  </si>
  <si>
    <t>RM-27122022-0003</t>
  </si>
  <si>
    <t>4LD0041</t>
  </si>
  <si>
    <t>342040-0250</t>
  </si>
  <si>
    <t>BOTTLE, 250mL PET Media</t>
  </si>
  <si>
    <t>RM-27122022-0001</t>
  </si>
  <si>
    <t>ET</t>
  </si>
  <si>
    <t>Std for CVA Stability Testing</t>
  </si>
  <si>
    <t>HWK</t>
  </si>
  <si>
    <t>T1708-1KGBL</t>
  </si>
  <si>
    <t>Tyloxapol</t>
  </si>
  <si>
    <t>RM-03012023-0001</t>
  </si>
  <si>
    <t>2LH0330</t>
  </si>
  <si>
    <t>Pipet 6.0ml, 225mm 9"</t>
  </si>
  <si>
    <t>globe scientific</t>
  </si>
  <si>
    <t xml:space="preserve">globe scientific </t>
  </si>
  <si>
    <t>RM-03012023-0002</t>
  </si>
  <si>
    <t>109130-72-012022</t>
  </si>
  <si>
    <t>RELEASED IN STOCK</t>
  </si>
  <si>
    <t>VKT SC Engineering</t>
  </si>
  <si>
    <t>WKT SC Engineering</t>
  </si>
  <si>
    <t>VKT Engineering Batch</t>
  </si>
  <si>
    <t xml:space="preserve">Baxter Fr. </t>
  </si>
  <si>
    <t>Medline Industries, Inc</t>
  </si>
  <si>
    <t>RM-22112022-0004</t>
  </si>
  <si>
    <t>Bioprocess Labtainer 5L</t>
  </si>
  <si>
    <t>RM-13022023-0006</t>
  </si>
  <si>
    <t>BJA 479504</t>
  </si>
  <si>
    <t>TL</t>
  </si>
  <si>
    <t>RM-13022023-0007</t>
  </si>
  <si>
    <t xml:space="preserve">BJA 475748 </t>
  </si>
  <si>
    <t>FILTER 0.2um, 500cm2 Stepbarb (1/4"-3/8"), Vent</t>
  </si>
  <si>
    <t>RM-30092022-0001</t>
  </si>
  <si>
    <t>For R&amp;D Method Development</t>
  </si>
  <si>
    <t>04-355-226</t>
  </si>
  <si>
    <t>Ethul Alcohol 190 Proof</t>
  </si>
  <si>
    <t>Lab Alley</t>
  </si>
  <si>
    <t>RM-04012023-0002</t>
  </si>
  <si>
    <t>DYND73032</t>
  </si>
  <si>
    <t>Cotton Ball, Large Sterile</t>
  </si>
  <si>
    <t>RM-30012023-0002</t>
  </si>
  <si>
    <t>EAPHPLC200-1GAL</t>
  </si>
  <si>
    <t>Ethul Alcohol 200 Proof</t>
  </si>
  <si>
    <t>RM-04012023-0001</t>
  </si>
  <si>
    <t>Filter,0.2um, 500cm2 stepbar everlux</t>
  </si>
  <si>
    <t>RM-02022023-0001</t>
  </si>
  <si>
    <t>FY101831</t>
  </si>
  <si>
    <t>RM-22112022-0003</t>
  </si>
  <si>
    <t>Supertab 11SD</t>
  </si>
  <si>
    <t>IMCD</t>
  </si>
  <si>
    <t>RM-04012023-0005</t>
  </si>
  <si>
    <t>109FBOV</t>
  </si>
  <si>
    <t>RND</t>
  </si>
  <si>
    <t>Sodium Hydroxide Solution 1N</t>
  </si>
  <si>
    <t>RM-04012023-0006</t>
  </si>
  <si>
    <t>16-800-513</t>
  </si>
  <si>
    <t>Stirbar, Polygon PTFE 80x10mm</t>
  </si>
  <si>
    <t>RM-04012023-0003</t>
  </si>
  <si>
    <t>J269976</t>
  </si>
  <si>
    <t>3740-32G</t>
  </si>
  <si>
    <t>RM-04012023-0004</t>
  </si>
  <si>
    <t>4207N91</t>
  </si>
  <si>
    <t>IN Quarantine</t>
  </si>
  <si>
    <t>Engineering Batch 2</t>
  </si>
  <si>
    <t>VKT Engineering Batch 2</t>
  </si>
  <si>
    <t>Transfer Pipet 6.0mL, 225mm 9" extra long, STR 1/PK</t>
  </si>
  <si>
    <t>VKT ENGINEERING 1mg/mL</t>
  </si>
  <si>
    <t>VKT ENGINEERING 50mg/mL</t>
  </si>
  <si>
    <t>RM-16122022-0001</t>
  </si>
  <si>
    <t>TR20221011</t>
  </si>
  <si>
    <t>ENGINEERING BATCH</t>
  </si>
  <si>
    <t>ENGINEERING BATCH 2</t>
  </si>
  <si>
    <t xml:space="preserve">VKT ENGINEERING BATCH </t>
  </si>
  <si>
    <t>VKT ENGINEERING BATCH 2</t>
  </si>
  <si>
    <t>Prep in Parts</t>
  </si>
  <si>
    <t>FILTER Unit, Nalgene Rapid Flow</t>
  </si>
  <si>
    <t>RM-06012023-0002</t>
  </si>
  <si>
    <t>AU</t>
  </si>
  <si>
    <t>Polysorbate 80</t>
  </si>
  <si>
    <t>K53821171</t>
  </si>
  <si>
    <t>2.5MG Demo Batch</t>
  </si>
  <si>
    <t>S2GPUIORE</t>
  </si>
  <si>
    <t>Stericup-GP 500/1000mL Express Plus PES</t>
  </si>
  <si>
    <t>RM-06012023-0001</t>
  </si>
  <si>
    <t>MP220903G2</t>
  </si>
  <si>
    <t>PK</t>
  </si>
  <si>
    <t>c/o Nafi R&amp;D</t>
  </si>
  <si>
    <t>16-800-S13</t>
  </si>
  <si>
    <t>Tubing Pharma 50 3/8 x 5/8 50'</t>
  </si>
  <si>
    <t>TAC LPI2022053 Dissolution</t>
  </si>
  <si>
    <t>Enumeration</t>
  </si>
  <si>
    <t>DAV Filtration EM</t>
  </si>
  <si>
    <t>DAV Filling EM</t>
  </si>
  <si>
    <t>313-11-62</t>
  </si>
  <si>
    <t xml:space="preserve">Fittings, PC 3/8 </t>
  </si>
  <si>
    <t>RM-10012023-0002</t>
  </si>
  <si>
    <t>lypholizer test</t>
  </si>
  <si>
    <t>LPI-BPR-005</t>
  </si>
  <si>
    <t>Manufacture of ELVN-002 Capsules, 22mg</t>
  </si>
  <si>
    <t>Manufacture of ELVN-002 Capsules, 180mg</t>
  </si>
  <si>
    <t>ELV-BPR-003</t>
  </si>
  <si>
    <t>Manufacture of ELVN-002 Capsules, 22.5mg</t>
  </si>
  <si>
    <t>SIEVE, test standard</t>
  </si>
  <si>
    <t>WS Tyler</t>
  </si>
  <si>
    <t>RM-18012023-0003</t>
  </si>
  <si>
    <t>S/N: 230315865</t>
  </si>
  <si>
    <t>1482618B</t>
  </si>
  <si>
    <t>NEEDLE, 16G x 1-1, 2in RB, Precision Glide</t>
  </si>
  <si>
    <t>RM-26012023-0003</t>
  </si>
  <si>
    <t>117-4L/PF</t>
  </si>
  <si>
    <t>Glass Jar, 4L</t>
  </si>
  <si>
    <t>RM-26012023-0004</t>
  </si>
  <si>
    <t>DP 2097100</t>
  </si>
  <si>
    <t>Trehalose Dihydrate, high purity (low endotoxin)</t>
  </si>
  <si>
    <t>RM-20012023-0001</t>
  </si>
  <si>
    <t>42189A</t>
  </si>
  <si>
    <t>PG-1016</t>
  </si>
  <si>
    <t>Sterilization Pouch 10" X 16"</t>
  </si>
  <si>
    <t>Plascare USA</t>
  </si>
  <si>
    <t>Plastcare USA</t>
  </si>
  <si>
    <t>RM-16012023-0001</t>
  </si>
  <si>
    <t>PG1489</t>
  </si>
  <si>
    <t>GF25PH0.2-33B2</t>
  </si>
  <si>
    <t>RM-02022023-0002</t>
  </si>
  <si>
    <t>FY101830</t>
  </si>
  <si>
    <t>229230B</t>
  </si>
  <si>
    <t xml:space="preserve">50mL Serological Pipet, Sterile </t>
  </si>
  <si>
    <t>Cellreat</t>
  </si>
  <si>
    <t>RM-18012023-0001</t>
  </si>
  <si>
    <t>Bottle 250mL .45mm w/ cap</t>
  </si>
  <si>
    <t>RM-11012023-0003</t>
  </si>
  <si>
    <t xml:space="preserve">Blunt Fill Needle 18G x 1 1/2 </t>
  </si>
  <si>
    <t>RM-11012023-0002</t>
  </si>
  <si>
    <t>VKT SC Engineering (50mg/mL)</t>
  </si>
  <si>
    <t>VKT Engineering Batch (50mg/mL)</t>
  </si>
  <si>
    <t>R&amp;D Demo Batch</t>
  </si>
  <si>
    <t xml:space="preserve">JJ </t>
  </si>
  <si>
    <t>Engineering batch HPLC RS</t>
  </si>
  <si>
    <t>Engineering batch 50mg/mL + RS</t>
  </si>
  <si>
    <t xml:space="preserve">VKT ID Verification </t>
  </si>
  <si>
    <t>VKT ID Testing</t>
  </si>
  <si>
    <t>5.43828.0250</t>
  </si>
  <si>
    <t>Orho-Phosphoric Acid 85% for HPLC</t>
  </si>
  <si>
    <t>Sigma</t>
  </si>
  <si>
    <t>RM-08022023-0001</t>
  </si>
  <si>
    <t>Z0820328 240</t>
  </si>
  <si>
    <t>Tube, 15mL Conical centrifuge 17 x 120mm</t>
  </si>
  <si>
    <t>RM-13022023-0005</t>
  </si>
  <si>
    <t>37130-5003</t>
  </si>
  <si>
    <t xml:space="preserve">Sitrbar Egg 76 x 19.1 mm </t>
  </si>
  <si>
    <t>RM-23012023-0001</t>
  </si>
  <si>
    <t>J276436</t>
  </si>
  <si>
    <t>3130-5003</t>
  </si>
  <si>
    <t xml:space="preserve">Stirbar Egg 76 x 19.1 mm </t>
  </si>
  <si>
    <t>RM-12012023-0002</t>
  </si>
  <si>
    <t>(w) J00264</t>
  </si>
  <si>
    <t>RM-23012023-0002</t>
  </si>
  <si>
    <t xml:space="preserve">NG </t>
  </si>
  <si>
    <t>Kf</t>
  </si>
  <si>
    <t>SD</t>
  </si>
  <si>
    <t>HPLC Assay</t>
  </si>
  <si>
    <t>180mg Capsules ELV-002 LPI2023098</t>
  </si>
  <si>
    <t>ELV-BPR-003 LPI2023098</t>
  </si>
  <si>
    <t>GMP Placebo</t>
  </si>
  <si>
    <t>Spatula, V scoop</t>
  </si>
  <si>
    <t>RM-11012023-0004</t>
  </si>
  <si>
    <t>ID Testing for ELVN-001</t>
  </si>
  <si>
    <t>Transfer to Ling c/o Ling</t>
  </si>
  <si>
    <t>PM00300</t>
  </si>
  <si>
    <t>PuroMill PM3000</t>
  </si>
  <si>
    <t>Purolite</t>
  </si>
  <si>
    <t>RM-06022023-0001</t>
  </si>
  <si>
    <t>217P/16/5</t>
  </si>
  <si>
    <t>Expired Plates - Discarded</t>
  </si>
  <si>
    <t>RM-02022023-0003</t>
  </si>
  <si>
    <t>5922-1128</t>
  </si>
  <si>
    <t>SEAL, Flip-off CCS 13mm</t>
  </si>
  <si>
    <t>RM-14022023-0001</t>
  </si>
  <si>
    <t xml:space="preserve">41702 RTU </t>
  </si>
  <si>
    <t xml:space="preserve">STOPPER, 13mm grey bromobutyl RTU </t>
  </si>
  <si>
    <t>QCVialz</t>
  </si>
  <si>
    <t>RM-14022023-0002</t>
  </si>
  <si>
    <t>RM-0022023-0002</t>
  </si>
  <si>
    <t>BHM473976</t>
  </si>
  <si>
    <t>Material Release Testing</t>
  </si>
  <si>
    <t>As STD for testing of LPI2022071, 6M</t>
  </si>
  <si>
    <t>As STD for testing of LPI2023099, Release</t>
  </si>
  <si>
    <t>Manufacture of ELVN-002 capsules, 22.5mg</t>
  </si>
  <si>
    <t>Manufacture of ELVN-002 capsules, 180mg</t>
  </si>
  <si>
    <t>ELV-BPR-002</t>
  </si>
  <si>
    <t xml:space="preserve">ELV-PRO-005 </t>
  </si>
  <si>
    <t>ELV-001 IO Testing</t>
  </si>
  <si>
    <t>ELVN-001 RnD</t>
  </si>
  <si>
    <t>DMC</t>
  </si>
  <si>
    <t>ELV-BPR-008</t>
  </si>
  <si>
    <t>ELV-BPR-009</t>
  </si>
  <si>
    <t>ELV-PRO-005    ELV-MET-007</t>
  </si>
  <si>
    <t>Placebo</t>
  </si>
  <si>
    <t>GMP Placebo Manufacturing</t>
  </si>
  <si>
    <t>EtiraRx GLP</t>
  </si>
  <si>
    <t>VKT GMP Placebo Manufacturing</t>
  </si>
  <si>
    <t>Transfer to this card</t>
  </si>
  <si>
    <t>TAC LPI2022016 Dissolution study</t>
  </si>
  <si>
    <t>GMP Lot LPZ 2023119</t>
  </si>
  <si>
    <t>Placebo Manufacturing</t>
  </si>
  <si>
    <t>VKT Placebo Manufacturing</t>
  </si>
  <si>
    <t>Medic Fill</t>
  </si>
  <si>
    <t>B1 Culturing</t>
  </si>
  <si>
    <t>LP12023121</t>
  </si>
  <si>
    <t>LPI2023121</t>
  </si>
  <si>
    <t>Medic Fill (Day 3)</t>
  </si>
  <si>
    <t>Placebo GMP Preparation</t>
  </si>
  <si>
    <t>HWK Demo Batch</t>
  </si>
  <si>
    <t>ELV-BPR-006</t>
  </si>
  <si>
    <t>ELV-002</t>
  </si>
  <si>
    <t>Maufacture of ELVN_001 Capsules size 0</t>
  </si>
  <si>
    <t>Release in stock</t>
  </si>
  <si>
    <t>RM-07122022-0003</t>
  </si>
  <si>
    <t>IO Testing</t>
  </si>
  <si>
    <t>2.5mg/mL Batch</t>
  </si>
  <si>
    <t>2.5 mg/mL Batch</t>
  </si>
  <si>
    <t>2.5mg/mL Batch (VKT GMP)</t>
  </si>
  <si>
    <t>2.5 mg/mL Batch (VKT GMP)</t>
  </si>
  <si>
    <t>Manufacture ELV_001  capsules size 0</t>
  </si>
  <si>
    <t>XVR-BPR-001</t>
  </si>
  <si>
    <t>XVR-BPR-002</t>
  </si>
  <si>
    <t>Nafi XVR GLP</t>
  </si>
  <si>
    <t>STD for CVA lot LPI2022090, 3M</t>
  </si>
  <si>
    <t>STD for HDT lot LPI2022075, 6M, DOTAP</t>
  </si>
  <si>
    <t>STD for HDT lot LPI2022075, 6M Testing</t>
  </si>
  <si>
    <t>VKT SC Engineering 2</t>
  </si>
  <si>
    <t>Broken</t>
  </si>
  <si>
    <t>ELV-PRO-005</t>
  </si>
  <si>
    <t>ELV-PRO-005  ELV-MET-007</t>
  </si>
  <si>
    <t>ELV-PRO-005  ELV-MET-004</t>
  </si>
  <si>
    <t>JSK</t>
  </si>
  <si>
    <t>62413S-2</t>
  </si>
  <si>
    <t>Sterile 2mL Amber Vials 15x32mm</t>
  </si>
  <si>
    <t>RM-01032023-0002</t>
  </si>
  <si>
    <t>N/A</t>
  </si>
  <si>
    <t>13mm Steristoppers Gray</t>
  </si>
  <si>
    <t>RM-03032023-0003</t>
  </si>
  <si>
    <t>3oz HDPE Plastic Bottle</t>
  </si>
  <si>
    <t>RM-24012023-0002</t>
  </si>
  <si>
    <t>06287-40</t>
  </si>
  <si>
    <t>Spoon PS Sterile 10mL</t>
  </si>
  <si>
    <t>RM-13012023-0001</t>
  </si>
  <si>
    <t>SPPSS22001001</t>
  </si>
  <si>
    <t>Duma twist-off closure 3829</t>
  </si>
  <si>
    <t>RM-13022023-0003</t>
  </si>
  <si>
    <t>8635C07</t>
  </si>
  <si>
    <t>38-400 White Top caps 035</t>
  </si>
  <si>
    <t>RM-24012023-0001</t>
  </si>
  <si>
    <t>045060-3000</t>
  </si>
  <si>
    <t>Duma twist-off container 60mL</t>
  </si>
  <si>
    <t>RM-13022023-0002</t>
  </si>
  <si>
    <t>13mm Topseals Stericlosure Blue</t>
  </si>
  <si>
    <t>RM-03032023-0002</t>
  </si>
  <si>
    <t>PSS-011743</t>
  </si>
  <si>
    <t>Clear Polyethylene Drum 35.5x47.25x22.50"</t>
  </si>
  <si>
    <t>Impak</t>
  </si>
  <si>
    <t>RM-30012023-0001</t>
  </si>
  <si>
    <t>36103-B/8635C07</t>
  </si>
  <si>
    <t>Bottle w/caps (3oz 100mL) white</t>
  </si>
  <si>
    <t>RM-05012023-0001</t>
  </si>
  <si>
    <t>Water for Injection WFI-USP-Grade, 6X100mL</t>
  </si>
  <si>
    <t>RM-23022023-0001</t>
  </si>
  <si>
    <t>WH30707286</t>
  </si>
  <si>
    <t>Sampling Scoop 34oz (1000mL)</t>
  </si>
  <si>
    <t>RM-16012023-0002</t>
  </si>
  <si>
    <t>06302-04</t>
  </si>
  <si>
    <t>Sterile Sampling Scoop w/lid 4oz (120mL)</t>
  </si>
  <si>
    <t>RM-13032023-0003</t>
  </si>
  <si>
    <t>Spoon Sterile 10mL 100 C/S</t>
  </si>
  <si>
    <t>RM-13032023-0002</t>
  </si>
  <si>
    <t xml:space="preserve">Livea Pharma - SO tubing 3/8 x 5/8 </t>
  </si>
  <si>
    <t>RM-21022023-0001</t>
  </si>
  <si>
    <t>H033N23002</t>
  </si>
  <si>
    <t>2.5mg/mL batch</t>
  </si>
  <si>
    <t>Water for Injection WFI-USP-Grade, 20L</t>
  </si>
  <si>
    <t>RM-23022023-0002</t>
  </si>
  <si>
    <t>WH30698351</t>
  </si>
  <si>
    <t>In Quaratine</t>
  </si>
  <si>
    <t>Tray counting Rect Sterile</t>
  </si>
  <si>
    <t>RM-13022023-0004</t>
  </si>
  <si>
    <t>EPS211630-TIP</t>
  </si>
  <si>
    <t>8mm Bulk non-sterile drop tip</t>
  </si>
  <si>
    <t>Amcor</t>
  </si>
  <si>
    <t>RM-06032023-0003</t>
  </si>
  <si>
    <t>CPS211630-CAP.2.5</t>
  </si>
  <si>
    <t>8mm Bulk non-sterile drop CAP</t>
  </si>
  <si>
    <t>RM-09032023-0001</t>
  </si>
  <si>
    <t>CPS211630-CAP</t>
  </si>
  <si>
    <t>EPS211630-BTL.2.5</t>
  </si>
  <si>
    <t>3cc X 8mm Bulk dropper Bottle</t>
  </si>
  <si>
    <t>RM-09032023-0002</t>
  </si>
  <si>
    <t>HC20115157</t>
  </si>
  <si>
    <t>Hydrochloric Acid</t>
  </si>
  <si>
    <t>RM-10032023-0001</t>
  </si>
  <si>
    <t>In-Quarantine</t>
  </si>
  <si>
    <t>7LD0477</t>
  </si>
  <si>
    <t>SODIUM CHLORIDE</t>
  </si>
  <si>
    <t>RM-22022023-0003</t>
  </si>
  <si>
    <t>RM-28022023-0001</t>
  </si>
  <si>
    <t>F2218243</t>
  </si>
  <si>
    <t xml:space="preserve">LPI2023126 </t>
  </si>
  <si>
    <t>In quarantine</t>
  </si>
  <si>
    <t>P1454</t>
  </si>
  <si>
    <t>Providone K-30</t>
  </si>
  <si>
    <t>RM-22022023-0002</t>
  </si>
  <si>
    <t>7KK1205</t>
  </si>
  <si>
    <t>In Qurantine</t>
  </si>
  <si>
    <t>7.09057.1003</t>
  </si>
  <si>
    <t>Sigma Millipore</t>
  </si>
  <si>
    <t>RM-06032023-0002</t>
  </si>
  <si>
    <t>HC20508057</t>
  </si>
  <si>
    <t>Roflumilast</t>
  </si>
  <si>
    <t>Ferrer</t>
  </si>
  <si>
    <t>RM-13032023-0006</t>
  </si>
  <si>
    <t>A22465M</t>
  </si>
  <si>
    <t>Media Fill (Day 3)</t>
  </si>
  <si>
    <t>ELV-001</t>
  </si>
  <si>
    <t>Transfer to a new card</t>
  </si>
  <si>
    <t>ELVN_001</t>
  </si>
  <si>
    <t>LPI2023126 2.5mg/mL Batch</t>
  </si>
  <si>
    <t>LPI2023126</t>
  </si>
  <si>
    <t>5 mg/mL Batch (VKT GMP)</t>
  </si>
  <si>
    <t>5mg/mL Batch</t>
  </si>
  <si>
    <t>VKT Placebo filling</t>
  </si>
  <si>
    <t>TAC-BPR-004 GMP Lot LPI2023119</t>
  </si>
  <si>
    <t>TAC-BPR-004 GMP Lot LPI2023123</t>
  </si>
  <si>
    <t>TAC-BPR-004 LPI2023123</t>
  </si>
  <si>
    <t>S-17470 NAT</t>
  </si>
  <si>
    <t>2.5 Gallon Natural Jerrican</t>
  </si>
  <si>
    <t>RM-27032023-0001</t>
  </si>
  <si>
    <t>S-17471 NAT</t>
  </si>
  <si>
    <t>5 Gallon Natural Jerrican</t>
  </si>
  <si>
    <t>RM-27032023-0002</t>
  </si>
  <si>
    <t>RM-17032023-0001</t>
  </si>
  <si>
    <t>13mm Serum NovaPure RP Stopper</t>
  </si>
  <si>
    <t>RM-20032023-0001</t>
  </si>
  <si>
    <t>D000207695</t>
  </si>
  <si>
    <t>LPI2023126 2.5mg Batch</t>
  </si>
  <si>
    <t>13mm Seals Stericlosure flip-off Blue</t>
  </si>
  <si>
    <t>RM-20032023-0003</t>
  </si>
  <si>
    <t>PS-011743</t>
  </si>
  <si>
    <t>41702RTU</t>
  </si>
  <si>
    <t>13mm Stopper Grey Bromobutyl</t>
  </si>
  <si>
    <t>QCVIALZ</t>
  </si>
  <si>
    <t>RM-06032023-0001</t>
  </si>
  <si>
    <t>VKT Placebo</t>
  </si>
  <si>
    <t>Bottle 4,000mL WM HDPE</t>
  </si>
  <si>
    <t>RM-17012023-0001</t>
  </si>
  <si>
    <t>ELVN-001 Placebo</t>
  </si>
  <si>
    <t>TAC-BPR-004 LPI2023119</t>
  </si>
  <si>
    <t>Ethanol 200 proof Grain Alcohol</t>
  </si>
  <si>
    <t>RM-04012023-0007</t>
  </si>
  <si>
    <t>Water for Injection WFI</t>
  </si>
  <si>
    <t>RM-20032023-0004</t>
  </si>
  <si>
    <t>WI30707285</t>
  </si>
  <si>
    <t>Flip-off CCS Seals 13mm White</t>
  </si>
  <si>
    <t>RM-20032023-0002</t>
  </si>
  <si>
    <t>Storage to Pacific BioPharma</t>
  </si>
  <si>
    <t>TAC-BPR-004 LPI2023122</t>
  </si>
  <si>
    <t>13 mm Seals flip-off White</t>
  </si>
  <si>
    <t>RM-21032023-0001</t>
  </si>
  <si>
    <t>VKT 10mg Tab LPI2023128</t>
  </si>
  <si>
    <t>VKT SQ 5.0mg/mL</t>
  </si>
  <si>
    <t>HWK 1st Demo Batch (400mL) (1.0%)</t>
  </si>
  <si>
    <t>HWK 2nd Demo Batch (400mL) (1.0%)</t>
  </si>
  <si>
    <t>HWK 3rd Demo Batch</t>
  </si>
  <si>
    <t xml:space="preserve">HWK 1st Demo Batch (400mL) </t>
  </si>
  <si>
    <t xml:space="preserve">HWK 2nd Demo Batch (400mL) </t>
  </si>
  <si>
    <t xml:space="preserve">HWK 3rd Demo Batch  </t>
  </si>
  <si>
    <t>HWK 1st Demo Batch (400mL)</t>
  </si>
  <si>
    <t>HWK 2nd Demo Batch (400mL)</t>
  </si>
  <si>
    <t>HWK 2nd Demo Batch (1.0%)</t>
  </si>
  <si>
    <t>ELVN 001</t>
  </si>
  <si>
    <t>Sterilie Sampling Scoops with lid 04oz (120ml)</t>
  </si>
  <si>
    <t>RM-03042023-0002</t>
  </si>
  <si>
    <t>S2429</t>
  </si>
  <si>
    <t>Sodium Phosphate dibasic hepthydrate</t>
  </si>
  <si>
    <t>RM-22022023-0001</t>
  </si>
  <si>
    <t>SLCK9169</t>
  </si>
  <si>
    <t>HWK 2nd Demo Batch</t>
  </si>
  <si>
    <t>1.09057.1000</t>
  </si>
  <si>
    <t>RM-01032023-0001</t>
  </si>
  <si>
    <t>SH30712.04</t>
  </si>
  <si>
    <t>50L Labtainer w/Quick Connects</t>
  </si>
  <si>
    <t>Thermo-Fisher</t>
  </si>
  <si>
    <t>RM31032023-0001</t>
  </si>
  <si>
    <t>BJA481260</t>
  </si>
  <si>
    <t>2.5mg Engineering Batch</t>
  </si>
  <si>
    <t>2.5mg Engineering Batch #2</t>
  </si>
  <si>
    <t>2.5mg Engineering Batch #3</t>
  </si>
  <si>
    <t>Small Batch Test</t>
  </si>
  <si>
    <t>2.5mg Engineering Batch #4</t>
  </si>
  <si>
    <t>R&amp;D troubleshooting MV</t>
  </si>
  <si>
    <t>Transferred to new index card</t>
  </si>
  <si>
    <t>Demo Batch</t>
  </si>
  <si>
    <t>GMP Placebo LPI2023108</t>
  </si>
  <si>
    <t>GMP 2.5mg LPI2023118</t>
  </si>
  <si>
    <t>GMP 5mg LPI2023120</t>
  </si>
  <si>
    <t>GMP 10mg LPI2023128</t>
  </si>
  <si>
    <t>For method development/validation</t>
  </si>
  <si>
    <t>Pharmacel 101 Microcrystalline Cellulose</t>
  </si>
  <si>
    <t>Relesaed in stock</t>
  </si>
  <si>
    <t>1LE0013</t>
  </si>
  <si>
    <t>RM-13022023-0001</t>
  </si>
  <si>
    <t>Magnesium Sterate</t>
  </si>
  <si>
    <t>2.5 mg Engineering Batch</t>
  </si>
  <si>
    <t>2.5 mg Engineering Batch #2</t>
  </si>
  <si>
    <t>2.5 mg Engineering Batch #3</t>
  </si>
  <si>
    <t>Demo Batch #4</t>
  </si>
  <si>
    <t>Demo Batch (20mg)</t>
  </si>
  <si>
    <t>HWK-MET-001 Validation</t>
  </si>
  <si>
    <t>AJK</t>
  </si>
  <si>
    <t>VKT-BPR-012</t>
  </si>
  <si>
    <t>VKT-BPR-012 2.5mg</t>
  </si>
  <si>
    <t>VKT Dissolution Release</t>
  </si>
  <si>
    <t>DAV F30 LPI2023099</t>
  </si>
  <si>
    <t>GMP 20mg LPI2023137</t>
  </si>
  <si>
    <t>VKT SQ 15mg mL Batch</t>
  </si>
  <si>
    <t>VKT SQ 7.5mg/mL Batch</t>
  </si>
  <si>
    <t>VKT SQ 10mg/mL Batch</t>
  </si>
  <si>
    <t>VKT SQ 15mg/mL Batch</t>
  </si>
  <si>
    <t>VKT 2.5mg/mL manufacturing</t>
  </si>
  <si>
    <t>VKT 5.0 mg/mL MFG</t>
  </si>
  <si>
    <t>VKT 7.5 mg/mL Batch LPI2023133</t>
  </si>
  <si>
    <t>LPI2023126  2.5mg/mL Batch</t>
  </si>
  <si>
    <t>VKT 5.0mg/mL MFG</t>
  </si>
  <si>
    <t>GMP 2.5mg</t>
  </si>
  <si>
    <t>VKT-BPR-005</t>
  </si>
  <si>
    <t>VKT SQ 15mg/mL</t>
  </si>
  <si>
    <t>ELVN-001 GMP</t>
  </si>
  <si>
    <t>VKT-BPR-002 GMP 2.5mg</t>
  </si>
  <si>
    <t>VKT-BPR-003</t>
  </si>
  <si>
    <t>VKT SQ 2.5mg/ml</t>
  </si>
  <si>
    <t>HDT LPI2023144</t>
  </si>
  <si>
    <t>Transfer of Squalene</t>
  </si>
  <si>
    <t>HDT engineering 1000mL</t>
  </si>
  <si>
    <t>11316A</t>
  </si>
  <si>
    <t>(Squalene) Squapure 25kg Drum</t>
  </si>
  <si>
    <t>Sophim</t>
  </si>
  <si>
    <t>RM-09052023-0001</t>
  </si>
  <si>
    <t>U1005QE0006</t>
  </si>
  <si>
    <t>Aliquot to use as RandD</t>
  </si>
  <si>
    <t>LPI2023144</t>
  </si>
  <si>
    <t>ml</t>
  </si>
  <si>
    <t>1.09137.1000</t>
  </si>
  <si>
    <t>RM-18042023-0002</t>
  </si>
  <si>
    <t>HCZ9967137</t>
  </si>
  <si>
    <t>HWK-MET-0001 Validation</t>
  </si>
  <si>
    <t>HWK-PRO-002</t>
  </si>
  <si>
    <t>Iolyx ID Testing - FTIR</t>
  </si>
  <si>
    <t>HWK-PRO-0002</t>
  </si>
  <si>
    <t>7.5mg/ml Batch</t>
  </si>
  <si>
    <t>10mg/mL Batch</t>
  </si>
  <si>
    <t>15mg/mL Batch</t>
  </si>
  <si>
    <t>LPI-BPR-002 LPI2023143</t>
  </si>
  <si>
    <t>MFLX31311-65</t>
  </si>
  <si>
    <t>Fittings 3/5 5pk</t>
  </si>
  <si>
    <t>Masterflex Avantar</t>
  </si>
  <si>
    <t>RM-05052023.0001</t>
  </si>
  <si>
    <t>LPI-BPR-0002 LPI2023143</t>
  </si>
  <si>
    <t>S2GPU1ORE</t>
  </si>
  <si>
    <t>MilliporeSigma</t>
  </si>
  <si>
    <t>VKT GMP 10mg/mL Batch</t>
  </si>
  <si>
    <t>VKT GMP 15mg/mL Batch</t>
  </si>
  <si>
    <t>HDT Cleaning Prep of Parts</t>
  </si>
  <si>
    <t>HDT-BPR-006</t>
  </si>
  <si>
    <t>LPI_BPR-002 LPI2023143</t>
  </si>
  <si>
    <t>Sterile Scissors 5.5 CSO</t>
  </si>
  <si>
    <t>RM-19042023-0002</t>
  </si>
  <si>
    <t>Relasesed in Stock</t>
  </si>
  <si>
    <t>RM-31032023-0001</t>
  </si>
  <si>
    <t>BJ481260</t>
  </si>
  <si>
    <t>RM-15052023-0003</t>
  </si>
  <si>
    <t>Liters</t>
  </si>
  <si>
    <t>BPC1150</t>
  </si>
  <si>
    <t>HDPE Bottles 1 Gallon</t>
  </si>
  <si>
    <t>Envrionmental Express</t>
  </si>
  <si>
    <t>RM-15052023-0002</t>
  </si>
  <si>
    <t>EXP</t>
  </si>
  <si>
    <t>SKLF020H2H2H-Eto</t>
  </si>
  <si>
    <t>PureFlo Capsule filler 1.5" 0.2um 1/4"-1/2"</t>
  </si>
  <si>
    <t>Saint Gobain</t>
  </si>
  <si>
    <t>RM-15052023-0001</t>
  </si>
  <si>
    <t>K21100212</t>
  </si>
  <si>
    <t>SH31191</t>
  </si>
  <si>
    <t>Hypure WFI Quality Water</t>
  </si>
  <si>
    <t>AJ30731905</t>
  </si>
  <si>
    <t>WFI_USP-1X6</t>
  </si>
  <si>
    <t>Water for Injection, USP Sterile Grade</t>
  </si>
  <si>
    <t>RM-11052023-0003</t>
  </si>
  <si>
    <t>WJ30707285</t>
  </si>
  <si>
    <t>3410-08</t>
  </si>
  <si>
    <t>Carboy Biotain 10L</t>
  </si>
  <si>
    <t>RM-10052023-0001</t>
  </si>
  <si>
    <t>ELVN 001 Demo</t>
  </si>
  <si>
    <t>2L Labtainer w/Quick connets</t>
  </si>
  <si>
    <t>RM-10052023-0003</t>
  </si>
  <si>
    <t>BJB481481</t>
  </si>
  <si>
    <t>RM-08052020-0003</t>
  </si>
  <si>
    <t>RM-08052023-0002</t>
  </si>
  <si>
    <t>BJB481474</t>
  </si>
  <si>
    <t>SH30712-05</t>
  </si>
  <si>
    <t>RM-08052023-0004</t>
  </si>
  <si>
    <t>4000mL HDPE Bottle</t>
  </si>
  <si>
    <t>RM-08052023-0001</t>
  </si>
  <si>
    <t>00085878</t>
  </si>
  <si>
    <t>371110-5013</t>
  </si>
  <si>
    <t>Spinbar Magnetic 3/8x2in</t>
  </si>
  <si>
    <t>RM-03052023-0001</t>
  </si>
  <si>
    <t>J272864</t>
  </si>
  <si>
    <t>TSA Plates Tryptic Soy Agar</t>
  </si>
  <si>
    <t>RM-19042023-0001</t>
  </si>
  <si>
    <t>06286-20</t>
  </si>
  <si>
    <t>Slot Sampler, 3 openings, sterile</t>
  </si>
  <si>
    <t>RM-03052023-0002</t>
  </si>
  <si>
    <t>Sent to Pacific Biopharma</t>
  </si>
  <si>
    <t>MELX9610509</t>
  </si>
  <si>
    <t>RM-05052023-0002</t>
  </si>
  <si>
    <t>H033MAG007</t>
  </si>
  <si>
    <t>RM-20042023-0001</t>
  </si>
  <si>
    <t>VIV</t>
  </si>
  <si>
    <t>224197-01</t>
  </si>
  <si>
    <t>30mm Seal Aluminum Tear off</t>
  </si>
  <si>
    <t>RM-16052023-0002</t>
  </si>
  <si>
    <t>0000047017</t>
  </si>
  <si>
    <t>W224100-342</t>
  </si>
  <si>
    <t>30mm Gray Stopper</t>
  </si>
  <si>
    <t>RM-16052023-0001</t>
  </si>
  <si>
    <t>0000040044</t>
  </si>
  <si>
    <t>06443-20</t>
  </si>
  <si>
    <t>Sterile Forceps Polystyrene</t>
  </si>
  <si>
    <t>RM-17042023-0002</t>
  </si>
  <si>
    <t>SH30652.04</t>
  </si>
  <si>
    <t>500L Bottom Pan, 5 Port, single layer smartainer</t>
  </si>
  <si>
    <t>RM-16052023-0004</t>
  </si>
  <si>
    <t>BJA481159</t>
  </si>
  <si>
    <t>SH30649.02</t>
  </si>
  <si>
    <t>CXS-14, standard, .2 line, single layer 100L</t>
  </si>
  <si>
    <t>RM-16052023-0003</t>
  </si>
  <si>
    <t>BJA481139</t>
  </si>
  <si>
    <t>ELV-BPR-011</t>
  </si>
  <si>
    <t>ELV-BPR-006 LPI2023140</t>
  </si>
  <si>
    <t>GRN: 30-1352-529</t>
  </si>
  <si>
    <t>VK2735 - 9362590</t>
  </si>
  <si>
    <t>PPS</t>
  </si>
  <si>
    <t>RM-18042023-0001</t>
  </si>
  <si>
    <t>VKT-BPR-011</t>
  </si>
  <si>
    <t>61000G-500</t>
  </si>
  <si>
    <t>500mL Clear Glass Serum Vials</t>
  </si>
  <si>
    <t>Gerresheimer/Qcvialz</t>
  </si>
  <si>
    <t>RM-17052023-0001</t>
  </si>
  <si>
    <t>6100G-500</t>
  </si>
  <si>
    <t>Sterileware Pharma Scoop 1000ml</t>
  </si>
  <si>
    <t>Bel Art MFG</t>
  </si>
  <si>
    <t>RM-11052023-0001</t>
  </si>
  <si>
    <t>Transfer to ELVN-002</t>
  </si>
  <si>
    <t>RandD ELVN001 Demo stability</t>
  </si>
  <si>
    <t>Everlux 0.2um, 500cmz, Steobarb</t>
  </si>
  <si>
    <t>RM-24052023-0001</t>
  </si>
  <si>
    <t>FY104537</t>
  </si>
  <si>
    <t>Seals 13mm Blue</t>
  </si>
  <si>
    <t>Stoppers 13mm Gray</t>
  </si>
  <si>
    <t>West</t>
  </si>
  <si>
    <t>RM-25052023-0002</t>
  </si>
  <si>
    <t>RM-25052023-0001</t>
  </si>
  <si>
    <t>RM-25052023-0003</t>
  </si>
  <si>
    <t>D000207805</t>
  </si>
  <si>
    <t>Released In stock</t>
  </si>
  <si>
    <t>SH3071202</t>
  </si>
  <si>
    <t>10L Labtainer w/ quick connects, CX5-14</t>
  </si>
  <si>
    <t>RM-06022023-0002</t>
  </si>
  <si>
    <t>YF</t>
  </si>
  <si>
    <t>DAV F30 LPI2023099 GMP</t>
  </si>
  <si>
    <t>Rhythm</t>
  </si>
  <si>
    <t>etiraura GLP</t>
  </si>
  <si>
    <t>RM-17042023-0003</t>
  </si>
  <si>
    <t>N2200479</t>
  </si>
  <si>
    <t>PCs</t>
  </si>
  <si>
    <t>ELV-BPR-002 LPI2023141</t>
  </si>
  <si>
    <t>RM-15032023-0001</t>
  </si>
  <si>
    <t>LPI02023140 MFG</t>
  </si>
  <si>
    <t>LPI2023141 MFG</t>
  </si>
  <si>
    <t>KMA</t>
  </si>
  <si>
    <t>ELV-BPR-0002</t>
  </si>
  <si>
    <t>ELV-BPR-002 LPi2023141</t>
  </si>
  <si>
    <t>Carboy PP 10L</t>
  </si>
  <si>
    <t>United Scientific Supplies</t>
  </si>
  <si>
    <t>RM-13032023-0004</t>
  </si>
  <si>
    <t>Bottles</t>
  </si>
  <si>
    <t>Carboy PP 20L</t>
  </si>
  <si>
    <t>RM-13032023-0005</t>
  </si>
  <si>
    <t>Gerresheimer</t>
  </si>
  <si>
    <t>RM-05062023-0002</t>
  </si>
  <si>
    <t>62121S-5</t>
  </si>
  <si>
    <t>20mm Clear Vials</t>
  </si>
  <si>
    <t>RM-30052023-0003</t>
  </si>
  <si>
    <t>PSS-011848</t>
  </si>
  <si>
    <t>RM-30052023-0001</t>
  </si>
  <si>
    <t>PSS-010965</t>
  </si>
  <si>
    <t>FLX31311-62</t>
  </si>
  <si>
    <t>RM-05052023-0001</t>
  </si>
  <si>
    <t>JSK Eng Prep of Parts</t>
  </si>
  <si>
    <t>EMI make up</t>
  </si>
  <si>
    <t>2.5mg LPI2023126</t>
  </si>
  <si>
    <t>CEVA SHIPMENT</t>
  </si>
  <si>
    <t>RHP</t>
  </si>
  <si>
    <t>TRANSFER TO R&amp;D</t>
  </si>
  <si>
    <t>TX715</t>
  </si>
  <si>
    <t xml:space="preserve">Polyester swab </t>
  </si>
  <si>
    <t>SOS specialty optical</t>
  </si>
  <si>
    <t>RM-10012023-0001</t>
  </si>
  <si>
    <t>ML</t>
  </si>
  <si>
    <t>DISCARDED</t>
  </si>
  <si>
    <t>SHIPMENT TO CVA</t>
  </si>
  <si>
    <t>SHIPMENT TO CEVA</t>
  </si>
  <si>
    <t xml:space="preserve">CVA-BPR-001 </t>
  </si>
  <si>
    <t>YTL</t>
  </si>
  <si>
    <t>VKT 10mg/mL Batch</t>
  </si>
  <si>
    <t>VKT 15mg/mL Batch (SQ)</t>
  </si>
  <si>
    <t xml:space="preserve">LPI </t>
  </si>
  <si>
    <t>RM-30032023-0001</t>
  </si>
  <si>
    <t>IN QUARANTINE</t>
  </si>
  <si>
    <t>RM-30032023-0002</t>
  </si>
  <si>
    <t xml:space="preserve">IN QUARANTINE </t>
  </si>
  <si>
    <t xml:space="preserve">TL </t>
  </si>
  <si>
    <t>DLPE355H4725D2250</t>
  </si>
  <si>
    <t>Drum Line 55 gallon</t>
  </si>
  <si>
    <t>IMPAK</t>
  </si>
  <si>
    <t>RM-04052023-0001</t>
  </si>
  <si>
    <t>RT</t>
  </si>
  <si>
    <t>RHP GLP batch</t>
  </si>
  <si>
    <t>10 mg/mL Batch</t>
  </si>
  <si>
    <t>Slot Sampler, 3 openings, sterile, 970mm, 170ml</t>
  </si>
  <si>
    <t>RM-06042023-0001</t>
  </si>
  <si>
    <t>LPI2023140 MFG</t>
  </si>
  <si>
    <t>LPI2023148</t>
  </si>
  <si>
    <t>ENL-1022-0</t>
  </si>
  <si>
    <t>ELVN-001  ENL-1022-0</t>
  </si>
  <si>
    <t>RM-24022023-0001</t>
  </si>
  <si>
    <t>grams</t>
  </si>
  <si>
    <t>ELV-001  API ID Testing (ENL-1022-0)</t>
  </si>
  <si>
    <t>ELVN001 Demo R&amp;D</t>
  </si>
  <si>
    <t xml:space="preserve"> 1/2</t>
  </si>
  <si>
    <t>Return to Inventory</t>
  </si>
  <si>
    <t>Ph Study</t>
  </si>
  <si>
    <t>VKT 7.5mg/mL Batch LPI2023133</t>
  </si>
  <si>
    <t>VKT 15mg/mL Batch</t>
  </si>
  <si>
    <t>JSK Vial 1 ENG Batch</t>
  </si>
  <si>
    <t>Etira RX GLP</t>
  </si>
  <si>
    <t>J4137</t>
  </si>
  <si>
    <t>JSK-DS</t>
  </si>
  <si>
    <t>Frontage</t>
  </si>
  <si>
    <t>RM-04042023-0001</t>
  </si>
  <si>
    <t>B100426009</t>
  </si>
  <si>
    <t>JSK Val #1 ENG Batch</t>
  </si>
  <si>
    <t>JSK Vial 2 ENG Batch</t>
  </si>
  <si>
    <t>624215-5</t>
  </si>
  <si>
    <t>6mL Vials sterile Amber</t>
  </si>
  <si>
    <t>RM-06062023-0001</t>
  </si>
  <si>
    <t>67-68-5</t>
  </si>
  <si>
    <t>Procipient Dimethyl Sulfoxide</t>
  </si>
  <si>
    <t>Gaylord Chemical</t>
  </si>
  <si>
    <t>RM-05062023-0001</t>
  </si>
  <si>
    <t>USP220418</t>
  </si>
  <si>
    <t>RM-06062023-0002</t>
  </si>
  <si>
    <t>Water for injection USP sterile grade</t>
  </si>
  <si>
    <t>RM-21032023-0002</t>
  </si>
  <si>
    <t>PICK UP FOR STORAGE PACIFIC BIOPHARMA</t>
  </si>
  <si>
    <t>ILX</t>
  </si>
  <si>
    <t>DLPE355H472SD22SO</t>
  </si>
  <si>
    <t>Polyethylene Drum Liner 35.5x47.25</t>
  </si>
  <si>
    <t>RM-14072023-0001</t>
  </si>
  <si>
    <t>0.1% ILYX-002 O.S.</t>
  </si>
  <si>
    <t>91-200-4S</t>
  </si>
  <si>
    <t>10L EVA Bag</t>
  </si>
  <si>
    <t>RM-14072023-0004</t>
  </si>
  <si>
    <t>99E09-0000</t>
  </si>
  <si>
    <t>Gelatin Capsules size 00</t>
  </si>
  <si>
    <t>Qualicaps</t>
  </si>
  <si>
    <t>RM-17042023-0004</t>
  </si>
  <si>
    <t>N2102483</t>
  </si>
  <si>
    <t>RM-06042023-0004</t>
  </si>
  <si>
    <t>RM-06042023-0005</t>
  </si>
  <si>
    <t>WH30698352</t>
  </si>
  <si>
    <t>RM-18072023-0001</t>
  </si>
  <si>
    <t>20mm Seals Purple</t>
  </si>
  <si>
    <t>QC Vial2</t>
  </si>
  <si>
    <t>RM-18072023-0003</t>
  </si>
  <si>
    <t>Seals 13MM</t>
  </si>
  <si>
    <t>West pharma</t>
  </si>
  <si>
    <t>BATCH VIAL FILLING</t>
  </si>
  <si>
    <t>MEDIA FILL</t>
  </si>
  <si>
    <t>MEDIAL FILL</t>
  </si>
  <si>
    <t>ME</t>
  </si>
  <si>
    <t>Stoppers  13MM</t>
  </si>
  <si>
    <t>media fill</t>
  </si>
  <si>
    <t>medial fill</t>
  </si>
  <si>
    <t>DT 2216 API</t>
  </si>
  <si>
    <t>RM-12012023-0001</t>
  </si>
  <si>
    <t>GRAMS</t>
  </si>
  <si>
    <t>IN QAUARANTINE</t>
  </si>
  <si>
    <t xml:space="preserve">DAV </t>
  </si>
  <si>
    <t xml:space="preserve">Bioprocess Container 10L </t>
  </si>
  <si>
    <t>14/04/2020</t>
  </si>
  <si>
    <t>MEDIA FILL LPI -PRO-012</t>
  </si>
  <si>
    <t>DAVOS FILTRATION +MFG</t>
  </si>
  <si>
    <t>ENGINEERING BATCH FILTRATION</t>
  </si>
  <si>
    <t>MEDIA FILL LPI-PRO-012</t>
  </si>
  <si>
    <t>Fittings 3-8</t>
  </si>
  <si>
    <t>Cole-parmer</t>
  </si>
  <si>
    <t>LPI-PRO-011</t>
  </si>
  <si>
    <t>EW-96440-35</t>
  </si>
  <si>
    <t xml:space="preserve">Tubing MFLEX Silicone </t>
  </si>
  <si>
    <t xml:space="preserve">CLEAN ROOM TUBE CLEANING </t>
  </si>
  <si>
    <t>TRANSFER TO CARD</t>
  </si>
  <si>
    <t xml:space="preserve">POP TUBE CLEANING </t>
  </si>
  <si>
    <t>WFI USP STERILE GRADE</t>
  </si>
  <si>
    <t xml:space="preserve">Spectrum Chem </t>
  </si>
  <si>
    <t>liter</t>
  </si>
  <si>
    <t>yc</t>
  </si>
  <si>
    <t>f30 preparation</t>
  </si>
  <si>
    <t>lc</t>
  </si>
  <si>
    <t xml:space="preserve">autoclave validation </t>
  </si>
  <si>
    <t>mb</t>
  </si>
  <si>
    <t>engineering batch formulation</t>
  </si>
  <si>
    <t>e.b formulation</t>
  </si>
  <si>
    <t>washing</t>
  </si>
  <si>
    <t>f29 preparation</t>
  </si>
  <si>
    <t>13mm Serum Nova Pure Stopper</t>
  </si>
  <si>
    <t>Engineering batch vial filling</t>
  </si>
  <si>
    <t>Transfer to Card</t>
  </si>
  <si>
    <t xml:space="preserve">Media Fill </t>
  </si>
  <si>
    <t>VKT Addendum #5</t>
  </si>
  <si>
    <t>VKT 15 mg/mL Batch (SQ)</t>
  </si>
  <si>
    <t>VKT 10mg/mL Batch LPI2023135</t>
  </si>
  <si>
    <t>JSK Vial 2 Engineering</t>
  </si>
  <si>
    <t>RHP GLP Batch</t>
  </si>
  <si>
    <t>RM-04042023-0002</t>
  </si>
  <si>
    <t>TJ-ENL-1925-100-A-2</t>
  </si>
  <si>
    <t>ENL-1925-100 (API)</t>
  </si>
  <si>
    <t>RM-22032023-0001</t>
  </si>
  <si>
    <t>Transferred to R&amp;D Imagion</t>
  </si>
  <si>
    <t>20mm Stoppers Gray</t>
  </si>
  <si>
    <t>RM-20062023-0001</t>
  </si>
  <si>
    <t>PSS-009971</t>
  </si>
  <si>
    <t>IMG</t>
  </si>
  <si>
    <t>3118-0050</t>
  </si>
  <si>
    <t>Oak ridge Centrifuge tube PC</t>
  </si>
  <si>
    <t>RM-20072023-0002</t>
  </si>
  <si>
    <t>Transfer to Imagion GLP</t>
  </si>
  <si>
    <t>Sodium Hydroxide 1.00 Normal</t>
  </si>
  <si>
    <t>RM-01052023-0001</t>
  </si>
  <si>
    <t>4302K87</t>
  </si>
  <si>
    <t>HDT-BPR-007 LPI2023147</t>
  </si>
  <si>
    <t>Sucrose, High Purity, Low endotoxin, Beet derived</t>
  </si>
  <si>
    <t>PFanstiehl</t>
  </si>
  <si>
    <t>RM-10052023-0002</t>
  </si>
  <si>
    <t>42039A</t>
  </si>
  <si>
    <t>VKT 10mg/mL</t>
  </si>
  <si>
    <t xml:space="preserve">VKT 15 mg/mL Batch </t>
  </si>
  <si>
    <t>HDT-BPR-007</t>
  </si>
  <si>
    <t>WPW-USN-20L</t>
  </si>
  <si>
    <t>Purified Water USP non-sterile grade</t>
  </si>
  <si>
    <t>RM-07082023-0001</t>
  </si>
  <si>
    <t>WJ30744784</t>
  </si>
  <si>
    <t>2.5mg Engineering Batch Redo</t>
  </si>
  <si>
    <t>2.5mg Engineering Batch 2nd Redo</t>
  </si>
  <si>
    <t>VKT Engineering Batch 50mg/mL</t>
  </si>
  <si>
    <t>NG</t>
  </si>
  <si>
    <t>2.5mg Engineering Batch 3rd Redo</t>
  </si>
  <si>
    <t>LPU2023148  ELVN-001  40mg</t>
  </si>
  <si>
    <t>JSK Eng Batch Vial 1</t>
  </si>
  <si>
    <t>Bottle 150mL Sterile</t>
  </si>
  <si>
    <t>RM-22062023-0001</t>
  </si>
  <si>
    <t>Imagion R&amp;D</t>
  </si>
  <si>
    <t>2.5mg Engineering batch</t>
  </si>
  <si>
    <t>"Forceps" Sterile 130mm "Blue"</t>
  </si>
  <si>
    <t>Amazon/ Caplugs Evergreen</t>
  </si>
  <si>
    <t>Physical Inventory Audit (short)</t>
  </si>
  <si>
    <t>VKT GMP SQ 10mg/mL Batch</t>
  </si>
  <si>
    <t>VKT GMP SQ 15mg/mL Batch</t>
  </si>
  <si>
    <t>JSK BPR Vial 1 Eng Batch</t>
  </si>
  <si>
    <t>"Forceps" Sterile 130mm ABS "Blue"</t>
  </si>
  <si>
    <t>KY</t>
  </si>
  <si>
    <t>Manufacturing Engineer Batch</t>
  </si>
  <si>
    <t>FYI GLP</t>
  </si>
  <si>
    <t>LPI2023148 Investigation</t>
  </si>
  <si>
    <t>A012002261</t>
  </si>
  <si>
    <t>22.50G</t>
  </si>
  <si>
    <t>22.50g</t>
  </si>
  <si>
    <t>TRANSFER TO QC</t>
  </si>
  <si>
    <t>SPECTRUM</t>
  </si>
  <si>
    <t>ENGINEERING BATCH FORMULATION</t>
  </si>
  <si>
    <t>DT-2216 PROLINE DERIVATE</t>
  </si>
  <si>
    <t xml:space="preserve">ATHEM </t>
  </si>
  <si>
    <t>A012004435</t>
  </si>
  <si>
    <t>JM</t>
  </si>
  <si>
    <t>NOT PROVIDED</t>
  </si>
  <si>
    <t>HPLC ANALYSIS</t>
  </si>
  <si>
    <t>STABILITY</t>
  </si>
  <si>
    <t>A06042002Y</t>
  </si>
  <si>
    <t xml:space="preserve">Ethanol 200 proof </t>
  </si>
  <si>
    <t>Ethanol 200proof</t>
  </si>
  <si>
    <t>Ethanol 200 proof</t>
  </si>
  <si>
    <t>F29V VEHICLE PREP</t>
  </si>
  <si>
    <t>P.O.P tube cleaning</t>
  </si>
  <si>
    <t>Tubular Vials 2ml</t>
  </si>
  <si>
    <t>potomac</t>
  </si>
  <si>
    <t>FOR TESTING</t>
  </si>
  <si>
    <t xml:space="preserve">EDTA </t>
  </si>
  <si>
    <t>STBH7404</t>
  </si>
  <si>
    <t>RM-14122022-0003</t>
  </si>
  <si>
    <t>RandD use</t>
  </si>
  <si>
    <t>MFLX96105-09</t>
  </si>
  <si>
    <t>Pharma-50 Tubing Dow Corning</t>
  </si>
  <si>
    <t>RM-06042023-0003</t>
  </si>
  <si>
    <t>H033LAAG007</t>
  </si>
  <si>
    <t>TAC-18M STB Dissolution</t>
  </si>
  <si>
    <t>TAC-18M STB for 25mg Dissolution LPI2021053</t>
  </si>
  <si>
    <t>TAC-18M STB for 50mg Dissolution LPI2021056</t>
  </si>
  <si>
    <t>EH</t>
  </si>
  <si>
    <t>TAC-18M STB, 3m LPI2023123</t>
  </si>
  <si>
    <t>RM-21102022-0001</t>
  </si>
  <si>
    <t>1366510/1370363</t>
  </si>
  <si>
    <t xml:space="preserve">NRL-1049 LPI2022042 </t>
  </si>
  <si>
    <t>NEU-PRO-005</t>
  </si>
  <si>
    <t>500L Bottom Drain 5 port</t>
  </si>
  <si>
    <t>RM-28072023-0001</t>
  </si>
  <si>
    <t>TSA Plates</t>
  </si>
  <si>
    <t>RM-10082023-0001</t>
  </si>
  <si>
    <t>KA1EKVP1S 40051385</t>
  </si>
  <si>
    <t>Kleenpak Supor EKV 0,2 um</t>
  </si>
  <si>
    <t>RM-16082023-0002</t>
  </si>
  <si>
    <t>IJ1680</t>
  </si>
  <si>
    <t>VKB012 Solubility R&amp;D</t>
  </si>
  <si>
    <t>SC</t>
  </si>
  <si>
    <t>VKT3012 solubility R&amp;D</t>
  </si>
  <si>
    <t>VK3012 Solubility R&amp;D</t>
  </si>
  <si>
    <t xml:space="preserve">VKT 7.5mg/mL Batch </t>
  </si>
  <si>
    <t>Sterile Media Bottles</t>
  </si>
  <si>
    <t>RM-04052023-0002</t>
  </si>
  <si>
    <t>GRN:30-1352-529</t>
  </si>
  <si>
    <t>VK2735 -9362596</t>
  </si>
  <si>
    <t>RM-14032023-0001</t>
  </si>
  <si>
    <t>VKT SC 2.5mg/mL manufacturing</t>
  </si>
  <si>
    <t>VKT SC 7.5mg/ml MFG</t>
  </si>
  <si>
    <t>VKT SQ 10mg/mL MFG</t>
  </si>
  <si>
    <t>VKT 10 mg/mL Batch</t>
  </si>
  <si>
    <t>VKT 15 mg/mL Batch</t>
  </si>
  <si>
    <t>Water for injection USP sterile Grade</t>
  </si>
  <si>
    <t>RM-11052023-0004</t>
  </si>
  <si>
    <t>WJ3070728S</t>
  </si>
  <si>
    <t>KA</t>
  </si>
  <si>
    <t>Physical Inventory Count</t>
  </si>
  <si>
    <t>Media Fill Returned</t>
  </si>
  <si>
    <t>Water for Injection 20L</t>
  </si>
  <si>
    <t>RM-28072023-0002</t>
  </si>
  <si>
    <t>WH30698354</t>
  </si>
  <si>
    <t>Sterile PETG Media Bottle</t>
  </si>
  <si>
    <t>Fisher brand</t>
  </si>
  <si>
    <t>RM-07082023-0002</t>
  </si>
  <si>
    <t>LPI2023147 HDT-BPR-007</t>
  </si>
  <si>
    <t>LPI2023132 7.5mg/mL Batch (VKT GMP)</t>
  </si>
  <si>
    <t>LPI2023134 10mg/mL Batch (VKT GMP)</t>
  </si>
  <si>
    <t>15 mg/mL Batch</t>
  </si>
  <si>
    <t>Liveo Pharma-50 tubing</t>
  </si>
  <si>
    <t>RM-26072023-0002</t>
  </si>
  <si>
    <t>H033N31019</t>
  </si>
  <si>
    <t>Feet</t>
  </si>
  <si>
    <t>Transferred from HDT RM-20072023-0001</t>
  </si>
  <si>
    <t>Bottle 250mL sterile</t>
  </si>
  <si>
    <t>RM-22062023-0002</t>
  </si>
  <si>
    <t>621215-5</t>
  </si>
  <si>
    <t>6mL vials sterile clear</t>
  </si>
  <si>
    <t>20mm Seals Blue</t>
  </si>
  <si>
    <t>RM-30052023-0004</t>
  </si>
  <si>
    <t>PSS-012631</t>
  </si>
  <si>
    <t>20mm Stoppers Gray sterile</t>
  </si>
  <si>
    <t>RM-30052023-0002</t>
  </si>
  <si>
    <t>PSS-009577</t>
  </si>
  <si>
    <t>ILYX-002 Vehicle Batch LPI2023149</t>
  </si>
  <si>
    <t>0.1% ILYX-002 Batch LPI2023149</t>
  </si>
  <si>
    <t>0.3% ILYX-002 Batch LPI2023151</t>
  </si>
  <si>
    <t>1.0% ILYX-002 Batch LPI2023152</t>
  </si>
  <si>
    <t>Returning</t>
  </si>
  <si>
    <t>MFLX96119-16</t>
  </si>
  <si>
    <t>Gamma Irradicated Pump Tubing</t>
  </si>
  <si>
    <t>RM-16062023-0001</t>
  </si>
  <si>
    <t>H033N2R004</t>
  </si>
  <si>
    <t>0.1% ILYX-002 Batch LPI2023150</t>
  </si>
  <si>
    <t>Test run for filling</t>
  </si>
  <si>
    <t>Reference "Placebo Manufacturing"</t>
  </si>
  <si>
    <t>VKT 10mg/mL Batch (SQ)</t>
  </si>
  <si>
    <t>Avantor VWR</t>
  </si>
  <si>
    <t>RM-06042023-0002</t>
  </si>
  <si>
    <t>ILYX test run</t>
  </si>
  <si>
    <t>VKT 15mg/mL Batch LPI2023139</t>
  </si>
  <si>
    <t>6mL Clear vials sterile</t>
  </si>
  <si>
    <t>Fittings 3/8 5 pK</t>
  </si>
  <si>
    <t>RM-11042023-0001</t>
  </si>
  <si>
    <t>RM-16062023-0003</t>
  </si>
  <si>
    <t>PSS-013074</t>
  </si>
  <si>
    <t>RM-26052023-0001</t>
  </si>
  <si>
    <t>A012003756</t>
  </si>
  <si>
    <t>G</t>
  </si>
  <si>
    <t xml:space="preserve">Transfer to R&amp;D </t>
  </si>
  <si>
    <t>HDT-PRO-0001</t>
  </si>
  <si>
    <t>STD</t>
  </si>
  <si>
    <t>10 Liter EVA Bag</t>
  </si>
  <si>
    <t>Mediatech, Inc.</t>
  </si>
  <si>
    <t>RM-26062023-0001</t>
  </si>
  <si>
    <t>99609-0000</t>
  </si>
  <si>
    <t>RHP-BPR-002</t>
  </si>
  <si>
    <t>RTF8431</t>
  </si>
  <si>
    <t>100mL Vials, 20mm, stoppers and seals Kit</t>
  </si>
  <si>
    <t>Afton Scientific</t>
  </si>
  <si>
    <t>RM-10072023-0001</t>
  </si>
  <si>
    <t>3026-23</t>
  </si>
  <si>
    <t>RHP -BPR-002</t>
  </si>
  <si>
    <t>RTF8430</t>
  </si>
  <si>
    <t>50mL 20mm Kit Vials, Seals, and Stoppers</t>
  </si>
  <si>
    <t>RM-12072023-0001</t>
  </si>
  <si>
    <t>2995-22</t>
  </si>
  <si>
    <t>Kits</t>
  </si>
  <si>
    <t>MFLX31311-12</t>
  </si>
  <si>
    <t>RM-14082023-0001</t>
  </si>
  <si>
    <t>0.1% IYX-002 Batch LPI2023150</t>
  </si>
  <si>
    <t>Transfer to LPI</t>
  </si>
  <si>
    <t>Engineering batch</t>
  </si>
  <si>
    <t>Placebo Batch Cleaning Verification</t>
  </si>
  <si>
    <t xml:space="preserve">LPI2023130 5.0mg/mL </t>
  </si>
  <si>
    <t>LPI2023133 7.5mg/mL</t>
  </si>
  <si>
    <t>LPI2023135 10mg/mL</t>
  </si>
  <si>
    <t>etiraRX GLP</t>
  </si>
  <si>
    <t>JSK ENG Batch</t>
  </si>
  <si>
    <t>Transfer Aerosil 200 to new container</t>
  </si>
  <si>
    <t>Ship to Charles River</t>
  </si>
  <si>
    <t>BXC11/ H93811</t>
  </si>
  <si>
    <t>Fluid Repeater Pump Tube Set, Sterile</t>
  </si>
  <si>
    <t>Medline/Baxter</t>
  </si>
  <si>
    <t>VKT Tablet Test</t>
  </si>
  <si>
    <t>Demo Batch #4 (2.5mg)</t>
  </si>
  <si>
    <t>GMP Placebo (LPI2023108)</t>
  </si>
  <si>
    <t>GMP 10mg LPI2023128 (03/28/2023)</t>
  </si>
  <si>
    <t>transfer to R&amp;D</t>
  </si>
  <si>
    <t>2 200 115/133-32 CIP</t>
  </si>
  <si>
    <t>ELVN-002 API shipment to client</t>
  </si>
  <si>
    <t>MFLX31201-17</t>
  </si>
  <si>
    <t>aSure mini adapter 3/4" x 3/8"</t>
  </si>
  <si>
    <t>Avanter Masterflex</t>
  </si>
  <si>
    <t>RM-29082023-0001</t>
  </si>
  <si>
    <t>002167TBL7</t>
  </si>
  <si>
    <t>L01280</t>
  </si>
  <si>
    <t>Acceleration Laboratory</t>
  </si>
  <si>
    <t>RM-11072023-0003</t>
  </si>
  <si>
    <t>R01-01</t>
  </si>
  <si>
    <t>RM-718 HCI Salt</t>
  </si>
  <si>
    <t>RM-11072023-0001</t>
  </si>
  <si>
    <t>52471-5-A8</t>
  </si>
  <si>
    <t>Phospholipon 90g</t>
  </si>
  <si>
    <t>RM-13072023-0003</t>
  </si>
  <si>
    <t>368247-3220070</t>
  </si>
  <si>
    <t>Kilogram</t>
  </si>
  <si>
    <t>RHP Placebo GLP LPI2023154</t>
  </si>
  <si>
    <t>RHP Active GLP LPI2023156</t>
  </si>
  <si>
    <t>RM-20072023-0001</t>
  </si>
  <si>
    <t>WIR-USP-1x6</t>
  </si>
  <si>
    <t>WFI, USP Sterile "Water" IL</t>
  </si>
  <si>
    <t>Intermountain Life Sciences</t>
  </si>
  <si>
    <t>For Prep of Parts for RHP</t>
  </si>
  <si>
    <t>02-540-253</t>
  </si>
  <si>
    <t>Biotainer "Carboy Bottles" 5L Nallene Polycarbonate</t>
  </si>
  <si>
    <t>Sodium Hydroxide 10.0 N AS</t>
  </si>
  <si>
    <t>N</t>
  </si>
  <si>
    <t xml:space="preserve">VKT-BPR-003 </t>
  </si>
  <si>
    <t>API RELEASE TESTING</t>
  </si>
  <si>
    <t>GRAM</t>
  </si>
  <si>
    <t>RM-13222022-0002</t>
  </si>
  <si>
    <t>hw</t>
  </si>
  <si>
    <t>tac -bpr-004 gmp LPI2023119</t>
  </si>
  <si>
    <t>TAC-BPR-004 GMP PLI2023119</t>
  </si>
  <si>
    <t>03/03/20323</t>
  </si>
  <si>
    <t>WEIGH BOAT, White Sterile</t>
  </si>
  <si>
    <t>DC</t>
  </si>
  <si>
    <t>ELVN-001</t>
  </si>
  <si>
    <t>ELVN-001 PLACEBO</t>
  </si>
  <si>
    <t>TRASNFERED TO R&amp;D</t>
  </si>
  <si>
    <t>Filter 0.2mm Fluorodyne II</t>
  </si>
  <si>
    <t>IE1524</t>
  </si>
  <si>
    <t>MEDIA FILL #4</t>
  </si>
  <si>
    <t>INVENTORY CARD</t>
  </si>
  <si>
    <t>MEDIA FILL #2</t>
  </si>
  <si>
    <t>MEDIA FILL #3</t>
  </si>
  <si>
    <t>FILTER, 0.2MM Fluorodyne II</t>
  </si>
  <si>
    <t>PronessA</t>
  </si>
  <si>
    <t>PHYSICAL INVENTORY</t>
  </si>
  <si>
    <t xml:space="preserve">mb </t>
  </si>
  <si>
    <t>davos eb vial filling</t>
  </si>
  <si>
    <t>pcs</t>
  </si>
  <si>
    <t>cp</t>
  </si>
  <si>
    <t>96-1514</t>
  </si>
  <si>
    <t>455-0250</t>
  </si>
  <si>
    <t>Filter Receiver &amp; storage bottle</t>
  </si>
  <si>
    <t>expired</t>
  </si>
  <si>
    <t>pss-005763</t>
  </si>
  <si>
    <t>SCHOTT</t>
  </si>
  <si>
    <t>VIALS, STERIVIALS 20 MM</t>
  </si>
  <si>
    <t>PRINCE</t>
  </si>
  <si>
    <t>DAV F30 LPI2022099</t>
  </si>
  <si>
    <t>CM</t>
  </si>
  <si>
    <t>KM</t>
  </si>
  <si>
    <t>MEDLINE/BAXTER</t>
  </si>
  <si>
    <t>prep of parts for RHP</t>
  </si>
  <si>
    <t>WATER WFI USP STERILE</t>
  </si>
  <si>
    <t>WIR-USP-1X6</t>
  </si>
  <si>
    <t>WFI Sterile Grade 20 L</t>
  </si>
  <si>
    <t>davos f30 lpi2023099</t>
  </si>
  <si>
    <t>EXPIRED</t>
  </si>
  <si>
    <t>MEDLINE</t>
  </si>
  <si>
    <t>STERICUP, Quick Release Vacuum-driven Filtration 1,000mL</t>
  </si>
  <si>
    <t>PFANSTIEHL</t>
  </si>
  <si>
    <t>31 MAT 2025</t>
  </si>
  <si>
    <t>qh</t>
  </si>
  <si>
    <t>SPATULA, FLAT END</t>
  </si>
  <si>
    <t>ARGOS TECH</t>
  </si>
  <si>
    <t>PIPETTE SEROLOGICAL 50 ML STERILE</t>
  </si>
  <si>
    <t>TX714K</t>
  </si>
  <si>
    <t>SWAB, Low toc</t>
  </si>
  <si>
    <t>avantor</t>
  </si>
  <si>
    <t>RM-11012023-0001</t>
  </si>
  <si>
    <t>AVANTOR</t>
  </si>
  <si>
    <t>LPI2023157</t>
  </si>
  <si>
    <t>LPI2023164</t>
  </si>
  <si>
    <t>ULINE</t>
  </si>
  <si>
    <t>4L HDPE Bottle</t>
  </si>
  <si>
    <t>RM-14032023-0002</t>
  </si>
  <si>
    <t>jj</t>
  </si>
  <si>
    <t>th</t>
  </si>
  <si>
    <t>VKT 10 MG/ ML BATCH SQ</t>
  </si>
  <si>
    <t>VKT SQ 15 MG/ML</t>
  </si>
  <si>
    <t>SPectrum</t>
  </si>
  <si>
    <t>phySICAL INVENTORY</t>
  </si>
  <si>
    <t>tl</t>
  </si>
  <si>
    <t>K033KC1004</t>
  </si>
  <si>
    <t>RM-25012021-0001</t>
  </si>
  <si>
    <t>Tryptic SOY B EP. &amp; USP</t>
  </si>
  <si>
    <t>Millpore Sigma</t>
  </si>
  <si>
    <t>RM-03032023-0001</t>
  </si>
  <si>
    <t>mc</t>
  </si>
  <si>
    <t>media fill (10/26)</t>
  </si>
  <si>
    <t>VIV-BPR-001</t>
  </si>
  <si>
    <t xml:space="preserve">LPI2023162 </t>
  </si>
  <si>
    <t>34 JAN 24</t>
  </si>
  <si>
    <t>368202-3190050/008</t>
  </si>
  <si>
    <t>SAIFUL R&amp;D USE</t>
  </si>
  <si>
    <t>WFI</t>
  </si>
  <si>
    <t>PEG-400 LQ (MH)</t>
  </si>
  <si>
    <t>Tranfer to R&amp;D</t>
  </si>
  <si>
    <t>BACHEM</t>
  </si>
  <si>
    <t>RM-22012021-0001</t>
  </si>
  <si>
    <t>rph</t>
  </si>
  <si>
    <t>HARDY DIAGNOSTICS</t>
  </si>
  <si>
    <t>WVWR</t>
  </si>
  <si>
    <t>TSA/LT CONTACT PLATES 13ML</t>
  </si>
  <si>
    <t>PRE EM</t>
  </si>
  <si>
    <t>WEEKLY EM</t>
  </si>
  <si>
    <t xml:space="preserve">EXPIRED    </t>
  </si>
  <si>
    <t>transfer to r&amp;d</t>
  </si>
  <si>
    <t>PLATES</t>
  </si>
  <si>
    <t>DABOURAND DEXTROSE AGAR</t>
  </si>
  <si>
    <t>J20-004372</t>
  </si>
  <si>
    <t xml:space="preserve">TSA SETTING PLATES </t>
  </si>
  <si>
    <t>8200-1-1C</t>
  </si>
  <si>
    <t>TRANSFER TO CAD</t>
  </si>
  <si>
    <t>MICRO ID</t>
  </si>
  <si>
    <t>12080-1-1C</t>
  </si>
  <si>
    <t>7070-1-1C</t>
  </si>
  <si>
    <t>7140-1-1C</t>
  </si>
  <si>
    <t>PQ</t>
  </si>
  <si>
    <t>J20-004271</t>
  </si>
  <si>
    <t>10280-1-1C</t>
  </si>
  <si>
    <t>RM-12082021-0001</t>
  </si>
  <si>
    <t xml:space="preserve">BERLIN PACKAGING </t>
  </si>
  <si>
    <t>VKT-BPR-012 REJCTS</t>
  </si>
  <si>
    <t>VKT-BPR-012 REJECTS</t>
  </si>
  <si>
    <t>VKT-BPR-012 ACCEPTED</t>
  </si>
  <si>
    <t xml:space="preserve">VKT DEMO BATCH </t>
  </si>
  <si>
    <t>VK ENGINEERING BATCH</t>
  </si>
  <si>
    <t>RHP-BPR-004</t>
  </si>
  <si>
    <t>VKT ID Testing SODIUM HYDROXIDE</t>
  </si>
  <si>
    <t>VKT SQ ELEMENT TEST</t>
  </si>
  <si>
    <t>VKT ID TEST NAOH</t>
  </si>
  <si>
    <t>SODIUM HYDROXIDE 2N</t>
  </si>
  <si>
    <t>SODIUM HYDROXIDE 22</t>
  </si>
  <si>
    <t>50 ML SEROLOGICAL PIPET, STERILE</t>
  </si>
  <si>
    <t>CAPSULE FILTER 200 0.2</t>
  </si>
  <si>
    <t>RM-14072023-0002</t>
  </si>
  <si>
    <t>UB9786</t>
  </si>
  <si>
    <t>EAP200-4LG</t>
  </si>
  <si>
    <t>lab alley</t>
  </si>
  <si>
    <t>RM-14082023-0002</t>
  </si>
  <si>
    <t>5000121/1.1</t>
  </si>
  <si>
    <t>RHP PBO GMP</t>
  </si>
  <si>
    <t>RHP-BPR-004 LPI2023161</t>
  </si>
  <si>
    <t>RM-22082023-0004</t>
  </si>
  <si>
    <t>RHP GMP FOR PBD</t>
  </si>
  <si>
    <t>RM-18082023-0001</t>
  </si>
  <si>
    <t>H033N37015</t>
  </si>
  <si>
    <t>RHP GMP PREP PARTS FPR RHP-BPR-003</t>
  </si>
  <si>
    <t>RM-30082023-0001</t>
  </si>
  <si>
    <t>RM-16082023-0003</t>
  </si>
  <si>
    <t>H36904-0010</t>
  </si>
  <si>
    <t>RM-27062023-0001</t>
  </si>
  <si>
    <t>J371639</t>
  </si>
  <si>
    <t>ELV-BPR-002 LPI2023164</t>
  </si>
  <si>
    <t xml:space="preserve"> 27 JUN 28</t>
  </si>
  <si>
    <t>RM-11082023-0001</t>
  </si>
  <si>
    <t>F020FTB-100</t>
  </si>
  <si>
    <t>20mm Seals Blue Turquoise</t>
  </si>
  <si>
    <t>qc vial2</t>
  </si>
  <si>
    <t>KA02EKVP8S</t>
  </si>
  <si>
    <t>Mini Kleenpak Filter 0.2</t>
  </si>
  <si>
    <t>RM-11102023-0002</t>
  </si>
  <si>
    <t>UC8251</t>
  </si>
  <si>
    <t>RM-27072021-0001</t>
  </si>
  <si>
    <t>ajk</t>
  </si>
  <si>
    <t>tac-bpr-007</t>
  </si>
  <si>
    <t>r</t>
  </si>
  <si>
    <t>cl</t>
  </si>
  <si>
    <t>TAC-BPR-004 LPI2023168</t>
  </si>
  <si>
    <t>Received from Pacific Biopharma</t>
  </si>
  <si>
    <t>TAC-BPR-005 LPI2023168</t>
  </si>
  <si>
    <t>VIV PREP OF PARTS</t>
  </si>
  <si>
    <t>LPI-BPR-005 Media fill</t>
  </si>
  <si>
    <t>jd</t>
  </si>
  <si>
    <t>DECON LABS</t>
  </si>
  <si>
    <t>EThanol 200 proof</t>
  </si>
  <si>
    <t>01-549-750</t>
  </si>
  <si>
    <t>Sterile Weigh Boat</t>
  </si>
  <si>
    <t>RM-11102023-0001</t>
  </si>
  <si>
    <t>14-429D</t>
  </si>
  <si>
    <t>Sampler Spoon Sterile</t>
  </si>
  <si>
    <t>RM-29092023-0005</t>
  </si>
  <si>
    <t>J373705</t>
  </si>
  <si>
    <t>LPI2023168 TAC-BPR-004</t>
  </si>
  <si>
    <t>FB8001000</t>
  </si>
  <si>
    <t>Glass media Bottle 1000mL</t>
  </si>
  <si>
    <t>RM-06102023-0002</t>
  </si>
  <si>
    <t>Bottle 4L square</t>
  </si>
  <si>
    <t>RM-29092023-0006</t>
  </si>
  <si>
    <t>Send to Pacific Biopharma</t>
  </si>
  <si>
    <t>gram</t>
  </si>
  <si>
    <t>m24312-1025-4</t>
  </si>
  <si>
    <t>Regis tech</t>
  </si>
  <si>
    <t>RM-24072023-0002</t>
  </si>
  <si>
    <t>TRANSFER FROM NEURELIS RM-23052022-0001</t>
  </si>
  <si>
    <t>ELV-BPR-003 LPI2023-157</t>
  </si>
  <si>
    <t>DRESSING FORCEPS 5&amp; 1/2 STERILE</t>
  </si>
  <si>
    <t>EXPIRED TRABSFER TO R&amp;D</t>
  </si>
  <si>
    <t>MCKESSON MEDICAL</t>
  </si>
  <si>
    <t>NEEDLE, sterile 16g</t>
  </si>
  <si>
    <t xml:space="preserve">EXPIRED </t>
  </si>
  <si>
    <t>ZENJI RESEARCH LAB</t>
  </si>
  <si>
    <t>REMDESIVIR</t>
  </si>
  <si>
    <t xml:space="preserve">JSK </t>
  </si>
  <si>
    <t>6ML VIALS STERILE CLEAR</t>
  </si>
  <si>
    <t>GERRESHEIMER</t>
  </si>
  <si>
    <t>TRANSFER TO LPI</t>
  </si>
  <si>
    <t>6ML Vials Sterile Amber</t>
  </si>
  <si>
    <t>Tranfer to LPI</t>
  </si>
  <si>
    <t xml:space="preserve">6mL Vials Sterile Amber </t>
  </si>
  <si>
    <t>RM-12062023-0001</t>
  </si>
  <si>
    <t>6Ml Clear Vials Sterile</t>
  </si>
  <si>
    <t xml:space="preserve">Transfer to LPI </t>
  </si>
  <si>
    <t>RM-11052023-0002</t>
  </si>
  <si>
    <t>eh</t>
  </si>
  <si>
    <t>hdt-pro-001</t>
  </si>
  <si>
    <t>tac lpi2023123</t>
  </si>
  <si>
    <t xml:space="preserve">expired </t>
  </si>
  <si>
    <t>k53730361 201</t>
  </si>
  <si>
    <t>RM-2203202-0001</t>
  </si>
  <si>
    <t>TWEEN 80 (Polysorbate)</t>
  </si>
  <si>
    <t>u1005qe0006</t>
  </si>
  <si>
    <t>(Squalene) Squapure 25kg drum</t>
  </si>
  <si>
    <t>FISHER SCIENTIFIC</t>
  </si>
  <si>
    <t>7450-35</t>
  </si>
  <si>
    <t>FITTINGS 3/5 5PK</t>
  </si>
  <si>
    <t xml:space="preserve">STOPPER 13MM </t>
  </si>
  <si>
    <t>DAV LPI2023099</t>
  </si>
  <si>
    <t>10 L Labtainer w/ quick connects,cx5-14</t>
  </si>
  <si>
    <t>Bioprocess Labtainer 10L</t>
  </si>
  <si>
    <t>BioPeocess 5L Labtainer / quick connect</t>
  </si>
  <si>
    <t>Y-Connector w/ 3/8</t>
  </si>
  <si>
    <t>cole- parmer</t>
  </si>
  <si>
    <t>n/a</t>
  </si>
  <si>
    <t>DAV LPI2023099 F30</t>
  </si>
  <si>
    <t>TRIFOREST</t>
  </si>
  <si>
    <t>PETG BOTTLES, Triforest Square 125ml</t>
  </si>
  <si>
    <t>DUPONT</t>
  </si>
  <si>
    <t>Tubing pharma 50 3/8 x 5/8 50'</t>
  </si>
  <si>
    <t>TUBING,suction Non-conductive 1/4x6</t>
  </si>
  <si>
    <t>Medex supply</t>
  </si>
  <si>
    <t>4+351</t>
  </si>
  <si>
    <t>49 pcs</t>
  </si>
  <si>
    <t xml:space="preserve">transfer to lpi </t>
  </si>
  <si>
    <t>EXPIRED trasnfer to R&amp;D</t>
  </si>
  <si>
    <t>Sorbitan Monostearate</t>
  </si>
  <si>
    <t>SPA36-500GM</t>
  </si>
  <si>
    <t>CLAMP, Small Plastic Sterile 4-1/2</t>
  </si>
  <si>
    <t>TRANSFER TO IMG &amp; ERX</t>
  </si>
  <si>
    <t>PALL CORP</t>
  </si>
  <si>
    <t>RHP-BPR-001 &amp; RHP-BPR-002</t>
  </si>
  <si>
    <t>RM-18072023-0002</t>
  </si>
  <si>
    <t>qc vialz</t>
  </si>
  <si>
    <t>RELEASED TPO R&amp;D</t>
  </si>
  <si>
    <t>release to r&amp;d</t>
  </si>
  <si>
    <t>q</t>
  </si>
  <si>
    <t>afton Scientific</t>
  </si>
  <si>
    <t>KITS</t>
  </si>
  <si>
    <t>sartorius</t>
  </si>
  <si>
    <t>RM-25082023-0005</t>
  </si>
  <si>
    <t>XVR-BPR-003</t>
  </si>
  <si>
    <t>Seals 20mm</t>
  </si>
  <si>
    <t>Stopper 20mm</t>
  </si>
  <si>
    <t>RM-25082023-0006</t>
  </si>
  <si>
    <t>D000206040</t>
  </si>
  <si>
    <t>292 202BFKR</t>
  </si>
  <si>
    <t>BSF</t>
  </si>
  <si>
    <t>EXPIRED TRANSFER TO R&amp;D</t>
  </si>
  <si>
    <t>MFG Lot Number</t>
  </si>
  <si>
    <t>PROCESS AID</t>
  </si>
  <si>
    <t>MASTERFLEX AVANTOR</t>
  </si>
  <si>
    <t>RM-27112023-0001</t>
  </si>
  <si>
    <t>S0130</t>
  </si>
  <si>
    <t>Monobasic Sodium Phosphate</t>
  </si>
  <si>
    <t>Spectrum Chemical MFG</t>
  </si>
  <si>
    <t>RM-25082023-0002</t>
  </si>
  <si>
    <t>2ME0112</t>
  </si>
  <si>
    <t>P0125</t>
  </si>
  <si>
    <t>Polyethylene Glycol 3350</t>
  </si>
  <si>
    <t>RM-25082023-0003</t>
  </si>
  <si>
    <t>2MF0200</t>
  </si>
  <si>
    <t>ID Test</t>
  </si>
  <si>
    <t>R7450010</t>
  </si>
  <si>
    <t xml:space="preserve">Ricca Chemical </t>
  </si>
  <si>
    <t>RM-25092023-0001</t>
  </si>
  <si>
    <t>XVR-BPR-003 Cleaning</t>
  </si>
  <si>
    <t>PROCESSA</t>
  </si>
  <si>
    <t>Zetabeads Plus  0.4</t>
  </si>
  <si>
    <t>Netzsch</t>
  </si>
  <si>
    <t>RM-21112023-0002</t>
  </si>
  <si>
    <t>03829D-3000</t>
  </si>
  <si>
    <t>R&amp;D ELVN-001</t>
  </si>
  <si>
    <t>HDT-BPR-003</t>
  </si>
  <si>
    <t>ELV-BPR-013 LPI2023170</t>
  </si>
  <si>
    <t>ELV-BPR-013</t>
  </si>
  <si>
    <t>Duma twist-off container 60ml</t>
  </si>
  <si>
    <t>040560-3000</t>
  </si>
  <si>
    <t>Zetabeads Plus  0.2</t>
  </si>
  <si>
    <t>RM-21112023-0001</t>
  </si>
  <si>
    <t>ELVN-001 ENL-1022-0</t>
  </si>
  <si>
    <t>PHARMARON</t>
  </si>
  <si>
    <t>RM-16062023-0002</t>
  </si>
  <si>
    <t>TJ-ENL-1022-0-A-1</t>
  </si>
  <si>
    <t>API ID TESTING</t>
  </si>
  <si>
    <t>ID TESTING</t>
  </si>
  <si>
    <t>HDPE BOTTLE 1 GALLON</t>
  </si>
  <si>
    <t>Environmental Express</t>
  </si>
  <si>
    <t>RM-25072023-0001</t>
  </si>
  <si>
    <t>Scoops Sterile 34oz</t>
  </si>
  <si>
    <t>RM-15052023-0004</t>
  </si>
  <si>
    <t>ELV-BPR-012</t>
  </si>
  <si>
    <t>ELVN-002 ENL-1925-100</t>
  </si>
  <si>
    <t>RM-04082023-0001</t>
  </si>
  <si>
    <t>TJ-ENL-1925-100-A-3</t>
  </si>
  <si>
    <t>LPI2023157 DEV-23040</t>
  </si>
  <si>
    <t>LPI2023164 DEV-23040</t>
  </si>
  <si>
    <t>ELV-BPR-007</t>
  </si>
  <si>
    <t>ENL-1925-100 ELVN-002</t>
  </si>
  <si>
    <t>S-20029W</t>
  </si>
  <si>
    <t>0.6 GAL Screw Top</t>
  </si>
  <si>
    <t>uline</t>
  </si>
  <si>
    <t>RM-12092023-0003</t>
  </si>
  <si>
    <t>QualiCaps, inc</t>
  </si>
  <si>
    <t>WLV</t>
  </si>
  <si>
    <t>Microcrystalline MCC pharmacel 102</t>
  </si>
  <si>
    <t>LPI2023140</t>
  </si>
  <si>
    <t xml:space="preserve">Bottle 4,000mL </t>
  </si>
  <si>
    <t>Qualicaps inc</t>
  </si>
  <si>
    <t>Gelatin Capsules Size 00</t>
  </si>
  <si>
    <t>NF25579</t>
  </si>
  <si>
    <t>ELVN-001 DEMO R&amp;D</t>
  </si>
  <si>
    <t>LONZA</t>
  </si>
  <si>
    <t>LOONZA</t>
  </si>
  <si>
    <t>Gelatin Capsule Size 00</t>
  </si>
  <si>
    <t>RM-11082023-0002</t>
  </si>
  <si>
    <t>Drum 26L</t>
  </si>
  <si>
    <t>CP LAB SAFETY</t>
  </si>
  <si>
    <t>RM-28082023-0003</t>
  </si>
  <si>
    <t>S-23723W</t>
  </si>
  <si>
    <t>12 GAL Screw Top</t>
  </si>
  <si>
    <t>RM-12092023-0002</t>
  </si>
  <si>
    <t>ELV-BPR-006 LPI2023157</t>
  </si>
  <si>
    <t>ELVN-002 LPI2023164</t>
  </si>
  <si>
    <t>24 AJN 28</t>
  </si>
  <si>
    <t>DLPE1725H1775011</t>
  </si>
  <si>
    <t xml:space="preserve">Drum Liner </t>
  </si>
  <si>
    <t>RM-13092023-0001</t>
  </si>
  <si>
    <t>BPC1183</t>
  </si>
  <si>
    <t>500mL Bottle HDPE</t>
  </si>
  <si>
    <t>RM-21082023-0001</t>
  </si>
  <si>
    <t>LPI-BPR-002 MEDIA FILL</t>
  </si>
  <si>
    <t>Processa</t>
  </si>
  <si>
    <t xml:space="preserve">HDT </t>
  </si>
  <si>
    <t>baxter</t>
  </si>
  <si>
    <t>RM-04052023-0003</t>
  </si>
  <si>
    <t>RM-03052023-0003</t>
  </si>
  <si>
    <t>JSK ENGINEERING VIAL#2</t>
  </si>
  <si>
    <t>PureFlo Capsule Filter 1.5" 0.2 um</t>
  </si>
  <si>
    <t>2L Labtainer w/quick Connects</t>
  </si>
  <si>
    <t>RM-31082023-0001</t>
  </si>
  <si>
    <t>H033N45011</t>
  </si>
  <si>
    <t>LM-3PP-QC</t>
  </si>
  <si>
    <t>3/16 MALE FITTINGS</t>
  </si>
  <si>
    <t>USP</t>
  </si>
  <si>
    <t>ELDON JAMES</t>
  </si>
  <si>
    <t>RM-01092023-0001</t>
  </si>
  <si>
    <t>40919-01</t>
  </si>
  <si>
    <t>Pluronic</t>
  </si>
  <si>
    <t>Biosynth</t>
  </si>
  <si>
    <t>RM-31072023-0001</t>
  </si>
  <si>
    <t>PLU-002</t>
  </si>
  <si>
    <t xml:space="preserve">JSK PRE-VALIDATION </t>
  </si>
  <si>
    <t>VIAL#2 ENGINEERING BATCH</t>
  </si>
  <si>
    <t>HSF120710</t>
  </si>
  <si>
    <t>RM-27102023-0002</t>
  </si>
  <si>
    <t>RM-07112023-0004</t>
  </si>
  <si>
    <t>10L Labtainer w/ connections</t>
  </si>
  <si>
    <t>RM-23102023-0005</t>
  </si>
  <si>
    <t>BJD486375</t>
  </si>
  <si>
    <t>R&amp;D Study</t>
  </si>
  <si>
    <t>125mL Sampling Scoop</t>
  </si>
  <si>
    <t>WFI USP 6X1L</t>
  </si>
  <si>
    <t>RM-08112023-0001</t>
  </si>
  <si>
    <t>WJ30753081</t>
  </si>
  <si>
    <t xml:space="preserve">RHP-BPR-001 </t>
  </si>
  <si>
    <t xml:space="preserve">Purified Water </t>
  </si>
  <si>
    <t>RM-08112023-0002</t>
  </si>
  <si>
    <t>WJ30747789</t>
  </si>
  <si>
    <t>RHP-BPR-001</t>
  </si>
  <si>
    <t>KA1EKVP1S</t>
  </si>
  <si>
    <t>Filter supor E KV</t>
  </si>
  <si>
    <t>RM-24102023-0002</t>
  </si>
  <si>
    <t>RM-23102023-0001</t>
  </si>
  <si>
    <t>medline</t>
  </si>
  <si>
    <t>RM-23102023-0004</t>
  </si>
  <si>
    <t>50ML Vials</t>
  </si>
  <si>
    <t>Schott Pharma</t>
  </si>
  <si>
    <t>RM-07112023-0001</t>
  </si>
  <si>
    <t>Triclamp Adapter 1.5</t>
  </si>
  <si>
    <t>RM-07112023-0003</t>
  </si>
  <si>
    <t>5000000774-TBL-1</t>
  </si>
  <si>
    <t>sh30712.04</t>
  </si>
  <si>
    <t>RM-08052023-0003</t>
  </si>
  <si>
    <t>ERX</t>
  </si>
  <si>
    <t>5922-1127</t>
  </si>
  <si>
    <t>RM-08112023-0007</t>
  </si>
  <si>
    <t>RM-09112023-0001</t>
  </si>
  <si>
    <t>RM-30102023-0001</t>
  </si>
  <si>
    <t>D000208152</t>
  </si>
  <si>
    <t>BJC486449</t>
  </si>
  <si>
    <t>RM-24102023-0004</t>
  </si>
  <si>
    <t>SH30709.04</t>
  </si>
  <si>
    <t>Bottle 250ml ps w cap</t>
  </si>
  <si>
    <t>fisher scientific</t>
  </si>
  <si>
    <t>RM-13102023-0004</t>
  </si>
  <si>
    <t>J374853</t>
  </si>
  <si>
    <t>RM-13102023-0002</t>
  </si>
  <si>
    <t>RM-13112023-0001</t>
  </si>
  <si>
    <t>BEL-ART</t>
  </si>
  <si>
    <t>SCOOP 8OZ STERILE</t>
  </si>
  <si>
    <t>BOWLS, 32oz STERILE</t>
  </si>
  <si>
    <t>DYND50320H</t>
  </si>
  <si>
    <t>NY5047100</t>
  </si>
  <si>
    <t>NY1247100</t>
  </si>
  <si>
    <t>MPP100558GS2</t>
  </si>
  <si>
    <t>Nylon Membrane Filter 5.0 micron 47mm</t>
  </si>
  <si>
    <t xml:space="preserve">Pharma-50 Tubing </t>
  </si>
  <si>
    <t>Weigh Boat Sterile</t>
  </si>
  <si>
    <t>Nylon Membrane Filter 1.2 micron 47mm</t>
  </si>
  <si>
    <t>Pouch Sterilization 12x18</t>
  </si>
  <si>
    <t>centurion</t>
  </si>
  <si>
    <t>sterlitech</t>
  </si>
  <si>
    <t>RM-13102023-0001</t>
  </si>
  <si>
    <t>RM-16102023-0001</t>
  </si>
  <si>
    <t>RM-24102023-0001</t>
  </si>
  <si>
    <t>RM-13102023-0007</t>
  </si>
  <si>
    <t>RM-16102023-0002</t>
  </si>
  <si>
    <t>RM-13102023-0008</t>
  </si>
  <si>
    <t>RM-13102023-0003</t>
  </si>
  <si>
    <t>Released li Stock</t>
  </si>
  <si>
    <t>Released er Stock</t>
  </si>
  <si>
    <t xml:space="preserve">Crystal Zenith Vial 2ml </t>
  </si>
  <si>
    <t>daikyo seiko</t>
  </si>
  <si>
    <t>RM-04102023-0002</t>
  </si>
  <si>
    <t>B9004</t>
  </si>
  <si>
    <t>Releasen in stock</t>
  </si>
  <si>
    <t xml:space="preserve">one tray for ingineering </t>
  </si>
  <si>
    <t>BOWLS 32oz</t>
  </si>
  <si>
    <t>New Card</t>
  </si>
  <si>
    <t>TAC (GMP)</t>
  </si>
  <si>
    <t>30MM Gray Stopper</t>
  </si>
  <si>
    <t>LPI2023162 (Before start GMP)</t>
  </si>
  <si>
    <t>Suction Tubing 1/4x6</t>
  </si>
  <si>
    <t>dynarex</t>
  </si>
  <si>
    <t>RM-08112023-0005</t>
  </si>
  <si>
    <t>FXB112852</t>
  </si>
  <si>
    <t>6mL Vials Sterile Amber</t>
  </si>
  <si>
    <t>RM-01112023-0003</t>
  </si>
  <si>
    <t>RHP-BPR-004- LPI2023161</t>
  </si>
  <si>
    <t>VIALS. 2R Fiolax</t>
  </si>
  <si>
    <t>6mL Vials Sterile Clear</t>
  </si>
  <si>
    <t>RM-01112023-0004</t>
  </si>
  <si>
    <t xml:space="preserve">MCKESSON </t>
  </si>
  <si>
    <t>NEEDLE, HYPO 18GX1 Blunt Fill</t>
  </si>
  <si>
    <t>F30 Davos LPI2023099</t>
  </si>
  <si>
    <t>Mastreflex</t>
  </si>
  <si>
    <t>Fittings, PC 3/8</t>
  </si>
  <si>
    <t>LPI-BPR-005 LPI2023163</t>
  </si>
  <si>
    <t>BOTTLE, 250mL sterile</t>
  </si>
  <si>
    <t>RM-08112023-0004</t>
  </si>
  <si>
    <t>Water for injection USP</t>
  </si>
  <si>
    <t>RM-29092023-0004</t>
  </si>
  <si>
    <t>WJ30742194</t>
  </si>
  <si>
    <t>Water for Injection USP</t>
  </si>
  <si>
    <t>RM-26072023-0001</t>
  </si>
  <si>
    <t xml:space="preserve">VKT  GMP 10MG </t>
  </si>
  <si>
    <t>VKT GMP 15 MG</t>
  </si>
  <si>
    <t>JSK BPR ENG BATCH</t>
  </si>
  <si>
    <t xml:space="preserve">Caplugs evergreen </t>
  </si>
  <si>
    <t>MANUFACTURING ENGINEERING BATCH</t>
  </si>
  <si>
    <t>TRANSFER FROM EMI TO LPI</t>
  </si>
  <si>
    <t>cytiva</t>
  </si>
  <si>
    <t>RM-08112023-0003</t>
  </si>
  <si>
    <t xml:space="preserve">2mL Vials Sterile Amber </t>
  </si>
  <si>
    <t>RM-01112023-0005</t>
  </si>
  <si>
    <t>Tank Liner 30gal</t>
  </si>
  <si>
    <t>thermo fisher</t>
  </si>
  <si>
    <t>RM-08112023-0006</t>
  </si>
  <si>
    <t>hardy diagnostics</t>
  </si>
  <si>
    <t>RM-19092023-0001</t>
  </si>
  <si>
    <t>released in stock</t>
  </si>
  <si>
    <t>RM-01112023-0002</t>
  </si>
  <si>
    <t xml:space="preserve">6mL Vials Sterile Clear </t>
  </si>
  <si>
    <t>RM-01112023-0001</t>
  </si>
  <si>
    <t>RM-14092023-0001</t>
  </si>
  <si>
    <t>BOWLS, 32 oz</t>
  </si>
  <si>
    <t>Sodium Phosphate dibasic heptahydrate</t>
  </si>
  <si>
    <t>RM-22082023-0001</t>
  </si>
  <si>
    <t>SLCQ4078</t>
  </si>
  <si>
    <t>ZETABEADS, PLUS 0.4</t>
  </si>
  <si>
    <t>RM-18092023-0001</t>
  </si>
  <si>
    <t>PS10W</t>
  </si>
  <si>
    <t>Pipet sero 10mL</t>
  </si>
  <si>
    <t>RM-25082023-0004</t>
  </si>
  <si>
    <t>221220-180-A</t>
  </si>
  <si>
    <t>H36902-0010</t>
  </si>
  <si>
    <t>Sterile Scoop 60 mL</t>
  </si>
  <si>
    <t>sp bel-art</t>
  </si>
  <si>
    <t>RM-24082023-0002</t>
  </si>
  <si>
    <t>J371637</t>
  </si>
  <si>
    <t>ID TEST</t>
  </si>
  <si>
    <t>RELEASED INS STOCK</t>
  </si>
  <si>
    <t>8.17072.1000</t>
  </si>
  <si>
    <t>TWEEN 20 Polysorbate</t>
  </si>
  <si>
    <t>RM-25082023-0001</t>
  </si>
  <si>
    <t>K5383957L</t>
  </si>
  <si>
    <t>1S03-08WR</t>
  </si>
  <si>
    <t>One solution for water for injection</t>
  </si>
  <si>
    <t>fisher Scientific</t>
  </si>
  <si>
    <t>steris</t>
  </si>
  <si>
    <t>RM-24082023-0003</t>
  </si>
  <si>
    <t xml:space="preserve"> GAL</t>
  </si>
  <si>
    <t>RM-24082023-0001</t>
  </si>
  <si>
    <t>BXC11</t>
  </si>
  <si>
    <t>YL</t>
  </si>
  <si>
    <t xml:space="preserve">XVR </t>
  </si>
  <si>
    <t>OCTADECANOIC ACID</t>
  </si>
  <si>
    <t>RM-06092023-0001</t>
  </si>
  <si>
    <t>A012320098</t>
  </si>
  <si>
    <t>Vial 20.00ml FIOLAX Client 55.00 x 30.00 / 1.20mm</t>
  </si>
  <si>
    <t>RM-29112023-0003</t>
  </si>
  <si>
    <t>Seals 13mm Sterile Red</t>
  </si>
  <si>
    <t>RM-17112023-0008</t>
  </si>
  <si>
    <t>VIV-BPR-002</t>
  </si>
  <si>
    <t>LPI-2023162 Clean Up (Before start GMP)</t>
  </si>
  <si>
    <t>Polycap HD Filter Capsule</t>
  </si>
  <si>
    <t>RM-13072023-0002</t>
  </si>
  <si>
    <t>TISCH</t>
  </si>
  <si>
    <t xml:space="preserve">Process A </t>
  </si>
  <si>
    <t>Tubing N091 10'</t>
  </si>
  <si>
    <t>Masterflex Avantor</t>
  </si>
  <si>
    <t>RM-26052023-0002</t>
  </si>
  <si>
    <t>exp</t>
  </si>
  <si>
    <t>MFLX06437-91</t>
  </si>
  <si>
    <t>Process A</t>
  </si>
  <si>
    <t>6703-7550</t>
  </si>
  <si>
    <t>Polycap 75 50HD Casule Filter</t>
  </si>
  <si>
    <t>RM-13072023-0001</t>
  </si>
  <si>
    <t>321-4000</t>
  </si>
  <si>
    <t>Clear Jar 4000mL</t>
  </si>
  <si>
    <t>RM-21082023-0002</t>
  </si>
  <si>
    <t>0086910</t>
  </si>
  <si>
    <t>RM-12092023-0001</t>
  </si>
  <si>
    <t>1.09057.5000</t>
  </si>
  <si>
    <t>Quarantined</t>
  </si>
  <si>
    <t>GOHCS001247</t>
  </si>
  <si>
    <t>Empty Hard Gelatin Capsules white opaque-body Light blue cap</t>
  </si>
  <si>
    <t>Lonza Capsugel</t>
  </si>
  <si>
    <t>RM-07112023-0002</t>
  </si>
  <si>
    <t>Returned to inventory</t>
  </si>
  <si>
    <t>ELV-BPR-003 LPI2023157</t>
  </si>
  <si>
    <t xml:space="preserve">Stoppers 13mm   </t>
  </si>
  <si>
    <t>RM-01122023-0001</t>
  </si>
  <si>
    <t>D000207093</t>
  </si>
  <si>
    <t>Hefei TianRui Pharmaceutical</t>
  </si>
  <si>
    <t>RM-22082023-0003</t>
  </si>
  <si>
    <t>VKT RandD Testing</t>
  </si>
  <si>
    <t>VKT Testing</t>
  </si>
  <si>
    <t>RM-22082023-0002</t>
  </si>
  <si>
    <t>Drum Liner 5 gallon</t>
  </si>
  <si>
    <t>RM-18102023-0002</t>
  </si>
  <si>
    <t>LITER</t>
  </si>
  <si>
    <t>ETHANOL 200 PROOF</t>
  </si>
  <si>
    <t>PHARMA-50 TUBING</t>
  </si>
  <si>
    <t xml:space="preserve"> 9 FEB 28</t>
  </si>
  <si>
    <t>FOR BUBBLE POINT TEST CLEANING</t>
  </si>
  <si>
    <t>Pharma-50 Tubing</t>
  </si>
  <si>
    <t>BUBBLE PONT FOR TEST RHP-BPR-002</t>
  </si>
  <si>
    <t>RHP GLP Batches</t>
  </si>
  <si>
    <t xml:space="preserve"> MATERIAL</t>
  </si>
  <si>
    <t>lipoid</t>
  </si>
  <si>
    <t>RM-25102023-0003</t>
  </si>
  <si>
    <t>RHP -GLP BATCHES</t>
  </si>
  <si>
    <t>Stirbar Egg 50.8 x 19.1mm</t>
  </si>
  <si>
    <t>RM-20112023-0003</t>
  </si>
  <si>
    <t>J374749</t>
  </si>
  <si>
    <t>Scoops 8oz Sterileware</t>
  </si>
  <si>
    <t>RM-20112023-0002</t>
  </si>
  <si>
    <t>2114-0006</t>
  </si>
  <si>
    <t>Bottles 175mL</t>
  </si>
  <si>
    <t>RM-11122023-0002</t>
  </si>
  <si>
    <t>Millipore sigma</t>
  </si>
  <si>
    <t>XVR-MET-001 PREVALIDATION</t>
  </si>
  <si>
    <t>MFLX96410-15</t>
  </si>
  <si>
    <t>Tubing silicone NO.15</t>
  </si>
  <si>
    <t>RM-13122023-0002</t>
  </si>
  <si>
    <t>H033N77014</t>
  </si>
  <si>
    <t>Square Bottle 1000mL</t>
  </si>
  <si>
    <t>RM-11122023-0001</t>
  </si>
  <si>
    <t>Viking Tablet TOC LPI2023179</t>
  </si>
  <si>
    <t>40mL Vial Borosilicate clear</t>
  </si>
  <si>
    <t>RM-03012024-0001</t>
  </si>
  <si>
    <t>112123-04ENF</t>
  </si>
  <si>
    <t>312-4000</t>
  </si>
  <si>
    <t>HDPE Bottle 4L</t>
  </si>
  <si>
    <t>RM-02012024-0005</t>
  </si>
  <si>
    <t>ENL-1022-0 API ELVN-001</t>
  </si>
  <si>
    <t>RM-23052023-0001</t>
  </si>
  <si>
    <t>Rleased in stock</t>
  </si>
  <si>
    <t>jsk</t>
  </si>
  <si>
    <t>jsk vial eng batch</t>
  </si>
  <si>
    <t>ak</t>
  </si>
  <si>
    <t>TAC-BPR-003</t>
  </si>
  <si>
    <t>TSA PLATES</t>
  </si>
  <si>
    <t>RM-19122023-0002</t>
  </si>
  <si>
    <t>Filter, 0.2um 500cm2 stepbar everlux</t>
  </si>
  <si>
    <t>TRANSFER TO IMG GLP</t>
  </si>
  <si>
    <t>RHP-BPR-003</t>
  </si>
  <si>
    <t>WPW-USP-20L</t>
  </si>
  <si>
    <t>WATER Purified USP Sterile Grade</t>
  </si>
  <si>
    <t>SPECTRUM CHEM</t>
  </si>
  <si>
    <t>RM-28112023-0001</t>
  </si>
  <si>
    <t>WJ30741934</t>
  </si>
  <si>
    <t>P0120</t>
  </si>
  <si>
    <t>Polyethylene Glycol 1500 NF</t>
  </si>
  <si>
    <t>spectrum chem</t>
  </si>
  <si>
    <t xml:space="preserve">spectrum chem </t>
  </si>
  <si>
    <t>spectrum</t>
  </si>
  <si>
    <t>RM-04102023-0001</t>
  </si>
  <si>
    <t>1LL0285</t>
  </si>
  <si>
    <t>TAC LPI2023181 RELEASED TEST</t>
  </si>
  <si>
    <t>REGIS TECH</t>
  </si>
  <si>
    <t>EAP200</t>
  </si>
  <si>
    <t>RM-06102023-0001</t>
  </si>
  <si>
    <t>5000252/1.1</t>
  </si>
  <si>
    <t>Stirring bar octagon</t>
  </si>
  <si>
    <t>RM-13102023-0006</t>
  </si>
  <si>
    <t>J370953</t>
  </si>
  <si>
    <t>TAC-BPR-004 LPI2023181</t>
  </si>
  <si>
    <t xml:space="preserve">TAC-BPR-003 </t>
  </si>
  <si>
    <t>TAC-BPR-0004 (LPI-2023181)</t>
  </si>
  <si>
    <t>TAC-BPR-003 LPI2023172</t>
  </si>
  <si>
    <t>Drum Liner 55 gal</t>
  </si>
  <si>
    <t>impak</t>
  </si>
  <si>
    <t>RM-18102023-0001</t>
  </si>
  <si>
    <t>27326S2821</t>
  </si>
  <si>
    <t>8111H-2005</t>
  </si>
  <si>
    <t>Powder Funnel 200mm</t>
  </si>
  <si>
    <t>thomas scientific</t>
  </si>
  <si>
    <t>sampling systems</t>
  </si>
  <si>
    <t>RM-04042023-0003</t>
  </si>
  <si>
    <t>ENL-1925-100 API ELVN-002</t>
  </si>
  <si>
    <t>RM-12102023-0001</t>
  </si>
  <si>
    <t>10MG</t>
  </si>
  <si>
    <t>S-15637W</t>
  </si>
  <si>
    <t>6.5 GAL SCREW TOP</t>
  </si>
  <si>
    <t>RM-12092023-0004</t>
  </si>
  <si>
    <t>260150FKR</t>
  </si>
  <si>
    <t>SUPERTAB 11 SD</t>
  </si>
  <si>
    <t>DFE PHARMA</t>
  </si>
  <si>
    <t>RM-08112023-0008</t>
  </si>
  <si>
    <t>10BJMRG</t>
  </si>
  <si>
    <t>EVONIK</t>
  </si>
  <si>
    <t>LPI2023174</t>
  </si>
  <si>
    <t>ELVN-001 LPI2024182</t>
  </si>
  <si>
    <t>ELVN-001 LPi2024182</t>
  </si>
  <si>
    <t>TAC TOC Use</t>
  </si>
  <si>
    <t>VKT TOC Use</t>
  </si>
  <si>
    <t>Purified Water, USP Sterile Grade</t>
  </si>
  <si>
    <t>RM-04102023-0003</t>
  </si>
  <si>
    <t>TOC</t>
  </si>
  <si>
    <t>VKT-BPR-005 LPI2023173</t>
  </si>
  <si>
    <t>VKT-BPR-001 LPI2023179</t>
  </si>
  <si>
    <t>RM-10012024-0001</t>
  </si>
  <si>
    <t>Seals 13mm blue</t>
  </si>
  <si>
    <t>prince</t>
  </si>
  <si>
    <t>RM-11012024-0001</t>
  </si>
  <si>
    <t>RM-11012024-0002</t>
  </si>
  <si>
    <t>PSS-012400</t>
  </si>
  <si>
    <t xml:space="preserve">Vials 2R CLEAR </t>
  </si>
  <si>
    <t>schott</t>
  </si>
  <si>
    <t>VKT-BPR-004 LPI2023180</t>
  </si>
  <si>
    <t>VKT-BPT-005 LPI2023173</t>
  </si>
  <si>
    <t>BOTTLES, PET SQ 650 ml</t>
  </si>
  <si>
    <t>BOTTLES, PET SQ 650 ML</t>
  </si>
  <si>
    <t>R&amp;D USE</t>
  </si>
  <si>
    <t>VKT 20 MG LPI2023173</t>
  </si>
  <si>
    <t>RM-16082023-0001</t>
  </si>
  <si>
    <t>TR20230601M</t>
  </si>
  <si>
    <t>vkt id testing</t>
  </si>
  <si>
    <t>VKT TG TESTING</t>
  </si>
  <si>
    <t>RM-02012024-0001</t>
  </si>
  <si>
    <t>IMF0269</t>
  </si>
  <si>
    <t>QUARANTINE</t>
  </si>
  <si>
    <t>VK2735 ACETATE</t>
  </si>
  <si>
    <t>RM-31102023-0001</t>
  </si>
  <si>
    <t>VKT API ID TESTING VKT-MET-004</t>
  </si>
  <si>
    <t>VKT API ID TESTING VKT-MET-004 RE RUN</t>
  </si>
  <si>
    <t>VKT API ID TESTING VKT-MET-004 RE RUN 2</t>
  </si>
  <si>
    <t>Water for Injection</t>
  </si>
  <si>
    <t>RM-17012023-0004</t>
  </si>
  <si>
    <t>WJ30735809</t>
  </si>
  <si>
    <t>LITERS</t>
  </si>
  <si>
    <t>RM-16012024-0003</t>
  </si>
  <si>
    <t>elv</t>
  </si>
  <si>
    <t>RM-17012024-0002</t>
  </si>
  <si>
    <t>229220B</t>
  </si>
  <si>
    <t>100ML Serological pipet</t>
  </si>
  <si>
    <t>celltreat</t>
  </si>
  <si>
    <t>RM-23102023-0002</t>
  </si>
  <si>
    <t>230420-245-A</t>
  </si>
  <si>
    <t>TRINITY STERILE</t>
  </si>
  <si>
    <t>RM-23102023-0003</t>
  </si>
  <si>
    <t>S-23730W</t>
  </si>
  <si>
    <t>RM-16012024-0001</t>
  </si>
  <si>
    <t>RM-17012024-0001</t>
  </si>
  <si>
    <t>DRUM LINER 5GAL</t>
  </si>
  <si>
    <t>32CM CELL SCRAPER</t>
  </si>
  <si>
    <t>RM-18012024-0003</t>
  </si>
  <si>
    <t>WT</t>
  </si>
  <si>
    <t>RM-18012024-0002</t>
  </si>
  <si>
    <t>CLEARSOL PREPARATION</t>
  </si>
  <si>
    <t>GLYCOCHOLIC ACID</t>
  </si>
  <si>
    <t>45G</t>
  </si>
  <si>
    <t>60G</t>
  </si>
  <si>
    <t>LIPOID</t>
  </si>
  <si>
    <t>ALIQUOT FOR REFERENCE STAND</t>
  </si>
  <si>
    <t>ILX API ID TEST</t>
  </si>
  <si>
    <t>0.1 % ILYX-002 BATCH LPI2023150</t>
  </si>
  <si>
    <t>RM-13032223-0006</t>
  </si>
  <si>
    <t>FERRER</t>
  </si>
  <si>
    <t>ELV-BPR-014 LPI2024152</t>
  </si>
  <si>
    <t>DRUM 10L</t>
  </si>
  <si>
    <t>CURTEC</t>
  </si>
  <si>
    <t>RM-28082023-0002</t>
  </si>
  <si>
    <t>5010-430</t>
  </si>
  <si>
    <t>Procipient  dimethyl sulfoxide</t>
  </si>
  <si>
    <t>gaylord chemical corp</t>
  </si>
  <si>
    <t>RM-13112023-0002</t>
  </si>
  <si>
    <t>AZELIS</t>
  </si>
  <si>
    <t>IOI OLEOCHEMICAL</t>
  </si>
  <si>
    <t>RM-13102023-0011</t>
  </si>
  <si>
    <t>SU103</t>
  </si>
  <si>
    <t>SUCROSE Crystal</t>
  </si>
  <si>
    <t>RM-13102023-0009</t>
  </si>
  <si>
    <t>1LG0327</t>
  </si>
  <si>
    <t>S1827-100G</t>
  </si>
  <si>
    <t>Sodium deoxycholate</t>
  </si>
  <si>
    <t>RM-28112023-0002</t>
  </si>
  <si>
    <t>ED150</t>
  </si>
  <si>
    <t>EDETATE Disodium dihydrate</t>
  </si>
  <si>
    <t>RM-13102023-0010</t>
  </si>
  <si>
    <t>1LJ0411</t>
  </si>
  <si>
    <t>RM-24102023-0003</t>
  </si>
  <si>
    <t>RM-25102023-0001</t>
  </si>
  <si>
    <t>228154-3220115</t>
  </si>
  <si>
    <t>RM-25102023-0002</t>
  </si>
  <si>
    <t>SR40283/0180/4S11</t>
  </si>
  <si>
    <t xml:space="preserve">Super Refined Soybean oil </t>
  </si>
  <si>
    <t>croda</t>
  </si>
  <si>
    <t>RM-15052023-0005</t>
  </si>
  <si>
    <t>CHP</t>
  </si>
  <si>
    <t>10CC Vials Clear Sterile</t>
  </si>
  <si>
    <t>RM-05022024-0002</t>
  </si>
  <si>
    <t>PSS-015304</t>
  </si>
  <si>
    <t>ss</t>
  </si>
  <si>
    <t>isense engineering batch 2.5l</t>
  </si>
  <si>
    <t>RM-05042024-0001</t>
  </si>
  <si>
    <t>PSS-013774</t>
  </si>
  <si>
    <t>LIPOID E80</t>
  </si>
  <si>
    <t>RM-21042023-0001</t>
  </si>
  <si>
    <t>510300-2224430-14</t>
  </si>
  <si>
    <t>G2289</t>
  </si>
  <si>
    <t>GLYCERIN</t>
  </si>
  <si>
    <t>RM-17042023-0001</t>
  </si>
  <si>
    <t>SHBP4479</t>
  </si>
  <si>
    <t>2641.7ML</t>
  </si>
  <si>
    <t>VIV-PRO-001</t>
  </si>
  <si>
    <t>RM-22112023-0003</t>
  </si>
  <si>
    <t>TRANSFER TO TAC</t>
  </si>
  <si>
    <t>WEST PHARMA</t>
  </si>
  <si>
    <t>PCI PHARMA</t>
  </si>
  <si>
    <t>RM-01122023-0002</t>
  </si>
  <si>
    <t>MCKESSON</t>
  </si>
  <si>
    <t>NEEDLE,HYPO 18GX1 Blunt Fill</t>
  </si>
  <si>
    <t>SH30221</t>
  </si>
  <si>
    <t xml:space="preserve">WFI QUALITY WATER </t>
  </si>
  <si>
    <t>RM-13102023-0005</t>
  </si>
  <si>
    <t>AJ307440199</t>
  </si>
  <si>
    <t>RM-27102023-0003</t>
  </si>
  <si>
    <t>AJ29731616</t>
  </si>
  <si>
    <t xml:space="preserve">RELEASED IN STOCK </t>
  </si>
  <si>
    <t>RHP GLP PLACEBO</t>
  </si>
  <si>
    <t>RHP GLP FORMULATION 30MG</t>
  </si>
  <si>
    <t>8 TRAYS FOR CLEAR B 7 FOR RHP</t>
  </si>
  <si>
    <t>3 TRAYS FOR RHP R&amp;D</t>
  </si>
  <si>
    <t>R&amp;D RHP AND CLEAR B</t>
  </si>
  <si>
    <t>SEALS, FLIP-OFF 13MM WHITE</t>
  </si>
  <si>
    <t>8635C05</t>
  </si>
  <si>
    <t>33-400 WHITE CAPS</t>
  </si>
  <si>
    <t>RM-31012024-0001</t>
  </si>
  <si>
    <t>ea</t>
  </si>
  <si>
    <t xml:space="preserve">WFI USP STERILE GRADE </t>
  </si>
  <si>
    <t>RM-17012024-0004</t>
  </si>
  <si>
    <t>VK2735 20MG STABILITY BOTTLE</t>
  </si>
  <si>
    <t>LPI2023179, LPI2023173, LPI2023180</t>
  </si>
  <si>
    <t>LPI2023179, BOTTLING FOR STABILITY</t>
  </si>
  <si>
    <t>LPI2024182</t>
  </si>
  <si>
    <t>ELV-BPR014 LPI2024182</t>
  </si>
  <si>
    <t>Scoops sterile 34oz</t>
  </si>
  <si>
    <t>ELV-BPR-014 LPI2024182</t>
  </si>
  <si>
    <t>RM-26022024-0001</t>
  </si>
  <si>
    <t>D000214406</t>
  </si>
  <si>
    <t>5051342P5--00--B</t>
  </si>
  <si>
    <t>Capsule Filter 5um</t>
  </si>
  <si>
    <t>RM-28022024-0001</t>
  </si>
  <si>
    <t>NF5581</t>
  </si>
  <si>
    <t>Gelatin capsule size 1 orange</t>
  </si>
  <si>
    <t>RM-19022024-0001</t>
  </si>
  <si>
    <t>N2400242</t>
  </si>
  <si>
    <t>RM-13022024-0001</t>
  </si>
  <si>
    <t>RM-02022024-0001</t>
  </si>
  <si>
    <t>RM-02022024-0002</t>
  </si>
  <si>
    <t>DUMA CAP</t>
  </si>
  <si>
    <t xml:space="preserve">DUMA Container 60mL </t>
  </si>
  <si>
    <t>RM-04032024-0001</t>
  </si>
  <si>
    <t>RM-29022024-0001</t>
  </si>
  <si>
    <t>VIAL #1 ENGINEERING BATCH</t>
  </si>
  <si>
    <t>JSK API TESTING</t>
  </si>
  <si>
    <t>TAC-PRO-012</t>
  </si>
  <si>
    <t xml:space="preserve">   </t>
  </si>
  <si>
    <t>RM-08032024-0001</t>
  </si>
  <si>
    <t>TEST/WEEKLY EM</t>
  </si>
  <si>
    <t>Bottles square 175 Ml</t>
  </si>
  <si>
    <t>RM-12032024-0002</t>
  </si>
  <si>
    <t>RM-12032024-0001</t>
  </si>
  <si>
    <t>ENG BATCH</t>
  </si>
  <si>
    <t>CLEAR B R&amp;D</t>
  </si>
  <si>
    <t>MPHL20CL3</t>
  </si>
  <si>
    <t>CAPSULE FILTER HYDROPHILIC 0.45UM</t>
  </si>
  <si>
    <t>RM-23022024-0001</t>
  </si>
  <si>
    <t>C3NB64735</t>
  </si>
  <si>
    <t>RM-27022024-0001</t>
  </si>
  <si>
    <t>Releasd in stock</t>
  </si>
  <si>
    <t>Zetabeads plus 0.2</t>
  </si>
  <si>
    <t>FEMALE Luer lock tubing</t>
  </si>
  <si>
    <t>hamilton</t>
  </si>
  <si>
    <t>RM-02012024-0007</t>
  </si>
  <si>
    <t>KF9TF</t>
  </si>
  <si>
    <t>60mL Plastic Syringer</t>
  </si>
  <si>
    <t>fisher brand</t>
  </si>
  <si>
    <t>RM-02012024-0004</t>
  </si>
  <si>
    <t>S-13652W</t>
  </si>
  <si>
    <t>5 Gal Screw Top</t>
  </si>
  <si>
    <t>RM-04012024-0001</t>
  </si>
  <si>
    <t>Spoon PS  Sterile 10mL</t>
  </si>
  <si>
    <t>256 JAN</t>
  </si>
  <si>
    <t>ELV-BPR-001 LPI2024183</t>
  </si>
  <si>
    <t>ELV-BPR-002 LPI2024185</t>
  </si>
  <si>
    <t>ELV-BPR-001 LPI2024185</t>
  </si>
  <si>
    <t>ENVIRONMENTAL EXPRESS</t>
  </si>
  <si>
    <t>500ML BOTTLE HDPE</t>
  </si>
  <si>
    <t>SAMPLING SCOOP 34OZ</t>
  </si>
  <si>
    <t>ELV-BPR-001</t>
  </si>
  <si>
    <t xml:space="preserve">Magnesium stearate </t>
  </si>
  <si>
    <t>1ME0268</t>
  </si>
  <si>
    <t>LPI2024183 ELV-BPR-001</t>
  </si>
  <si>
    <t>RM-08022024-0001</t>
  </si>
  <si>
    <t>QUALICAPS INC</t>
  </si>
  <si>
    <t>GELATIN CAPSULES SIZE 2 WHITE</t>
  </si>
  <si>
    <t>ice pharma</t>
  </si>
  <si>
    <t>RM-20102023-0001</t>
  </si>
  <si>
    <t xml:space="preserve">ELV-BPR-010 </t>
  </si>
  <si>
    <t>BOTTLES 3OZ</t>
  </si>
  <si>
    <t>RM-06032024-0001</t>
  </si>
  <si>
    <t>RM-06032024-0002</t>
  </si>
  <si>
    <t>Bottles caps  3oz</t>
  </si>
  <si>
    <t>8635c07</t>
  </si>
  <si>
    <t>KOLLIDON 25</t>
  </si>
  <si>
    <t>RM-18102023-0003</t>
  </si>
  <si>
    <t>04741716K0</t>
  </si>
  <si>
    <t>FISHer Scientific</t>
  </si>
  <si>
    <t>STERILE MEDIA BOTTLES</t>
  </si>
  <si>
    <t>Pearlitol 25c mannitol</t>
  </si>
  <si>
    <t>roquette</t>
  </si>
  <si>
    <t>RM-19102023-0001</t>
  </si>
  <si>
    <t>UV220</t>
  </si>
  <si>
    <t>312-0950</t>
  </si>
  <si>
    <t>HDPE BOTTLE 950ML</t>
  </si>
  <si>
    <t>RM-02012024-0006</t>
  </si>
  <si>
    <t>ZETABEAD PLUS 0.4</t>
  </si>
  <si>
    <t xml:space="preserve">PHYSICAL INBENTORY </t>
  </si>
  <si>
    <t>ELV-BPR-002 LPI2024183</t>
  </si>
  <si>
    <t xml:space="preserve"> DRUM 10L</t>
  </si>
  <si>
    <t>trsanfer to RHP</t>
  </si>
  <si>
    <t>RM-11042023-0003</t>
  </si>
  <si>
    <t>TRYPTICASE SOY BROTH</t>
  </si>
  <si>
    <t>RM-21032024-0001</t>
  </si>
  <si>
    <t>RM-25032024-0001</t>
  </si>
  <si>
    <t>ELVN-002 22.5MG LPI2024183</t>
  </si>
  <si>
    <t>ELVN-002 45MG LPI2024185</t>
  </si>
  <si>
    <t>ELVN-002 LPI2024183</t>
  </si>
  <si>
    <t>ELVN-002 LPI2024185</t>
  </si>
  <si>
    <t>RM-241012023-0002</t>
  </si>
  <si>
    <t>3OZ HDPE PLASTIC BOTTLE</t>
  </si>
  <si>
    <t>G113RB-1000</t>
  </si>
  <si>
    <t>RM-08032023-0001</t>
  </si>
  <si>
    <t>Square Bottle 175ml</t>
  </si>
  <si>
    <t>RM-29032024-0004</t>
  </si>
  <si>
    <t>Media fill autoclave test</t>
  </si>
  <si>
    <t>RM-23032023-0001</t>
  </si>
  <si>
    <t>GM</t>
  </si>
  <si>
    <t>In QUARANTINE</t>
  </si>
  <si>
    <t>LPI2023173, LPI2023173, LPI2023180</t>
  </si>
  <si>
    <t>VKT R&amp;D</t>
  </si>
  <si>
    <t>VKT R&amp;D Addendum C</t>
  </si>
  <si>
    <t>HDT LION-RAR  GLP</t>
  </si>
  <si>
    <t>CORNING</t>
  </si>
  <si>
    <t>BOTTLE, 250ML STERILE</t>
  </si>
  <si>
    <t>FORCEPS STERILE</t>
  </si>
  <si>
    <t>RM-27032024-0001</t>
  </si>
  <si>
    <t>ELV-BPR-002 LPI2024191</t>
  </si>
  <si>
    <t>ELV-BPR-002 LPI2024190</t>
  </si>
  <si>
    <t>WEIGH BOAT STERILE</t>
  </si>
  <si>
    <t>BOWL, STERILE 32 OZ</t>
  </si>
  <si>
    <t>RM-04042024-0003</t>
  </si>
  <si>
    <t>REALEASED IN STOCK</t>
  </si>
  <si>
    <t>USE FOR TAC LPI2024187</t>
  </si>
  <si>
    <t>RM-09042024-0001</t>
  </si>
  <si>
    <t>MICROCRYSTALLINE MMC PHARMACEL 102</t>
  </si>
  <si>
    <t>LPI2024191 MFG ELV-BPR-002</t>
  </si>
  <si>
    <t>ELV R&amp;D USE</t>
  </si>
  <si>
    <t>ELVN-002 67.5 EHNG BATCH</t>
  </si>
  <si>
    <t>ELV-BPR-002 LPI2023190</t>
  </si>
  <si>
    <t>2114-006</t>
  </si>
  <si>
    <t>Bottles 175mL Square</t>
  </si>
  <si>
    <t>RM-03042024-0001</t>
  </si>
  <si>
    <t>20mm Seals Green</t>
  </si>
  <si>
    <t>Eng. Batch and Autoclave VAL</t>
  </si>
  <si>
    <t>#011</t>
  </si>
  <si>
    <t>Eng batch and Autoclave VAL</t>
  </si>
  <si>
    <t>RAP</t>
  </si>
  <si>
    <t>V9407</t>
  </si>
  <si>
    <t>Datwyler</t>
  </si>
  <si>
    <t>RM-29032024-0001</t>
  </si>
  <si>
    <t>921022000016</t>
  </si>
  <si>
    <t>20R Amber Vials Sterile</t>
  </si>
  <si>
    <t>RM-28032024-0001</t>
  </si>
  <si>
    <t>102562C</t>
  </si>
  <si>
    <t>Weight Boat Sterile</t>
  </si>
  <si>
    <t>RM-02042024-0004</t>
  </si>
  <si>
    <t>00003100499</t>
  </si>
  <si>
    <t>Pharma 50 tubing</t>
  </si>
  <si>
    <t>RM-02042024-0002</t>
  </si>
  <si>
    <t>Fittings 3/8 5pk</t>
  </si>
  <si>
    <t>RM-02042024-0001</t>
  </si>
  <si>
    <t>DYNDS032OH</t>
  </si>
  <si>
    <t>Bowl Sterile 32oz</t>
  </si>
  <si>
    <t>CHP Autoclave VAL</t>
  </si>
  <si>
    <t>Autoclave AL for CHP</t>
  </si>
  <si>
    <t>RM-26032024-0001</t>
  </si>
  <si>
    <t>368247-3230080</t>
  </si>
  <si>
    <t>Square Bottle 4L</t>
  </si>
  <si>
    <t>RM-04042024-0001</t>
  </si>
  <si>
    <t>RM-02042024-0003</t>
  </si>
  <si>
    <t>Seals - Red</t>
  </si>
  <si>
    <t>RM-29032024-0002</t>
  </si>
  <si>
    <t>VKT Labelling and Inspection 20mg LPI2023180</t>
  </si>
  <si>
    <t xml:space="preserve">LPI2023173 </t>
  </si>
  <si>
    <t>VKT LPI2023173, LPI2023180</t>
  </si>
  <si>
    <t>RM-13022024-0002</t>
  </si>
  <si>
    <t>ELV-BPR-002 67.5MG ENG BATCH</t>
  </si>
  <si>
    <t>SCREW TOP BUCKET 6.5 G</t>
  </si>
  <si>
    <t>RM-09042024-0002</t>
  </si>
  <si>
    <t xml:space="preserve">0.6 SCREW TOP GAL </t>
  </si>
  <si>
    <t>RM-16012024-0002</t>
  </si>
  <si>
    <t>S-18115R</t>
  </si>
  <si>
    <t>SCREW TOP BUCKET 2.5</t>
  </si>
  <si>
    <t>RM-09042024-0003</t>
  </si>
  <si>
    <t>lpi2024185</t>
  </si>
  <si>
    <t>BERLIN PACKAGING</t>
  </si>
  <si>
    <t>BM</t>
  </si>
  <si>
    <t>LPI2024190</t>
  </si>
  <si>
    <t>ELVN-001 R&amp;D</t>
  </si>
  <si>
    <t>Gelatin Capsule White size 2</t>
  </si>
  <si>
    <t xml:space="preserve">PURIFIED WATER </t>
  </si>
  <si>
    <t>RM-18042024-0002</t>
  </si>
  <si>
    <t>WK30776134</t>
  </si>
  <si>
    <t>RM-19042024-0001</t>
  </si>
  <si>
    <t>PURIFIED WATER</t>
  </si>
  <si>
    <t>ELVN-001 67.5 ENG BATCH</t>
  </si>
  <si>
    <t>ELV-002 67.5 MG ENG BATCH</t>
  </si>
  <si>
    <t>BOTTLE 4,000 mL</t>
  </si>
  <si>
    <t>MEDIA FILL LPI2024186</t>
  </si>
  <si>
    <t xml:space="preserve">SCHOTT </t>
  </si>
  <si>
    <t>SEALS 13MM WHITE</t>
  </si>
  <si>
    <t>MASTERFLEX</t>
  </si>
  <si>
    <t>LPI-BPR-002 BR RHP</t>
  </si>
  <si>
    <t>POP MEDIA FILL LPI2024186</t>
  </si>
  <si>
    <t>21 BOV 22</t>
  </si>
  <si>
    <t>SARTORIUS</t>
  </si>
  <si>
    <t>FXB112850</t>
  </si>
  <si>
    <t>MEDIAL FILL LPI2024186</t>
  </si>
  <si>
    <t>NEEDLE, Sterile 16G X1 1/2"</t>
  </si>
  <si>
    <t>LPI2023143 LPI-BPR-002</t>
  </si>
  <si>
    <t>RHP GLP BATCH</t>
  </si>
  <si>
    <t>BOTTLE, 250 ML STERILE</t>
  </si>
  <si>
    <t>physical inventory</t>
  </si>
  <si>
    <t>AMAZON/CAPLUGS EVERGREEN</t>
  </si>
  <si>
    <t xml:space="preserve">EVERLUX 0.2 Capsule filter </t>
  </si>
  <si>
    <t>RM-29042024-0002</t>
  </si>
  <si>
    <t>FB111542</t>
  </si>
  <si>
    <t>RM-19122023-0001</t>
  </si>
  <si>
    <t xml:space="preserve">VKT-BPR-001 </t>
  </si>
  <si>
    <t>06302-01</t>
  </si>
  <si>
    <t>RM-02052024-0002</t>
  </si>
  <si>
    <t>BJC481240</t>
  </si>
  <si>
    <t>RM-09052024-0004</t>
  </si>
  <si>
    <t>50L LABTAINER</t>
  </si>
  <si>
    <t>RM-09052024-0002</t>
  </si>
  <si>
    <t>10CC CLEAR VIALS</t>
  </si>
  <si>
    <t>RM-19042024-0003</t>
  </si>
  <si>
    <t>RM-19042024-0004</t>
  </si>
  <si>
    <t>DWK</t>
  </si>
  <si>
    <t>RM-19042024-0002</t>
  </si>
  <si>
    <t>tac-bpr-003 lpi2024184</t>
  </si>
  <si>
    <t>labeling &amp; inspection LPI2024187</t>
  </si>
  <si>
    <t>POP FOR MEDIA FILL LPI2024186</t>
  </si>
  <si>
    <t>BOTTLES 175ML</t>
  </si>
  <si>
    <t>RM-25032024-0002</t>
  </si>
  <si>
    <t>BOTTLES 175 ML</t>
  </si>
  <si>
    <t>LPI2024187 LABELING &amp; INSPECTION</t>
  </si>
  <si>
    <t xml:space="preserve"> BOTTLES 175ML</t>
  </si>
  <si>
    <t>TAC-BPR-003 LPI2024184</t>
  </si>
  <si>
    <t>TAC-BPR-008 LPI2024188</t>
  </si>
  <si>
    <t>RM-28112023-0006</t>
  </si>
  <si>
    <t xml:space="preserve"> RELEASED IN STOCK</t>
  </si>
  <si>
    <t>TAC-BPR-0008 LPI2024188</t>
  </si>
  <si>
    <t>LPI2024185</t>
  </si>
  <si>
    <t>2 BOX SENT TO ENLIVEN</t>
  </si>
  <si>
    <t xml:space="preserve">LPI2024191 </t>
  </si>
  <si>
    <t>Purified Water</t>
  </si>
  <si>
    <t>TAC-BPR-002</t>
  </si>
  <si>
    <t>FISHERBRAND</t>
  </si>
  <si>
    <t xml:space="preserve">R&amp;D </t>
  </si>
  <si>
    <t>VKT r&amp;d</t>
  </si>
  <si>
    <t>FEET</t>
  </si>
  <si>
    <t>475-BPR-007</t>
  </si>
  <si>
    <t>Recd_Date</t>
  </si>
  <si>
    <t xml:space="preserve">TAC </t>
  </si>
  <si>
    <t>KP701161046W</t>
  </si>
  <si>
    <t>10L Drum</t>
  </si>
  <si>
    <t>label master</t>
  </si>
  <si>
    <t>RM-23052024-0002</t>
  </si>
  <si>
    <t>PRCT200067</t>
  </si>
  <si>
    <t>ELV-BPR-018 LPI2024192</t>
  </si>
  <si>
    <t>RM-18102023-0004</t>
  </si>
  <si>
    <t>01048029V0</t>
  </si>
  <si>
    <t>RELEASED</t>
  </si>
  <si>
    <t>ELV-PRO-010</t>
  </si>
  <si>
    <t xml:space="preserve">ELV    </t>
  </si>
  <si>
    <t>Sterile Repeater pump</t>
  </si>
  <si>
    <t>RM-15012024-0002</t>
  </si>
  <si>
    <t>1MF0186</t>
  </si>
  <si>
    <t>ME163</t>
  </si>
  <si>
    <t>Methylparaben</t>
  </si>
  <si>
    <t>RM-18042024-0001</t>
  </si>
  <si>
    <t>1LB0615</t>
  </si>
  <si>
    <t>CHP ENG. BATCH</t>
  </si>
  <si>
    <t>RM-07052024-0001</t>
  </si>
  <si>
    <t>HC33653457</t>
  </si>
  <si>
    <t>1.09137.1003</t>
  </si>
  <si>
    <t>Sodium Hydroxide solution</t>
  </si>
  <si>
    <t>RM-07052024-0002</t>
  </si>
  <si>
    <t>HC32763837</t>
  </si>
  <si>
    <t>RM-15012024-0001</t>
  </si>
  <si>
    <t>PR133</t>
  </si>
  <si>
    <t>Propylparaben</t>
  </si>
  <si>
    <t>RM-18012024-0001</t>
  </si>
  <si>
    <t>2MK0101</t>
  </si>
  <si>
    <t>MCC Pharmacel 102</t>
  </si>
  <si>
    <t>RM-02052024-0003</t>
  </si>
  <si>
    <t>ECPIRED TRANSFER TO R&amp;D</t>
  </si>
  <si>
    <t>ROQUETTE</t>
  </si>
  <si>
    <t>ELV-002 45MG LPI2024185</t>
  </si>
  <si>
    <t>38R0001046</t>
  </si>
  <si>
    <t>38-400 White caps</t>
  </si>
  <si>
    <t>reliable caps</t>
  </si>
  <si>
    <t>RM-11062024-0001</t>
  </si>
  <si>
    <t>RM-11062024-0002</t>
  </si>
  <si>
    <t>3oz White Bottle</t>
  </si>
  <si>
    <t>8111H-200S</t>
  </si>
  <si>
    <t>RM-12062024-0001</t>
  </si>
  <si>
    <t>S-15637R</t>
  </si>
  <si>
    <t>6.5 GAL Bucket kit</t>
  </si>
  <si>
    <t>RM-10062024-0003</t>
  </si>
  <si>
    <t>RM-10062024-0004</t>
  </si>
  <si>
    <t>2.5 GAL Bucket kit</t>
  </si>
  <si>
    <t>Sampling Scoop  34oz</t>
  </si>
  <si>
    <t>ELVN-002 67.5 MG ENG BATCH</t>
  </si>
  <si>
    <t>VKT SQ PLACEBO</t>
  </si>
  <si>
    <t>96904-0000</t>
  </si>
  <si>
    <t>CHP WFI ID TESTING</t>
  </si>
  <si>
    <t xml:space="preserve">193013 GAR </t>
  </si>
  <si>
    <t xml:space="preserve">Ethyl alcohol 200 proof </t>
  </si>
  <si>
    <t>EAP200-4LP</t>
  </si>
  <si>
    <t>RM-14052024-0003</t>
  </si>
  <si>
    <t>5000612/1.1</t>
  </si>
  <si>
    <t>6703-7550 28420126</t>
  </si>
  <si>
    <t xml:space="preserve">Polycap 75 5.0 hd </t>
  </si>
  <si>
    <t>RM-14052024-0001</t>
  </si>
  <si>
    <t>RM-03042024-0002</t>
  </si>
  <si>
    <t>TJ-ENL-1925-100-A-4</t>
  </si>
  <si>
    <t>MATERIAL ID TESTING</t>
  </si>
  <si>
    <t>SHIP 4KG API TO CareRX</t>
  </si>
  <si>
    <t>5447307H2G-SS</t>
  </si>
  <si>
    <t>Sartopore 2 gamma maxicaps</t>
  </si>
  <si>
    <t>RM-04062024-0002</t>
  </si>
  <si>
    <t>RM-04062024-0001</t>
  </si>
  <si>
    <t>Sartobran P Maxicaps</t>
  </si>
  <si>
    <t>5237306d2--dd</t>
  </si>
  <si>
    <t>0.6 SCREW TOP GAL</t>
  </si>
  <si>
    <t>SHIP API TO CORE RX</t>
  </si>
  <si>
    <t>01AB11A13</t>
  </si>
  <si>
    <t>SILICA GEL DESICCANT</t>
  </si>
  <si>
    <t>DESICCARE INC</t>
  </si>
  <si>
    <t>RM-23052024-0001</t>
  </si>
  <si>
    <t>DM-240402-29680</t>
  </si>
  <si>
    <t>31 APR 26</t>
  </si>
  <si>
    <t>06260-05</t>
  </si>
  <si>
    <t>RM-14062024-0004</t>
  </si>
  <si>
    <t>Sampling Scoop 34 OZ</t>
  </si>
  <si>
    <t>LM-4PP-QC</t>
  </si>
  <si>
    <t>Male Luer 1/4</t>
  </si>
  <si>
    <t>Eldon James</t>
  </si>
  <si>
    <t>RM-13122023-0001</t>
  </si>
  <si>
    <t>36102-B</t>
  </si>
  <si>
    <t xml:space="preserve">2oz Bottles </t>
  </si>
  <si>
    <t>RM-14032024-0001</t>
  </si>
  <si>
    <t xml:space="preserve">JD </t>
  </si>
  <si>
    <t>VIALS, RTF 10R</t>
  </si>
  <si>
    <t>RM-21052024-0002</t>
  </si>
  <si>
    <t>LPI-SOP-114 TAKING 5/21/24</t>
  </si>
  <si>
    <t>475-BPR-001</t>
  </si>
  <si>
    <t>THERMO FISHER</t>
  </si>
  <si>
    <t>SH30713.02</t>
  </si>
  <si>
    <t>VIV ENGINEERING BATCH</t>
  </si>
  <si>
    <t xml:space="preserve">WFI Quality Water </t>
  </si>
  <si>
    <t>RM-28032024-0002</t>
  </si>
  <si>
    <t>AK30766911</t>
  </si>
  <si>
    <t>REPEAT TEST + 475-BPR-001</t>
  </si>
  <si>
    <t>CHP-BPR-001</t>
  </si>
  <si>
    <t>RM-09052024-0003</t>
  </si>
  <si>
    <t>yf</t>
  </si>
  <si>
    <t>rt</t>
  </si>
  <si>
    <t>Methadone HCL USP POWDER</t>
  </si>
  <si>
    <t>SPECGX</t>
  </si>
  <si>
    <t>MALLINCKRODT</t>
  </si>
  <si>
    <t>RM-14062024-0001</t>
  </si>
  <si>
    <t>specgx</t>
  </si>
  <si>
    <t>RM-14062024-0002</t>
  </si>
  <si>
    <t>id test</t>
  </si>
  <si>
    <t>RM-14062024-0003</t>
  </si>
  <si>
    <t>RM-05022024-0001</t>
  </si>
  <si>
    <t>ENG BATCH + AUTOCLAVE VAL</t>
  </si>
  <si>
    <t xml:space="preserve">LPI-BPR-005 </t>
  </si>
  <si>
    <t>Cleaning for Lpi-bpr-005</t>
  </si>
  <si>
    <t xml:space="preserve">CHP-BPR-001 </t>
  </si>
  <si>
    <t>R-15012024-0002</t>
  </si>
  <si>
    <t>LPI_Lot_Number</t>
  </si>
  <si>
    <t>LPI_Part_Number</t>
  </si>
  <si>
    <t>G0HC5001474</t>
  </si>
  <si>
    <t xml:space="preserve">Capsules Size 0 orange </t>
  </si>
  <si>
    <t>RM-10072024-0001</t>
  </si>
  <si>
    <t>ELV-BPR-012 LPI2024196</t>
  </si>
  <si>
    <t>ELV-BPR-012 LPI2024193</t>
  </si>
  <si>
    <t>ELV-BPR-012 LPI2023174</t>
  </si>
  <si>
    <t>ENL-1022-0 API  ELVN-001</t>
  </si>
  <si>
    <t xml:space="preserve">ELVN-001 ENL-1022-0 </t>
  </si>
  <si>
    <t>LPI2024193 ELV-BPR-012</t>
  </si>
  <si>
    <t>10B050N</t>
  </si>
  <si>
    <t>RM-03082023-0001</t>
  </si>
  <si>
    <t>RM-07062024-0001</t>
  </si>
  <si>
    <t>S-24088</t>
  </si>
  <si>
    <t>15 GAL Blue Drum</t>
  </si>
  <si>
    <t>RM-05062024-0001</t>
  </si>
  <si>
    <t>LPI2024196 ELV-BPR-012</t>
  </si>
  <si>
    <t>12 GAL Bucket kit</t>
  </si>
  <si>
    <t>RM-05062024-0002</t>
  </si>
  <si>
    <t>3085606VR21PH</t>
  </si>
  <si>
    <t>Aerosil 200 pharma</t>
  </si>
  <si>
    <t>RM-10062024-0001</t>
  </si>
  <si>
    <t xml:space="preserve">  </t>
  </si>
  <si>
    <t>REJECT BIN ELV-BPR-013 LPI2024193</t>
  </si>
  <si>
    <t>ELV-BPR-013 LPI2024193</t>
  </si>
  <si>
    <t>DUMA Container 60mL</t>
  </si>
  <si>
    <t>Fisher scientific</t>
  </si>
  <si>
    <t>SCREW TOP BUCKET 12 GAL</t>
  </si>
  <si>
    <t>S-45637W</t>
  </si>
  <si>
    <t>P</t>
  </si>
  <si>
    <t xml:space="preserve">3oz Bottle </t>
  </si>
  <si>
    <t>RM-21052024-0001</t>
  </si>
  <si>
    <t>RM-01072024-0001</t>
  </si>
  <si>
    <t>RM-01072024-0002</t>
  </si>
  <si>
    <t>RM-19062024-0004</t>
  </si>
  <si>
    <t>BOTTLES, WM HDPE 2L</t>
  </si>
  <si>
    <t xml:space="preserve">SUCROSE </t>
  </si>
  <si>
    <t>AFT R&amp;D</t>
  </si>
  <si>
    <t>ELVN-001 CAPSULES CV GMP</t>
  </si>
  <si>
    <t>LION- PJR MFG</t>
  </si>
  <si>
    <t>LION-RAR MFG</t>
  </si>
  <si>
    <t>RM-19062024-0005</t>
  </si>
  <si>
    <t>RM-16072024-0001</t>
  </si>
  <si>
    <t>F231A Clearsol r&amp;d</t>
  </si>
  <si>
    <t>ice</t>
  </si>
  <si>
    <t>RM-19062024-0001</t>
  </si>
  <si>
    <t>TR20240324M</t>
  </si>
  <si>
    <t>RM-19062024-0003</t>
  </si>
  <si>
    <t>TR20240513M</t>
  </si>
  <si>
    <t xml:space="preserve">Released in stock </t>
  </si>
  <si>
    <t>RM-19062024-0002</t>
  </si>
  <si>
    <t>TR20240330M</t>
  </si>
  <si>
    <t>RM-18062024-0002</t>
  </si>
  <si>
    <t>TR20240507M</t>
  </si>
  <si>
    <t>id testing</t>
  </si>
  <si>
    <t>RM-10062024-0002</t>
  </si>
  <si>
    <t>1MI0159</t>
  </si>
  <si>
    <t>RM-13062024-0001</t>
  </si>
  <si>
    <t>4MI0045</t>
  </si>
  <si>
    <t>ERX ENG MFG</t>
  </si>
  <si>
    <t>505134P5--00--B</t>
  </si>
  <si>
    <t>5051342P4--SS--B</t>
  </si>
  <si>
    <t>SARTOPURE PP3</t>
  </si>
  <si>
    <t>Water for injection</t>
  </si>
  <si>
    <t>RM-15072024-0001</t>
  </si>
  <si>
    <t>AK30786891</t>
  </si>
  <si>
    <t>erx eng mfg</t>
  </si>
  <si>
    <t>LPI2023174, LPI2023173, LPI2023180</t>
  </si>
  <si>
    <t>LPI2023179 BOTTLING FOR STABILITY</t>
  </si>
  <si>
    <t>DAVOS F30 GMP LPI2023099</t>
  </si>
  <si>
    <t>DAV F30 GMP LPI2023099</t>
  </si>
  <si>
    <t>J.T. BAKER</t>
  </si>
  <si>
    <t>J.T BAKER</t>
  </si>
  <si>
    <t>RHP GMP BATCH</t>
  </si>
  <si>
    <t>SKLAR</t>
  </si>
  <si>
    <t>DAV GMP LPI2023099</t>
  </si>
  <si>
    <t>RM-22042021-0003</t>
  </si>
  <si>
    <t>Fittings PC 1/4"</t>
  </si>
  <si>
    <t>RHP R&amp;D</t>
  </si>
  <si>
    <t>azelis</t>
  </si>
  <si>
    <t>HYDROCHLORIC ACID, 5.00 NORMAL</t>
  </si>
  <si>
    <t>24M STB LPI2022071</t>
  </si>
  <si>
    <t>RM-02052024-0004</t>
  </si>
  <si>
    <t>DAV STB TESTING</t>
  </si>
  <si>
    <t>RM-02052024-0005</t>
  </si>
  <si>
    <t>A012220048</t>
  </si>
  <si>
    <t>GF2SPHO.2-33B2</t>
  </si>
  <si>
    <t>RM-09112023-0002</t>
  </si>
  <si>
    <t>TRANSFER TO LPI-GM</t>
  </si>
  <si>
    <t>RM-29112023-0002</t>
  </si>
  <si>
    <t>TRANSFER TO  LPI-GM</t>
  </si>
  <si>
    <t>RM-17112023-0011</t>
  </si>
  <si>
    <t>Dialysis Flasks 250ml</t>
  </si>
  <si>
    <t>RM-17112023-0006</t>
  </si>
  <si>
    <t>P00889277</t>
  </si>
  <si>
    <t>FITTINGS 3/8 5PK</t>
  </si>
  <si>
    <t>2250-0020</t>
  </si>
  <si>
    <t>CARBOY AUTOCLAVABLE 10L</t>
  </si>
  <si>
    <t>RM-17112023-0013</t>
  </si>
  <si>
    <t>13/31/50</t>
  </si>
  <si>
    <t>342020-0125</t>
  </si>
  <si>
    <t>PETG MEDIA BOTTLE 125ML</t>
  </si>
  <si>
    <t>RM-17112023-0016</t>
  </si>
  <si>
    <t>342020-1000</t>
  </si>
  <si>
    <t>PETG MEDIA BOTTLE 1000 ML</t>
  </si>
  <si>
    <t>RM-17112023-0014</t>
  </si>
  <si>
    <t>342020-0500</t>
  </si>
  <si>
    <t>PETG MEDIA BOTTLE 500ML</t>
  </si>
  <si>
    <t>RM-17112023-0015</t>
  </si>
  <si>
    <t>Centrifuge tube 50 ml</t>
  </si>
  <si>
    <t>RM-17112023-0001</t>
  </si>
  <si>
    <t>229210A</t>
  </si>
  <si>
    <t xml:space="preserve">10 ml Pipet </t>
  </si>
  <si>
    <t>CELLTREAT</t>
  </si>
  <si>
    <t>RM-22112023-0002</t>
  </si>
  <si>
    <t>230607-070-A</t>
  </si>
  <si>
    <t>TRANSFER TO PELAGE R&amp;D</t>
  </si>
  <si>
    <t>Tubing pharma-50</t>
  </si>
  <si>
    <t>RM-22112023-0001</t>
  </si>
  <si>
    <t>H033N7Q018</t>
  </si>
  <si>
    <t>SH30662.14</t>
  </si>
  <si>
    <t>Labtainer 500 ml</t>
  </si>
  <si>
    <t>life technologies corp</t>
  </si>
  <si>
    <t>RM-28112023-0004</t>
  </si>
  <si>
    <t>BJB481210</t>
  </si>
  <si>
    <t>TRANSFER TO ATAI R&amp;D</t>
  </si>
  <si>
    <t>Z1379</t>
  </si>
  <si>
    <t>Sodium Chloride 0.9 %</t>
  </si>
  <si>
    <t>RM-28112023-0005</t>
  </si>
  <si>
    <t>WJ30744511</t>
  </si>
  <si>
    <t>TRANSFERRED TO R&amp;D</t>
  </si>
  <si>
    <t>P1492</t>
  </si>
  <si>
    <t>Polyethylene Glycol 1450</t>
  </si>
  <si>
    <t>RM-17112023-0003</t>
  </si>
  <si>
    <t>RM-17112023-0002</t>
  </si>
  <si>
    <t>1LE0897</t>
  </si>
  <si>
    <t>E7750</t>
  </si>
  <si>
    <t xml:space="preserve">N-(DIMETHYLAMINOPROPYL)- N1 </t>
  </si>
  <si>
    <t>RM-17112023-0004</t>
  </si>
  <si>
    <t>BCCJ2914</t>
  </si>
  <si>
    <t>M1322</t>
  </si>
  <si>
    <t>Monoethanolamine</t>
  </si>
  <si>
    <t>RM-17112023-0005</t>
  </si>
  <si>
    <t>1MJ0210</t>
  </si>
  <si>
    <t>Sodium Hydroxide</t>
  </si>
  <si>
    <t>RM-22112023-0004</t>
  </si>
  <si>
    <t>HC31087137</t>
  </si>
  <si>
    <t>80-1021</t>
  </si>
  <si>
    <t>Poma capped oa-nps</t>
  </si>
  <si>
    <t>RM-31102023-0002</t>
  </si>
  <si>
    <t>NANOCOMPOSIX</t>
  </si>
  <si>
    <t>23-1121</t>
  </si>
  <si>
    <t>RM-22112023-0005</t>
  </si>
  <si>
    <t>K53839572</t>
  </si>
  <si>
    <t>B3545</t>
  </si>
  <si>
    <t>Sodium tetraborate decahydrate</t>
  </si>
  <si>
    <t>SLCQ1688</t>
  </si>
  <si>
    <t>MG</t>
  </si>
  <si>
    <t>J62036</t>
  </si>
  <si>
    <t>Phosphate-buffered saline</t>
  </si>
  <si>
    <t>RM-24072023-0001</t>
  </si>
  <si>
    <t>P27J545</t>
  </si>
  <si>
    <t>PBS 7.4</t>
  </si>
  <si>
    <t>GIBCO</t>
  </si>
  <si>
    <t>RM-20112023-0001</t>
  </si>
  <si>
    <t>M-NH2HCL-2000</t>
  </si>
  <si>
    <t>METHOXY PEG AMINE HCL SALT</t>
  </si>
  <si>
    <t>JENKEM</t>
  </si>
  <si>
    <t>RM-29092023-0001</t>
  </si>
  <si>
    <t>C11301-N230401</t>
  </si>
  <si>
    <t>M-NH2HCL-10K</t>
  </si>
  <si>
    <t>RM-29092023-0002</t>
  </si>
  <si>
    <t>C11302-N230401</t>
  </si>
  <si>
    <t>HYDROCHLORIC ACID</t>
  </si>
  <si>
    <t>RM-22112023-0006</t>
  </si>
  <si>
    <t>HC32709557</t>
  </si>
  <si>
    <t>2213-0128</t>
  </si>
  <si>
    <t>1 Gallon HDPE Natural</t>
  </si>
  <si>
    <t>QEC</t>
  </si>
  <si>
    <t>RM-30072024-0001</t>
  </si>
  <si>
    <t>2-175-07BB</t>
  </si>
  <si>
    <t>RM-02082024-0001</t>
  </si>
  <si>
    <t>RM-02082024-0002</t>
  </si>
  <si>
    <t>RM-02082024-0003</t>
  </si>
  <si>
    <t>RM-11012024-0003</t>
  </si>
  <si>
    <t>atai demo batch</t>
  </si>
  <si>
    <t>RM-14052024-0002</t>
  </si>
  <si>
    <t>MEDIA FILL LPI2024186 ON 04/03/24</t>
  </si>
  <si>
    <t>S-18114R</t>
  </si>
  <si>
    <t>1.25 GAL Bucket Kit</t>
  </si>
  <si>
    <t>RM-09072024-0001</t>
  </si>
  <si>
    <t>ERX -MET-001 REV.000 METHOD VALIDATION</t>
  </si>
  <si>
    <t xml:space="preserve">WFI, Quality Water </t>
  </si>
  <si>
    <t>ERX-BPR-001 LPI2024197</t>
  </si>
  <si>
    <t>CENTURION</t>
  </si>
  <si>
    <t>55 Gal Drum Liner</t>
  </si>
  <si>
    <t>RM-08072024-0001</t>
  </si>
  <si>
    <t>TRANSFER TO DAVOS/ SHIFA GLP</t>
  </si>
  <si>
    <t>LION RAR MFG</t>
  </si>
  <si>
    <t>FISHER Scientific</t>
  </si>
  <si>
    <t>RM-21062024-0002</t>
  </si>
  <si>
    <t>RM-21062024-0001</t>
  </si>
  <si>
    <t>5051303P4--00--B</t>
  </si>
  <si>
    <t>RM-29042024-0001</t>
  </si>
  <si>
    <t xml:space="preserve">50L Labtainer </t>
  </si>
  <si>
    <t>LPI-FM-113 ERX-PRO-001 REV.00</t>
  </si>
  <si>
    <t>31-Apr-2025</t>
  </si>
  <si>
    <t>RM-18062024-0001</t>
  </si>
  <si>
    <t>2MK0122</t>
  </si>
  <si>
    <t>RM-13112023-0003</t>
  </si>
  <si>
    <t>RM-02042024-0005</t>
  </si>
  <si>
    <t>ERX 1ST GMP MFG ERX-BPR-001</t>
  </si>
  <si>
    <t>Phopholipon 90g</t>
  </si>
  <si>
    <t>transfer to RAP</t>
  </si>
  <si>
    <t>CYTIVA</t>
  </si>
  <si>
    <t>Water for injection 20L</t>
  </si>
  <si>
    <t xml:space="preserve">TRANSFER TO R&amp;D EXPIRED </t>
  </si>
  <si>
    <t>PREP TO SEND PB 08/27/24</t>
  </si>
  <si>
    <t>2L Labtainer w/Quick connects</t>
  </si>
  <si>
    <t>Sterile Bowl 32oz</t>
  </si>
  <si>
    <t>TUBING. Mflex Silicone #24, 25'</t>
  </si>
  <si>
    <t>303382-*-*</t>
  </si>
  <si>
    <t>Citric Acid Monohydrate</t>
  </si>
  <si>
    <t>RM-22052023-0001</t>
  </si>
  <si>
    <t>K54242903</t>
  </si>
  <si>
    <t>RM-21042023-0002</t>
  </si>
  <si>
    <t>510300-2224421-14</t>
  </si>
  <si>
    <t>510300-2224420-07</t>
  </si>
  <si>
    <t>RM-21042023-0003</t>
  </si>
  <si>
    <t>NF5576</t>
  </si>
  <si>
    <t>Gelatin Capsule size 00</t>
  </si>
  <si>
    <t>qualicaps inc</t>
  </si>
  <si>
    <t>ELV-BPR-002 LPI2024198</t>
  </si>
  <si>
    <t>TRASNFER TO R&amp;D</t>
  </si>
  <si>
    <t>ELV-BPR-002 LPI2024195</t>
  </si>
  <si>
    <t>ENL-1925-100 (Pyrimidide Derivates_API)</t>
  </si>
  <si>
    <t>ELV-BPR-002 LPI2023198</t>
  </si>
  <si>
    <t>0.6 Screw top gal</t>
  </si>
  <si>
    <t>P505 R&amp;D</t>
  </si>
  <si>
    <t>MEDline</t>
  </si>
  <si>
    <t>RETURN to Inventory</t>
  </si>
  <si>
    <t>TRANSFER TO CHP</t>
  </si>
  <si>
    <t>25/10/23</t>
  </si>
  <si>
    <t>TRASFER TO CHP</t>
  </si>
  <si>
    <t xml:space="preserve">PHARMA-50 TUBING </t>
  </si>
  <si>
    <t>ACCELERATION LABORATORY</t>
  </si>
  <si>
    <t xml:space="preserve">RM-718 HCL Salt </t>
  </si>
  <si>
    <t>52471-4-A8</t>
  </si>
  <si>
    <t>Client</t>
  </si>
  <si>
    <t xml:space="preserve">CLIENTS REQUEST TO RETURN </t>
  </si>
  <si>
    <t>(API)- Octadecanoic Acid/M2CAB</t>
  </si>
  <si>
    <t>NETZCH</t>
  </si>
  <si>
    <t>BAFFER PREPARATION</t>
  </si>
  <si>
    <t>BUFFER PREPARATION</t>
  </si>
  <si>
    <t>Tween 20 , viscous liquid</t>
  </si>
  <si>
    <t>Sodium Hydroxide 1N</t>
  </si>
  <si>
    <t>TRANFER TO LPI-GM</t>
  </si>
  <si>
    <t>Rpeater Pump TUBE Sets Sterile</t>
  </si>
  <si>
    <t>TRASNFER TO LPI-GM</t>
  </si>
  <si>
    <t>Pipet, sero 10ml</t>
  </si>
  <si>
    <t>transfer to lpi</t>
  </si>
  <si>
    <t>CHP-BPR-001 LPI2024200</t>
  </si>
  <si>
    <t>CHP-BPR-001 LPI2024204</t>
  </si>
  <si>
    <t>Medial fill LPI2024208</t>
  </si>
  <si>
    <t>media fill lpi2024208</t>
  </si>
  <si>
    <t>Medial Fill LPI2024208</t>
  </si>
  <si>
    <t>PREP OF PARTS CHP-BPR-001</t>
  </si>
  <si>
    <t>CHPR-BPR-001 LPI2024200/204</t>
  </si>
  <si>
    <t>PREP OF PARTS LPI2024205 DAV</t>
  </si>
  <si>
    <t>09/11/204</t>
  </si>
  <si>
    <t>RM-14052024-003</t>
  </si>
  <si>
    <t>CHP-BPR-001 LPI2024200/204</t>
  </si>
  <si>
    <t>MEDIA FILL LPI2024208</t>
  </si>
  <si>
    <t>Media fill LPI2024208</t>
  </si>
  <si>
    <t>WFI Quality Water</t>
  </si>
  <si>
    <t>RM-050822024-0001</t>
  </si>
  <si>
    <t>RM-05082024-0001</t>
  </si>
  <si>
    <t>WH30698353</t>
  </si>
  <si>
    <t>Mehtylparaben</t>
  </si>
  <si>
    <t>Sdoium Chloride</t>
  </si>
  <si>
    <t>SH30712.03</t>
  </si>
  <si>
    <t>20L Labtainer w/ quick connects</t>
  </si>
  <si>
    <t>RM-29072024-0002</t>
  </si>
  <si>
    <t>BDK514930</t>
  </si>
  <si>
    <t>Needle 18G X 1/2</t>
  </si>
  <si>
    <t>RM-09052024-0001</t>
  </si>
  <si>
    <t>Specgx</t>
  </si>
  <si>
    <t>UPDATE BALANCE BASE CONTROLED SUSTANCE RCORD.</t>
  </si>
  <si>
    <t>DATWYLER</t>
  </si>
  <si>
    <t>20mm Blue Seals</t>
  </si>
  <si>
    <t>20mm Stoppers Sterile</t>
  </si>
  <si>
    <t>RM-19092024-0006</t>
  </si>
  <si>
    <t>RM-11092024-0007</t>
  </si>
  <si>
    <t>FSS8</t>
  </si>
  <si>
    <t>MFLX31311-62</t>
  </si>
  <si>
    <t>RM-06092024-0005</t>
  </si>
  <si>
    <t>AQ517004-5</t>
  </si>
  <si>
    <t>Connector Aseptiquik 5 1/4"</t>
  </si>
  <si>
    <t>foxx life sciences</t>
  </si>
  <si>
    <t>RM-11092024-0005</t>
  </si>
  <si>
    <t>DAV-BPR-005 LPI2024206</t>
  </si>
  <si>
    <t>50119-07</t>
  </si>
  <si>
    <t>FTG PP 1.5 Santry x 3/8 barb EA</t>
  </si>
  <si>
    <t>RM-09092024-0002</t>
  </si>
  <si>
    <t>5000003483-SPA1</t>
  </si>
  <si>
    <t>RM-04092024-0004</t>
  </si>
  <si>
    <t>STER. PET G MEDIA BTL 125ML</t>
  </si>
  <si>
    <t>NP6DFLP1S</t>
  </si>
  <si>
    <t>Fluorodyne II Filter</t>
  </si>
  <si>
    <t>RM-29082024-0002</t>
  </si>
  <si>
    <t>UC9776</t>
  </si>
  <si>
    <t>LPI2024205 Prep of Parts DAV GMP</t>
  </si>
  <si>
    <t>H033O4O020</t>
  </si>
  <si>
    <t>RM-06092024-0007</t>
  </si>
  <si>
    <t>50L Labtainer w/ quick connects</t>
  </si>
  <si>
    <t>RM-25092024-0001</t>
  </si>
  <si>
    <t>BKH525909</t>
  </si>
  <si>
    <t>EHF453677</t>
  </si>
  <si>
    <t>RM-26082024-0001</t>
  </si>
  <si>
    <t xml:space="preserve">100L Single layer </t>
  </si>
  <si>
    <t>SH30652.02</t>
  </si>
  <si>
    <t>100L Bottom Drain</t>
  </si>
  <si>
    <t>RM-26082024-0002</t>
  </si>
  <si>
    <t>BJB481154</t>
  </si>
  <si>
    <t>RM-25092024-0003</t>
  </si>
  <si>
    <t>RM-25092024-0004</t>
  </si>
  <si>
    <t>UC9816</t>
  </si>
  <si>
    <t>quarantine &amp; test</t>
  </si>
  <si>
    <t>DAVOS &amp; MEDIA FILL</t>
  </si>
  <si>
    <t>RM-04092024-0002</t>
  </si>
  <si>
    <t>1503-08WR</t>
  </si>
  <si>
    <t>RM-06092024-0004</t>
  </si>
  <si>
    <t>media fill LPI2024208</t>
  </si>
  <si>
    <t>NEED;E, Sterile 16G X1 1/2"</t>
  </si>
  <si>
    <t>31 MA Y25</t>
  </si>
  <si>
    <t>Sterile Sampler Scoop 2oz</t>
  </si>
  <si>
    <t>RM-06092024-0003</t>
  </si>
  <si>
    <t>D000230632</t>
  </si>
  <si>
    <t>RM-19092024-0001</t>
  </si>
  <si>
    <t xml:space="preserve">20mm Serum NovaPure Stoppers </t>
  </si>
  <si>
    <t>RM-09092024-0001</t>
  </si>
  <si>
    <t>RM-06092024-0001</t>
  </si>
  <si>
    <t>Repeater Pump TUBE Sets Sterile</t>
  </si>
  <si>
    <t>RM-19082024-0002</t>
  </si>
  <si>
    <t>AK30793175</t>
  </si>
  <si>
    <t>RM-16092024-0002</t>
  </si>
  <si>
    <t>RM-18092024-0001</t>
  </si>
  <si>
    <t>RM-22082024-0001</t>
  </si>
  <si>
    <t>04395-21</t>
  </si>
  <si>
    <t>Pipette Sero 10mL</t>
  </si>
  <si>
    <t>RM-06092024-0002</t>
  </si>
  <si>
    <t>221109-180-A</t>
  </si>
  <si>
    <t>RM-16092024-0004</t>
  </si>
  <si>
    <t>Drum Liner</t>
  </si>
  <si>
    <t>P505 RND</t>
  </si>
  <si>
    <t>TRANSFERRED TO ELVN-002</t>
  </si>
  <si>
    <t>6255-0913</t>
  </si>
  <si>
    <t>Sample Bag 9x13</t>
  </si>
  <si>
    <t>RM-07082024-0002</t>
  </si>
  <si>
    <t xml:space="preserve">VKT-BPR-016 </t>
  </si>
  <si>
    <t>VKT-BPR-015 LPI2024199</t>
  </si>
  <si>
    <t>VKT-VPR-015 LPI2024199</t>
  </si>
  <si>
    <t>VKT-BPR-016 LPI2024202</t>
  </si>
  <si>
    <t>6255-0918</t>
  </si>
  <si>
    <t>Sample Bag 9x18</t>
  </si>
  <si>
    <t>RM-07082024-0001</t>
  </si>
  <si>
    <t>TR20204507M</t>
  </si>
  <si>
    <t>VKT 15MG/ML BATCH SQ</t>
  </si>
  <si>
    <t>LPI-BPR-002 LPI2024205</t>
  </si>
  <si>
    <t>PG4189</t>
  </si>
  <si>
    <t>INVENTORY CHECK</t>
  </si>
  <si>
    <t>RM-26072024-0001</t>
  </si>
  <si>
    <t>RM-22042021-0002</t>
  </si>
  <si>
    <t>Tubing Mflex Silicone #24, 25ft</t>
  </si>
  <si>
    <t>13mm Seals blue</t>
  </si>
  <si>
    <t>RM-05092024-0002</t>
  </si>
  <si>
    <t xml:space="preserve">13mm Stoppers </t>
  </si>
  <si>
    <t>RM-05092024-0003</t>
  </si>
  <si>
    <t>D000230170</t>
  </si>
  <si>
    <t>RM-05092024-0001</t>
  </si>
  <si>
    <t>IK3266</t>
  </si>
  <si>
    <t>MFG LPI2024206</t>
  </si>
  <si>
    <t>Pharmacel 102 microcrystalline cellulose</t>
  </si>
  <si>
    <t>RM-26092024-0002</t>
  </si>
  <si>
    <t>MFLX96119-15</t>
  </si>
  <si>
    <t>Gamma Irradiated Tubing</t>
  </si>
  <si>
    <t>RM-30092024-0001</t>
  </si>
  <si>
    <t>672760-3-1</t>
  </si>
  <si>
    <t>6.5 Screw Top</t>
  </si>
  <si>
    <t>RM-16092024-0007</t>
  </si>
  <si>
    <t>S-23730R</t>
  </si>
  <si>
    <t>RM-16092024-0008</t>
  </si>
  <si>
    <t>950mL WM HDPE Packer</t>
  </si>
  <si>
    <t>RM-15082024-0001</t>
  </si>
  <si>
    <t>ELV-BPR-002 LPI2024203</t>
  </si>
  <si>
    <t>RM-28082024-0006</t>
  </si>
  <si>
    <t>A06252401J</t>
  </si>
  <si>
    <t>PHYSCAL COUNT</t>
  </si>
  <si>
    <t>DAV F33 ADDENDUM 10</t>
  </si>
  <si>
    <t>FILTER,0.2um Ultipor N66</t>
  </si>
  <si>
    <t>RM-16092024-0003</t>
  </si>
  <si>
    <t>fISHER Scientific</t>
  </si>
  <si>
    <t>RM-28082024-0002</t>
  </si>
  <si>
    <t>4403P10</t>
  </si>
  <si>
    <t>RM-28082024-0004</t>
  </si>
  <si>
    <t>RM-28082024-0005</t>
  </si>
  <si>
    <t>A05302404H</t>
  </si>
  <si>
    <t>DAV-BPR-005 LPI20262024</t>
  </si>
  <si>
    <t>Sterile Purified Water</t>
  </si>
  <si>
    <t>RM-28082024-0003</t>
  </si>
  <si>
    <t>AK30787982</t>
  </si>
  <si>
    <t>RM-09092024-0003</t>
  </si>
  <si>
    <t xml:space="preserve">DAV-BPR-005 </t>
  </si>
  <si>
    <t>SUCROSE, NF,EP,JP,ChP, High Purity</t>
  </si>
  <si>
    <t>Vial 2mL Fiolax Clear</t>
  </si>
  <si>
    <t>RM-19092024-0005</t>
  </si>
  <si>
    <t xml:space="preserve">INTJA-V </t>
  </si>
  <si>
    <t>3470-32G</t>
  </si>
  <si>
    <t>Hydrochloric Acid 5.00 normal</t>
  </si>
  <si>
    <t>RM-04092024-0001</t>
  </si>
  <si>
    <t>4407D78</t>
  </si>
  <si>
    <t>EDETATE Disodium USP</t>
  </si>
  <si>
    <t>EDATATE Disodium USP</t>
  </si>
  <si>
    <t>RM-28082024-0001</t>
  </si>
  <si>
    <t>24C0861021</t>
  </si>
  <si>
    <t>10MG/ML BATCH</t>
  </si>
  <si>
    <t>15MG/ML BATCH SQ</t>
  </si>
  <si>
    <t>TRANSFER TO ERX</t>
  </si>
  <si>
    <t>500273/1.1</t>
  </si>
  <si>
    <t>TAC-BPR-004 LPI2023163</t>
  </si>
  <si>
    <t>RM-14042024-0001</t>
  </si>
  <si>
    <t>BOTTLES 1000mL, Nalgene WM HDPE</t>
  </si>
  <si>
    <t>1 PACK TEST 3 PAKS EM</t>
  </si>
  <si>
    <t>27 My 24</t>
  </si>
  <si>
    <t>TAC GMP</t>
  </si>
  <si>
    <t>LPI2024208 MEDIA FILL</t>
  </si>
  <si>
    <t>RM-26092024-0003</t>
  </si>
  <si>
    <t>AK30790172</t>
  </si>
  <si>
    <t>ERX-PRO-002 VALIDATION</t>
  </si>
  <si>
    <t>RM-19082024-0001</t>
  </si>
  <si>
    <t xml:space="preserve">ERX-PRO-003 VALIDATION </t>
  </si>
  <si>
    <t>ALIQUOT FOR R&amp;D ENGINEERING BATCH</t>
  </si>
  <si>
    <t xml:space="preserve">ALIQUOT FOR STD PREP </t>
  </si>
  <si>
    <t>ALIQUOT FOR SHIPPING REQUESTED BY CLIENT</t>
  </si>
  <si>
    <t>ERX API ID TESTING</t>
  </si>
  <si>
    <t>RM-05032024-0001</t>
  </si>
  <si>
    <t>RM-03052024-0001</t>
  </si>
  <si>
    <t>IDT AUSTRALIA</t>
  </si>
  <si>
    <t>ERX-315 API</t>
  </si>
  <si>
    <t>DE69</t>
  </si>
  <si>
    <t>DE692301</t>
  </si>
  <si>
    <t>RM-05042023-0001</t>
  </si>
  <si>
    <t>JSK R&amp;D</t>
  </si>
  <si>
    <t>BIOSYNTH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</si>
</sst>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d\-mmm\-yy;@"/>
    <numFmt numFmtId="165" formatCode="0.000"/>
    <numFmt numFmtId="166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3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horizontal="center"/>
    </xf>
    <xf numFmtId="16" fontId="0" fillId="0" borderId="0" xfId="0" applyNumberFormat="1"/>
    <xf numFmtId="16" fontId="1" fillId="0" borderId="0" xfId="0" applyNumberFormat="1" applyFont="1"/>
    <xf numFmtId="0" fontId="2" fillId="0" borderId="0" xfId="0" applyFont="1"/>
    <xf numFmtId="17" fontId="0" fillId="0" borderId="0" xfId="0" applyNumberFormat="1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15" fontId="0" fillId="2" borderId="0" xfId="0" applyNumberFormat="1" applyFill="1"/>
    <xf numFmtId="15" fontId="0" fillId="0" borderId="1" xfId="0" applyNumberFormat="1" applyBorder="1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4" fontId="0" fillId="0" borderId="0" xfId="0" applyNumberFormat="1"/>
    <xf numFmtId="166" fontId="0" fillId="0" borderId="0" xfId="0" applyNumberFormat="1"/>
    <xf numFmtId="2" fontId="0" fillId="3" borderId="0" xfId="0" applyNumberFormat="1" applyFill="1"/>
  </cellXfs>
  <cellStyles count="1">
    <cellStyle name="Normal" xfId="0" builtinId="0"/>
  </cellStyles>
  <dxfs count="76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[$-409]d\-mmm\-yy;@"/>
    </dxf>
    <dxf>
      <numFmt numFmtId="2" formatCode="0.00"/>
    </dxf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\-mmm\-yy"/>
    </dxf>
  </dxfs>
  <tableStyles count="1" defaultTableStyle="TableStyleMedium2" defaultPivotStyle="PivotStyleLight16">
    <tableStyle name="Invisible" pivot="0" table="0" count="0" xr9:uid="{BBB5A854-E28D-47F3-B6EA-C151C84E16E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0</xdr:row>
          <xdr:rowOff>0</xdr:rowOff>
        </xdr:from>
        <xdr:to>
          <xdr:col>0</xdr:col>
          <xdr:colOff>885825</xdr:colOff>
          <xdr:row>0</xdr:row>
          <xdr:rowOff>276225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75F1F5-4204-422D-8430-934D90EF0377}" name="Table1" displayName="Table1" ref="A1:U4776" totalsRowShown="0">
  <autoFilter ref="A1:U4776" xr:uid="{6F75F1F5-4204-422D-8430-934D90EF0377}">
    <filterColumn colId="0">
      <filters>
        <filter val="JSK"/>
      </filters>
    </filterColumn>
    <filterColumn colId="6">
      <filters>
        <filter val="Pluronic"/>
      </filters>
    </filterColumn>
    <filterColumn colId="9">
      <filters>
        <filter val="RM-05042023-0001"/>
      </filters>
    </filterColumn>
  </autoFilter>
  <tableColumns count="21">
    <tableColumn id="1" xr3:uid="{BAD68DE3-CCB1-45D4-B38B-A2CDF4071C1C}" name="Client"/>
    <tableColumn id="2" xr3:uid="{A96DE5AC-362A-4531-B8DC-28E685111F58}" name="Raw Material Type"/>
    <tableColumn id="3" xr3:uid="{748219E1-8118-4B38-AE86-4B2AEFE2F31C}" name="R/Q"/>
    <tableColumn id="4" xr3:uid="{35438049-428E-4241-A6B6-765F7CAEF5E9}" name="LPI_Part_Number"/>
    <tableColumn id="5" xr3:uid="{44BE3445-74D3-44DC-AD82-97668F2B723E}" name="Recd_Date" dataDxfId="764"/>
    <tableColumn id="6" xr3:uid="{77BC1A3E-BEE2-4853-9D3D-0CF509708E72}" name="Item/Product #" dataDxfId="763" totalsRowDxfId="762"/>
    <tableColumn id="7" xr3:uid="{843B1AAA-9FD7-4ADC-A910-8627699463F2}" name="Material"/>
    <tableColumn id="8" xr3:uid="{92E4F5E0-367E-4396-B00D-AB31E4FDB5BB}" name="Vendor"/>
    <tableColumn id="9" xr3:uid="{FAEC0FCF-FC14-44DD-BCAC-390850526647}" name="Manufacturer"/>
    <tableColumn id="10" xr3:uid="{59E77AEA-AD9A-4670-B59B-2137123CE62F}" name="LPI_Lot_Number" dataDxfId="761" totalsRowDxfId="760"/>
    <tableColumn id="11" xr3:uid="{694E8319-E9B6-47EE-8C9C-57DEE57A9EF4}" name="MFG Lot Number" dataDxfId="759" totalsRowDxfId="758"/>
    <tableColumn id="12" xr3:uid="{6EE258D8-C5E4-4ECB-8234-406B1E6424C6}" name="Exp/Re-test" dataDxfId="757" totalsRowDxfId="756"/>
    <tableColumn id="13" xr3:uid="{EADA814D-16A0-450B-A3BA-9DA0D66DB1F0}" name="Exp/Retest Date" dataDxfId="755" totalsRowDxfId="754"/>
    <tableColumn id="14" xr3:uid="{56BF60F4-1DE5-4502-B2F6-4A4195E05D7B}" name="Initial Balance"/>
    <tableColumn id="15" xr3:uid="{86DDAD49-83AC-4D33-A168-3FF5FF45C809}" name="UOM"/>
    <tableColumn id="16" xr3:uid="{3D978656-2C1D-4AB6-B572-EA03CEE7FCED}" name=" Removed  Qty"/>
    <tableColumn id="17" xr3:uid="{E41C136C-106E-4EC1-AA3D-E0610DE743C0}" name="Returned  Qty"/>
    <tableColumn id="18" xr3:uid="{991B0B96-B641-4EC3-8E53-EC9942D2DE38}" name="Balance" dataDxfId="753"/>
    <tableColumn id="19" xr3:uid="{32190F14-5596-405C-B347-1A5C09A4E225}" name="Checkout Date" dataDxfId="752"/>
    <tableColumn id="20" xr3:uid="{B90EAD33-45D6-4D97-9716-6CA0ADD96F61}" name="Initials"/>
    <tableColumn id="21" xr3:uid="{68820369-058E-48B4-A2DB-5AFCEAE31E52}" name="Comments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1EF9-3870-4484-B4D2-053C363CB54F}">
  <sheetPr codeName="Sheet1"/>
  <dimension ref="A1:V4776"/>
  <sheetViews>
    <sheetView tabSelected="1" topLeftCell="F1" zoomScale="80" zoomScaleNormal="80" zoomScaleSheetLayoutView="100" workbookViewId="0">
      <selection activeCell="R1510" sqref="R1510"/>
    </sheetView>
  </sheetViews>
  <sheetFormatPr defaultRowHeight="15" x14ac:dyDescent="0.25"/>
  <cols>
    <col min="1" max="1" width="15.85546875" customWidth="1"/>
    <col min="2" max="2" width="12.42578125" customWidth="1"/>
    <col min="3" max="3" width="5.28515625" customWidth="1"/>
    <col min="4" max="4" width="16" customWidth="1"/>
    <col min="5" max="5" width="24.42578125" customWidth="1"/>
    <col min="6" max="6" width="19.28515625" style="3" customWidth="1"/>
    <col min="7" max="7" width="56.42578125" customWidth="1"/>
    <col min="8" max="8" width="30.140625" customWidth="1"/>
    <col min="9" max="9" width="34.5703125" customWidth="1"/>
    <col min="10" max="10" width="23.28515625" style="3" customWidth="1"/>
    <col min="11" max="11" width="27.42578125" style="3" customWidth="1"/>
    <col min="12" max="12" width="12.28515625" style="3" customWidth="1"/>
    <col min="13" max="13" width="15.85546875" style="3" customWidth="1"/>
    <col min="14" max="14" width="14.140625" customWidth="1"/>
    <col min="16" max="16" width="14.42578125" customWidth="1"/>
    <col min="17" max="17" width="14" customWidth="1"/>
    <col min="18" max="18" width="16.28515625" style="10" customWidth="1"/>
    <col min="19" max="19" width="14.42578125" style="6" customWidth="1"/>
    <col min="20" max="20" width="10.28515625" bestFit="1" customWidth="1"/>
    <col min="21" max="21" width="46" customWidth="1"/>
    <col min="22" max="30" width="9.85546875" customWidth="1"/>
    <col min="31" max="120" width="10.85546875" customWidth="1"/>
    <col min="121" max="1020" width="11.7109375" customWidth="1"/>
    <col min="1021" max="10020" width="12.5703125" customWidth="1"/>
    <col min="10021" max="16384" width="13.5703125" customWidth="1"/>
  </cols>
  <sheetData>
    <row r="1" spans="1:21" ht="51.4" customHeight="1" x14ac:dyDescent="0.25">
      <c r="A1" t="s">
        <v>4388</v>
      </c>
      <c r="B1" s="2" t="s">
        <v>0</v>
      </c>
      <c r="C1" t="s">
        <v>1</v>
      </c>
      <c r="D1" t="s">
        <v>4140</v>
      </c>
      <c r="E1" s="6" t="s">
        <v>4018</v>
      </c>
      <c r="F1" s="3" t="s">
        <v>2</v>
      </c>
      <c r="G1" t="s">
        <v>74</v>
      </c>
      <c r="H1" t="s">
        <v>3</v>
      </c>
      <c r="I1" t="s">
        <v>4</v>
      </c>
      <c r="J1" s="3" t="s">
        <v>4139</v>
      </c>
      <c r="K1" s="3" t="s">
        <v>3238</v>
      </c>
      <c r="L1" s="3" t="s">
        <v>5</v>
      </c>
      <c r="M1" s="3" t="s">
        <v>6</v>
      </c>
      <c r="N1" t="s">
        <v>7</v>
      </c>
      <c r="O1" t="s">
        <v>8</v>
      </c>
      <c r="P1" t="s">
        <v>9</v>
      </c>
      <c r="Q1" t="s">
        <v>10</v>
      </c>
      <c r="R1" s="10" t="s">
        <v>11</v>
      </c>
      <c r="S1" s="6" t="s">
        <v>12</v>
      </c>
      <c r="T1" t="s">
        <v>13</v>
      </c>
      <c r="U1" t="s">
        <v>14</v>
      </c>
    </row>
    <row r="2" spans="1:21" hidden="1" x14ac:dyDescent="0.25">
      <c r="A2" t="s">
        <v>1778</v>
      </c>
      <c r="B2" t="s">
        <v>16</v>
      </c>
      <c r="C2" t="s">
        <v>17</v>
      </c>
      <c r="E2" s="1">
        <v>44760</v>
      </c>
      <c r="F2" s="3">
        <v>120710</v>
      </c>
      <c r="G2" t="s">
        <v>1452</v>
      </c>
      <c r="H2" t="s">
        <v>126</v>
      </c>
      <c r="I2" t="s">
        <v>126</v>
      </c>
      <c r="J2" s="3" t="s">
        <v>1587</v>
      </c>
      <c r="K2" s="3">
        <v>519131</v>
      </c>
      <c r="L2" s="3" t="s">
        <v>22</v>
      </c>
      <c r="M2" s="5">
        <v>45688</v>
      </c>
      <c r="N2" t="s">
        <v>35</v>
      </c>
      <c r="O2" t="s">
        <v>23</v>
      </c>
      <c r="P2">
        <v>10</v>
      </c>
      <c r="R2" s="10" t="s">
        <v>35</v>
      </c>
      <c r="S2" s="6">
        <v>44812</v>
      </c>
      <c r="T2" t="s">
        <v>689</v>
      </c>
      <c r="U2" t="s">
        <v>1665</v>
      </c>
    </row>
    <row r="3" spans="1:21" hidden="1" x14ac:dyDescent="0.25">
      <c r="A3" t="s">
        <v>1778</v>
      </c>
      <c r="B3" t="s">
        <v>16</v>
      </c>
      <c r="C3" t="s">
        <v>17</v>
      </c>
      <c r="E3" s="1">
        <v>44760</v>
      </c>
      <c r="F3" s="3">
        <v>120710</v>
      </c>
      <c r="G3" t="s">
        <v>1452</v>
      </c>
      <c r="H3" t="s">
        <v>126</v>
      </c>
      <c r="I3" t="s">
        <v>126</v>
      </c>
      <c r="J3" s="3" t="s">
        <v>1587</v>
      </c>
      <c r="K3" s="3">
        <v>519131</v>
      </c>
      <c r="L3" s="3" t="s">
        <v>22</v>
      </c>
      <c r="M3" s="5">
        <v>45688</v>
      </c>
      <c r="N3" t="s">
        <v>35</v>
      </c>
      <c r="O3" t="s">
        <v>23</v>
      </c>
      <c r="P3">
        <v>5</v>
      </c>
      <c r="R3" s="10" t="s">
        <v>35</v>
      </c>
      <c r="S3" s="6">
        <v>44817</v>
      </c>
      <c r="T3" t="s">
        <v>689</v>
      </c>
      <c r="U3" t="s">
        <v>1779</v>
      </c>
    </row>
    <row r="4" spans="1:21" hidden="1" x14ac:dyDescent="0.25">
      <c r="A4" t="s">
        <v>1778</v>
      </c>
      <c r="B4" t="s">
        <v>16</v>
      </c>
      <c r="C4" t="s">
        <v>17</v>
      </c>
      <c r="E4" s="1">
        <v>44760</v>
      </c>
      <c r="F4" s="3">
        <v>120710</v>
      </c>
      <c r="G4" t="s">
        <v>1452</v>
      </c>
      <c r="H4" t="s">
        <v>126</v>
      </c>
      <c r="I4" t="s">
        <v>126</v>
      </c>
      <c r="J4" s="3" t="s">
        <v>1587</v>
      </c>
      <c r="K4" s="3">
        <v>519131</v>
      </c>
      <c r="L4" s="3" t="s">
        <v>22</v>
      </c>
      <c r="M4" s="5">
        <v>45688</v>
      </c>
      <c r="N4" t="s">
        <v>35</v>
      </c>
      <c r="O4" t="s">
        <v>23</v>
      </c>
      <c r="P4">
        <v>5</v>
      </c>
      <c r="R4" s="10" t="s">
        <v>35</v>
      </c>
      <c r="S4" s="6">
        <v>44825</v>
      </c>
      <c r="T4" t="s">
        <v>689</v>
      </c>
      <c r="U4" t="s">
        <v>1708</v>
      </c>
    </row>
    <row r="5" spans="1:21" hidden="1" x14ac:dyDescent="0.25">
      <c r="A5" t="s">
        <v>1778</v>
      </c>
      <c r="B5" t="s">
        <v>16</v>
      </c>
      <c r="C5" t="s">
        <v>17</v>
      </c>
      <c r="E5" s="1">
        <v>44760</v>
      </c>
      <c r="F5" s="3">
        <v>120710</v>
      </c>
      <c r="G5" t="s">
        <v>1452</v>
      </c>
      <c r="H5" t="s">
        <v>126</v>
      </c>
      <c r="I5" t="s">
        <v>126</v>
      </c>
      <c r="J5" s="3" t="s">
        <v>1587</v>
      </c>
      <c r="K5" s="3">
        <v>519131</v>
      </c>
      <c r="L5" s="3" t="s">
        <v>22</v>
      </c>
      <c r="M5" s="5">
        <v>45688</v>
      </c>
      <c r="N5" t="s">
        <v>35</v>
      </c>
      <c r="O5" t="s">
        <v>23</v>
      </c>
      <c r="P5">
        <v>10</v>
      </c>
      <c r="R5" s="10" t="s">
        <v>35</v>
      </c>
      <c r="S5" s="6">
        <v>44826</v>
      </c>
      <c r="T5" t="s">
        <v>689</v>
      </c>
      <c r="U5" t="s">
        <v>1780</v>
      </c>
    </row>
    <row r="6" spans="1:21" hidden="1" x14ac:dyDescent="0.25">
      <c r="A6" t="s">
        <v>1778</v>
      </c>
      <c r="B6" t="s">
        <v>16</v>
      </c>
      <c r="C6" t="s">
        <v>17</v>
      </c>
      <c r="E6" s="1">
        <v>44760</v>
      </c>
      <c r="F6" s="3">
        <v>120710</v>
      </c>
      <c r="G6" t="s">
        <v>1452</v>
      </c>
      <c r="H6" t="s">
        <v>126</v>
      </c>
      <c r="I6" t="s">
        <v>126</v>
      </c>
      <c r="J6" s="3" t="s">
        <v>1587</v>
      </c>
      <c r="K6" s="3">
        <v>519131</v>
      </c>
      <c r="L6" s="3" t="s">
        <v>22</v>
      </c>
      <c r="M6" s="5">
        <v>45688</v>
      </c>
      <c r="N6" t="s">
        <v>35</v>
      </c>
      <c r="O6" t="s">
        <v>23</v>
      </c>
      <c r="P6">
        <v>5</v>
      </c>
      <c r="R6" s="10" t="s">
        <v>35</v>
      </c>
      <c r="S6" s="6">
        <v>44832</v>
      </c>
      <c r="T6" t="s">
        <v>689</v>
      </c>
      <c r="U6" t="s">
        <v>1742</v>
      </c>
    </row>
    <row r="7" spans="1:21" hidden="1" x14ac:dyDescent="0.25">
      <c r="A7" t="s">
        <v>1778</v>
      </c>
      <c r="B7" t="s">
        <v>16</v>
      </c>
      <c r="C7" t="s">
        <v>17</v>
      </c>
      <c r="E7" s="1">
        <v>44760</v>
      </c>
      <c r="F7" s="3">
        <v>120710</v>
      </c>
      <c r="G7" t="s">
        <v>1452</v>
      </c>
      <c r="H7" t="s">
        <v>126</v>
      </c>
      <c r="I7" t="s">
        <v>126</v>
      </c>
      <c r="J7" s="3" t="s">
        <v>1587</v>
      </c>
      <c r="K7" s="3">
        <v>519131</v>
      </c>
      <c r="L7" s="3" t="s">
        <v>22</v>
      </c>
      <c r="M7" s="5">
        <v>45688</v>
      </c>
      <c r="N7" t="s">
        <v>35</v>
      </c>
      <c r="O7" t="s">
        <v>23</v>
      </c>
      <c r="P7">
        <v>35</v>
      </c>
      <c r="R7" s="10" t="s">
        <v>35</v>
      </c>
      <c r="S7" s="6">
        <v>44834</v>
      </c>
      <c r="T7" t="s">
        <v>689</v>
      </c>
      <c r="U7" t="s">
        <v>1742</v>
      </c>
    </row>
    <row r="8" spans="1:21" hidden="1" x14ac:dyDescent="0.25">
      <c r="A8" t="s">
        <v>1778</v>
      </c>
      <c r="B8" t="s">
        <v>16</v>
      </c>
      <c r="C8" t="s">
        <v>17</v>
      </c>
      <c r="E8" s="1">
        <v>44760</v>
      </c>
      <c r="F8" s="3">
        <v>120710</v>
      </c>
      <c r="G8" t="s">
        <v>1452</v>
      </c>
      <c r="H8" t="s">
        <v>126</v>
      </c>
      <c r="I8" t="s">
        <v>126</v>
      </c>
      <c r="J8" s="3" t="s">
        <v>1587</v>
      </c>
      <c r="K8" s="3">
        <v>519131</v>
      </c>
      <c r="L8" s="3" t="s">
        <v>22</v>
      </c>
      <c r="M8" s="5">
        <v>45688</v>
      </c>
      <c r="N8" t="s">
        <v>35</v>
      </c>
      <c r="O8" t="s">
        <v>23</v>
      </c>
      <c r="P8">
        <v>10</v>
      </c>
      <c r="R8" s="10" t="s">
        <v>35</v>
      </c>
      <c r="S8" s="6">
        <v>44838</v>
      </c>
      <c r="T8" t="s">
        <v>689</v>
      </c>
      <c r="U8" t="s">
        <v>1760</v>
      </c>
    </row>
    <row r="9" spans="1:21" hidden="1" x14ac:dyDescent="0.25">
      <c r="A9" t="s">
        <v>1778</v>
      </c>
      <c r="B9" t="s">
        <v>16</v>
      </c>
      <c r="C9" t="s">
        <v>17</v>
      </c>
      <c r="E9" s="1">
        <v>44760</v>
      </c>
      <c r="F9" s="3">
        <v>120710</v>
      </c>
      <c r="G9" t="s">
        <v>1452</v>
      </c>
      <c r="H9" t="s">
        <v>126</v>
      </c>
      <c r="I9" t="s">
        <v>126</v>
      </c>
      <c r="J9" s="3" t="s">
        <v>1587</v>
      </c>
      <c r="K9" s="3">
        <v>519131</v>
      </c>
      <c r="L9" s="3" t="s">
        <v>22</v>
      </c>
      <c r="M9" s="5">
        <v>45688</v>
      </c>
      <c r="N9" t="s">
        <v>35</v>
      </c>
      <c r="O9" t="s">
        <v>23</v>
      </c>
      <c r="P9">
        <v>15</v>
      </c>
      <c r="S9" s="6">
        <v>45205</v>
      </c>
      <c r="T9" t="s">
        <v>689</v>
      </c>
      <c r="U9" t="s">
        <v>1760</v>
      </c>
    </row>
    <row r="10" spans="1:21" hidden="1" x14ac:dyDescent="0.25">
      <c r="A10" t="s">
        <v>1778</v>
      </c>
      <c r="B10" t="s">
        <v>16</v>
      </c>
      <c r="C10" t="s">
        <v>17</v>
      </c>
      <c r="E10" s="1">
        <v>44760</v>
      </c>
      <c r="F10" s="3">
        <v>120710</v>
      </c>
      <c r="G10" t="s">
        <v>1452</v>
      </c>
      <c r="H10" t="s">
        <v>126</v>
      </c>
      <c r="I10" t="s">
        <v>126</v>
      </c>
      <c r="J10" s="3" t="s">
        <v>1587</v>
      </c>
      <c r="K10" s="3">
        <v>519131</v>
      </c>
      <c r="L10" s="3" t="s">
        <v>22</v>
      </c>
      <c r="M10" s="5">
        <v>45688</v>
      </c>
      <c r="N10" t="s">
        <v>35</v>
      </c>
      <c r="O10" t="s">
        <v>23</v>
      </c>
      <c r="P10">
        <v>90</v>
      </c>
      <c r="S10" s="6">
        <v>44960</v>
      </c>
      <c r="T10" t="s">
        <v>2032</v>
      </c>
      <c r="U10" t="s">
        <v>2622</v>
      </c>
    </row>
    <row r="11" spans="1:21" hidden="1" x14ac:dyDescent="0.25">
      <c r="A11" t="s">
        <v>15</v>
      </c>
      <c r="B11" t="s">
        <v>16</v>
      </c>
      <c r="C11" t="s">
        <v>17</v>
      </c>
      <c r="E11" s="1">
        <v>44243</v>
      </c>
      <c r="F11" s="3" t="s">
        <v>18</v>
      </c>
      <c r="G11" t="s">
        <v>19</v>
      </c>
      <c r="H11" t="s">
        <v>20</v>
      </c>
      <c r="I11" t="s">
        <v>20</v>
      </c>
      <c r="J11" s="3" t="s">
        <v>21</v>
      </c>
      <c r="K11" s="3">
        <v>32320044</v>
      </c>
      <c r="L11" s="3" t="s">
        <v>22</v>
      </c>
      <c r="M11" s="5">
        <v>45979</v>
      </c>
      <c r="N11">
        <v>500</v>
      </c>
      <c r="O11" t="s">
        <v>23</v>
      </c>
      <c r="P11">
        <v>0</v>
      </c>
      <c r="R11" s="10">
        <v>150</v>
      </c>
      <c r="S11" s="6">
        <v>44245</v>
      </c>
      <c r="T11" t="s">
        <v>24</v>
      </c>
      <c r="U11" t="s">
        <v>25</v>
      </c>
    </row>
    <row r="12" spans="1:21" hidden="1" x14ac:dyDescent="0.25">
      <c r="A12" t="s">
        <v>15</v>
      </c>
      <c r="B12" t="s">
        <v>16</v>
      </c>
      <c r="C12" t="s">
        <v>17</v>
      </c>
      <c r="E12" s="1">
        <v>44243</v>
      </c>
      <c r="F12" s="3" t="s">
        <v>18</v>
      </c>
      <c r="G12" t="s">
        <v>19</v>
      </c>
      <c r="H12" t="s">
        <v>20</v>
      </c>
      <c r="I12" t="s">
        <v>20</v>
      </c>
      <c r="J12" s="3" t="s">
        <v>21</v>
      </c>
      <c r="K12" s="3">
        <v>32320044</v>
      </c>
      <c r="L12" s="3" t="s">
        <v>22</v>
      </c>
      <c r="M12" s="5">
        <v>45979</v>
      </c>
      <c r="O12" t="s">
        <v>23</v>
      </c>
      <c r="P12">
        <v>50</v>
      </c>
      <c r="S12" s="6">
        <v>44245</v>
      </c>
      <c r="T12" t="s">
        <v>26</v>
      </c>
      <c r="U12" t="s">
        <v>27</v>
      </c>
    </row>
    <row r="13" spans="1:21" hidden="1" x14ac:dyDescent="0.25">
      <c r="A13" t="s">
        <v>15</v>
      </c>
      <c r="B13" t="s">
        <v>16</v>
      </c>
      <c r="C13" t="s">
        <v>17</v>
      </c>
      <c r="E13" s="1">
        <v>44243</v>
      </c>
      <c r="F13" s="3" t="s">
        <v>18</v>
      </c>
      <c r="G13" t="s">
        <v>19</v>
      </c>
      <c r="H13" t="s">
        <v>20</v>
      </c>
      <c r="I13" t="s">
        <v>20</v>
      </c>
      <c r="J13" s="3" t="s">
        <v>21</v>
      </c>
      <c r="K13" s="3">
        <v>32320044</v>
      </c>
      <c r="L13" s="3" t="s">
        <v>22</v>
      </c>
      <c r="M13" s="5">
        <v>45979</v>
      </c>
      <c r="O13" t="s">
        <v>23</v>
      </c>
      <c r="P13">
        <v>50</v>
      </c>
      <c r="S13" s="6">
        <v>44256</v>
      </c>
      <c r="T13" t="s">
        <v>28</v>
      </c>
      <c r="U13" t="s">
        <v>29</v>
      </c>
    </row>
    <row r="14" spans="1:21" hidden="1" x14ac:dyDescent="0.25">
      <c r="A14" t="s">
        <v>15</v>
      </c>
      <c r="B14" t="s">
        <v>16</v>
      </c>
      <c r="C14" t="s">
        <v>17</v>
      </c>
      <c r="E14" s="1">
        <v>44228</v>
      </c>
      <c r="F14" s="3" t="s">
        <v>30</v>
      </c>
      <c r="G14" t="s">
        <v>31</v>
      </c>
      <c r="H14" t="s">
        <v>32</v>
      </c>
      <c r="I14" t="s">
        <v>33</v>
      </c>
      <c r="J14" s="3" t="s">
        <v>34</v>
      </c>
      <c r="K14" s="3">
        <v>300012</v>
      </c>
      <c r="L14" s="3" t="s">
        <v>22</v>
      </c>
      <c r="M14" s="5">
        <v>45135</v>
      </c>
      <c r="N14">
        <v>50</v>
      </c>
      <c r="O14" t="s">
        <v>23</v>
      </c>
      <c r="R14" s="10">
        <f>Table1[[#This Row],[Initial Balance]]</f>
        <v>50</v>
      </c>
      <c r="S14" s="6">
        <v>44230</v>
      </c>
      <c r="T14" t="s">
        <v>24</v>
      </c>
      <c r="U14" t="s">
        <v>25</v>
      </c>
    </row>
    <row r="15" spans="1:21" hidden="1" x14ac:dyDescent="0.25">
      <c r="A15" t="s">
        <v>15</v>
      </c>
      <c r="B15" t="s">
        <v>16</v>
      </c>
      <c r="C15" t="s">
        <v>17</v>
      </c>
      <c r="E15" s="1">
        <v>44228</v>
      </c>
      <c r="F15" s="3" t="s">
        <v>30</v>
      </c>
      <c r="G15" t="s">
        <v>31</v>
      </c>
      <c r="H15" t="s">
        <v>32</v>
      </c>
      <c r="I15" t="s">
        <v>33</v>
      </c>
      <c r="J15" s="3" t="s">
        <v>34</v>
      </c>
      <c r="K15" s="3">
        <v>300012</v>
      </c>
      <c r="L15" s="3" t="s">
        <v>22</v>
      </c>
      <c r="M15" s="5">
        <v>45135</v>
      </c>
      <c r="N15" t="s">
        <v>35</v>
      </c>
      <c r="O15" t="s">
        <v>23</v>
      </c>
      <c r="P15">
        <v>3</v>
      </c>
      <c r="S15" s="6">
        <v>44239</v>
      </c>
      <c r="T15" t="s">
        <v>28</v>
      </c>
      <c r="U15" t="s">
        <v>36</v>
      </c>
    </row>
    <row r="16" spans="1:21" hidden="1" x14ac:dyDescent="0.25">
      <c r="A16" t="s">
        <v>15</v>
      </c>
      <c r="B16" t="s">
        <v>16</v>
      </c>
      <c r="C16" t="s">
        <v>17</v>
      </c>
      <c r="E16" s="1">
        <v>44228</v>
      </c>
      <c r="F16" s="3" t="s">
        <v>30</v>
      </c>
      <c r="G16" t="s">
        <v>31</v>
      </c>
      <c r="H16" t="s">
        <v>32</v>
      </c>
      <c r="I16" t="s">
        <v>33</v>
      </c>
      <c r="J16" s="3" t="s">
        <v>34</v>
      </c>
      <c r="K16" s="3">
        <v>300012</v>
      </c>
      <c r="L16" s="3" t="s">
        <v>22</v>
      </c>
      <c r="M16" s="5">
        <v>45135</v>
      </c>
      <c r="O16" t="s">
        <v>23</v>
      </c>
      <c r="P16">
        <v>4</v>
      </c>
      <c r="S16" s="6">
        <v>44336</v>
      </c>
      <c r="T16" t="s">
        <v>37</v>
      </c>
      <c r="U16" t="s">
        <v>38</v>
      </c>
    </row>
    <row r="17" spans="1:21" hidden="1" x14ac:dyDescent="0.25">
      <c r="A17" t="s">
        <v>15</v>
      </c>
      <c r="B17" t="s">
        <v>16</v>
      </c>
      <c r="C17" t="s">
        <v>17</v>
      </c>
      <c r="E17" s="1">
        <v>44193</v>
      </c>
      <c r="F17" s="3" t="s">
        <v>39</v>
      </c>
      <c r="G17" t="s">
        <v>40</v>
      </c>
      <c r="H17" t="s">
        <v>41</v>
      </c>
      <c r="I17" t="s">
        <v>42</v>
      </c>
      <c r="K17" s="3">
        <v>60257097</v>
      </c>
      <c r="L17" s="3" t="s">
        <v>22</v>
      </c>
      <c r="M17" s="5">
        <v>45169</v>
      </c>
      <c r="N17">
        <v>10</v>
      </c>
      <c r="O17" t="s">
        <v>23</v>
      </c>
      <c r="R17" s="10">
        <v>0</v>
      </c>
      <c r="S17" s="6">
        <v>44194</v>
      </c>
      <c r="T17" t="s">
        <v>24</v>
      </c>
      <c r="U17" t="s">
        <v>43</v>
      </c>
    </row>
    <row r="18" spans="1:21" hidden="1" x14ac:dyDescent="0.25">
      <c r="A18" t="s">
        <v>15</v>
      </c>
      <c r="B18" t="s">
        <v>16</v>
      </c>
      <c r="C18" t="s">
        <v>17</v>
      </c>
      <c r="E18" s="1">
        <v>44250</v>
      </c>
      <c r="F18" s="3" t="s">
        <v>44</v>
      </c>
      <c r="G18" t="s">
        <v>45</v>
      </c>
      <c r="H18" t="s">
        <v>46</v>
      </c>
      <c r="I18" t="s">
        <v>47</v>
      </c>
      <c r="J18" s="3" t="s">
        <v>48</v>
      </c>
      <c r="K18" s="3">
        <v>281779</v>
      </c>
      <c r="L18" s="3" t="s">
        <v>22</v>
      </c>
      <c r="M18" s="5">
        <v>45991</v>
      </c>
      <c r="N18">
        <v>100</v>
      </c>
      <c r="O18" t="s">
        <v>23</v>
      </c>
      <c r="R18" s="10">
        <v>0</v>
      </c>
      <c r="S18" s="6">
        <v>44250</v>
      </c>
      <c r="T18" t="s">
        <v>24</v>
      </c>
      <c r="U18" t="s">
        <v>25</v>
      </c>
    </row>
    <row r="19" spans="1:21" hidden="1" x14ac:dyDescent="0.25">
      <c r="A19" t="s">
        <v>15</v>
      </c>
      <c r="B19" t="s">
        <v>16</v>
      </c>
      <c r="C19" t="s">
        <v>17</v>
      </c>
      <c r="E19" s="1">
        <v>44250</v>
      </c>
      <c r="F19" s="3" t="s">
        <v>44</v>
      </c>
      <c r="G19" t="s">
        <v>45</v>
      </c>
      <c r="H19" t="s">
        <v>46</v>
      </c>
      <c r="I19" t="s">
        <v>47</v>
      </c>
      <c r="J19" s="3" t="s">
        <v>48</v>
      </c>
      <c r="K19" s="3">
        <v>281779</v>
      </c>
      <c r="L19" s="3" t="s">
        <v>22</v>
      </c>
      <c r="M19" s="5">
        <v>45991</v>
      </c>
      <c r="O19" t="s">
        <v>23</v>
      </c>
      <c r="P19">
        <v>6</v>
      </c>
      <c r="S19" s="6">
        <v>44336</v>
      </c>
      <c r="T19" t="s">
        <v>37</v>
      </c>
      <c r="U19" t="s">
        <v>38</v>
      </c>
    </row>
    <row r="20" spans="1:21" hidden="1" x14ac:dyDescent="0.25">
      <c r="A20" t="s">
        <v>15</v>
      </c>
      <c r="B20" t="s">
        <v>16</v>
      </c>
      <c r="C20" t="s">
        <v>17</v>
      </c>
      <c r="E20" s="1">
        <v>44250</v>
      </c>
      <c r="F20" s="3" t="s">
        <v>49</v>
      </c>
      <c r="G20" t="s">
        <v>50</v>
      </c>
      <c r="H20" t="s">
        <v>32</v>
      </c>
      <c r="I20" t="s">
        <v>47</v>
      </c>
      <c r="J20" s="3" t="s">
        <v>51</v>
      </c>
      <c r="K20" s="3">
        <v>143349</v>
      </c>
      <c r="L20" s="3" t="s">
        <v>22</v>
      </c>
      <c r="M20" s="5">
        <v>45869</v>
      </c>
      <c r="N20">
        <v>100</v>
      </c>
      <c r="O20" t="s">
        <v>23</v>
      </c>
      <c r="R20" s="10">
        <f>Table1[[#This Row],[Initial Balance]]-SUM(P2931,P2932,P2933,P2934,P2935)</f>
        <v>-1108</v>
      </c>
      <c r="S20" s="6">
        <v>44250</v>
      </c>
      <c r="T20" t="s">
        <v>24</v>
      </c>
      <c r="U20" t="s">
        <v>25</v>
      </c>
    </row>
    <row r="21" spans="1:21" hidden="1" x14ac:dyDescent="0.25">
      <c r="A21" t="s">
        <v>15</v>
      </c>
      <c r="B21" t="s">
        <v>16</v>
      </c>
      <c r="C21" t="s">
        <v>17</v>
      </c>
      <c r="E21" s="1">
        <v>44251</v>
      </c>
      <c r="F21" s="3">
        <v>305198</v>
      </c>
      <c r="G21" t="s">
        <v>52</v>
      </c>
      <c r="H21" t="s">
        <v>53</v>
      </c>
      <c r="I21" t="s">
        <v>47</v>
      </c>
      <c r="J21" s="3" t="s">
        <v>54</v>
      </c>
      <c r="K21" s="3">
        <v>8090615</v>
      </c>
      <c r="L21" s="3" t="s">
        <v>22</v>
      </c>
      <c r="M21" s="5">
        <v>45077</v>
      </c>
      <c r="N21">
        <v>200</v>
      </c>
      <c r="O21" t="s">
        <v>23</v>
      </c>
      <c r="R21" s="10">
        <f>N1198-SUM(P1509,P1861,P1862,P2898)</f>
        <v>48</v>
      </c>
      <c r="S21" s="6">
        <v>44251</v>
      </c>
      <c r="T21" t="s">
        <v>24</v>
      </c>
      <c r="U21" t="s">
        <v>25</v>
      </c>
    </row>
    <row r="22" spans="1:21" hidden="1" x14ac:dyDescent="0.25">
      <c r="A22" t="s">
        <v>15</v>
      </c>
      <c r="B22" t="s">
        <v>16</v>
      </c>
      <c r="C22" t="s">
        <v>17</v>
      </c>
      <c r="E22" s="1">
        <v>44251</v>
      </c>
      <c r="F22" s="3">
        <v>305198</v>
      </c>
      <c r="G22" t="s">
        <v>52</v>
      </c>
      <c r="H22" t="s">
        <v>53</v>
      </c>
      <c r="I22" t="s">
        <v>47</v>
      </c>
      <c r="J22" s="3" t="s">
        <v>54</v>
      </c>
      <c r="K22" s="3">
        <v>8090615</v>
      </c>
      <c r="L22" s="3" t="s">
        <v>22</v>
      </c>
      <c r="M22" s="5">
        <v>45077</v>
      </c>
      <c r="N22" t="s">
        <v>35</v>
      </c>
      <c r="O22" t="s">
        <v>23</v>
      </c>
      <c r="P22">
        <v>3</v>
      </c>
      <c r="S22" s="6">
        <v>44279</v>
      </c>
      <c r="T22" t="s">
        <v>28</v>
      </c>
      <c r="U22" t="s">
        <v>55</v>
      </c>
    </row>
    <row r="23" spans="1:21" hidden="1" x14ac:dyDescent="0.25">
      <c r="A23" t="s">
        <v>15</v>
      </c>
      <c r="B23" t="s">
        <v>16</v>
      </c>
      <c r="C23" t="s">
        <v>17</v>
      </c>
      <c r="E23" s="1">
        <v>44251</v>
      </c>
      <c r="F23" s="3">
        <v>305198</v>
      </c>
      <c r="G23" t="s">
        <v>52</v>
      </c>
      <c r="H23" t="s">
        <v>53</v>
      </c>
      <c r="I23" t="s">
        <v>47</v>
      </c>
      <c r="J23" s="3" t="s">
        <v>54</v>
      </c>
      <c r="K23" s="3">
        <v>8090615</v>
      </c>
      <c r="L23" s="3" t="s">
        <v>22</v>
      </c>
      <c r="M23" s="5">
        <v>45077</v>
      </c>
      <c r="O23" t="s">
        <v>23</v>
      </c>
      <c r="P23">
        <v>2</v>
      </c>
      <c r="S23" s="6">
        <v>44312</v>
      </c>
      <c r="T23" t="s">
        <v>28</v>
      </c>
      <c r="U23" t="s">
        <v>56</v>
      </c>
    </row>
    <row r="24" spans="1:21" hidden="1" x14ac:dyDescent="0.25">
      <c r="A24" t="s">
        <v>15</v>
      </c>
      <c r="B24" t="s">
        <v>16</v>
      </c>
      <c r="C24" t="s">
        <v>17</v>
      </c>
      <c r="E24" s="1">
        <v>44251</v>
      </c>
      <c r="F24" s="3">
        <v>305198</v>
      </c>
      <c r="G24" t="s">
        <v>52</v>
      </c>
      <c r="H24" t="s">
        <v>53</v>
      </c>
      <c r="I24" t="s">
        <v>47</v>
      </c>
      <c r="J24" s="3" t="s">
        <v>54</v>
      </c>
      <c r="K24" s="3">
        <v>8090615</v>
      </c>
      <c r="L24" s="3" t="s">
        <v>22</v>
      </c>
      <c r="M24" s="5">
        <v>45077</v>
      </c>
      <c r="O24" t="s">
        <v>23</v>
      </c>
      <c r="P24">
        <v>3</v>
      </c>
      <c r="S24" s="6">
        <v>44354</v>
      </c>
      <c r="T24" t="s">
        <v>37</v>
      </c>
      <c r="U24" t="s">
        <v>57</v>
      </c>
    </row>
    <row r="25" spans="1:21" hidden="1" x14ac:dyDescent="0.25">
      <c r="A25" t="s">
        <v>15</v>
      </c>
      <c r="B25" t="s">
        <v>16</v>
      </c>
      <c r="C25" t="s">
        <v>17</v>
      </c>
      <c r="E25" s="1">
        <v>44194</v>
      </c>
      <c r="F25" s="3" t="s">
        <v>39</v>
      </c>
      <c r="G25" t="s">
        <v>58</v>
      </c>
      <c r="H25" t="s">
        <v>41</v>
      </c>
      <c r="I25" t="s">
        <v>42</v>
      </c>
      <c r="K25" s="3">
        <v>60251706</v>
      </c>
      <c r="L25" s="3" t="s">
        <v>22</v>
      </c>
      <c r="M25" s="5">
        <v>45138</v>
      </c>
      <c r="N25">
        <v>10</v>
      </c>
      <c r="O25" t="s">
        <v>23</v>
      </c>
      <c r="S25" s="6">
        <v>44194</v>
      </c>
      <c r="T25" t="s">
        <v>59</v>
      </c>
      <c r="U25" t="s">
        <v>25</v>
      </c>
    </row>
    <row r="26" spans="1:21" hidden="1" x14ac:dyDescent="0.25">
      <c r="A26" t="s">
        <v>15</v>
      </c>
      <c r="B26" t="s">
        <v>16</v>
      </c>
      <c r="C26" t="s">
        <v>17</v>
      </c>
      <c r="E26" s="1">
        <v>44194</v>
      </c>
      <c r="F26" s="3" t="s">
        <v>39</v>
      </c>
      <c r="G26" t="s">
        <v>58</v>
      </c>
      <c r="H26" t="s">
        <v>41</v>
      </c>
      <c r="I26" t="s">
        <v>42</v>
      </c>
      <c r="K26" s="3">
        <v>60251706</v>
      </c>
      <c r="L26" s="3" t="s">
        <v>22</v>
      </c>
      <c r="M26" s="5">
        <v>45138</v>
      </c>
      <c r="O26" t="s">
        <v>23</v>
      </c>
      <c r="P26">
        <v>1</v>
      </c>
      <c r="S26" s="6">
        <v>44239</v>
      </c>
      <c r="T26" t="s">
        <v>28</v>
      </c>
      <c r="U26" t="s">
        <v>36</v>
      </c>
    </row>
    <row r="27" spans="1:21" hidden="1" x14ac:dyDescent="0.25">
      <c r="A27" t="s">
        <v>15</v>
      </c>
      <c r="B27" t="s">
        <v>16</v>
      </c>
      <c r="C27" t="s">
        <v>17</v>
      </c>
      <c r="E27" s="1">
        <v>44245</v>
      </c>
      <c r="F27" s="3" t="s">
        <v>60</v>
      </c>
      <c r="G27" t="s">
        <v>61</v>
      </c>
      <c r="H27" t="s">
        <v>62</v>
      </c>
      <c r="J27" s="3" t="s">
        <v>63</v>
      </c>
      <c r="K27" s="3" t="s">
        <v>64</v>
      </c>
      <c r="L27" s="3" t="s">
        <v>22</v>
      </c>
      <c r="M27" s="5">
        <v>46071</v>
      </c>
      <c r="N27">
        <v>10</v>
      </c>
      <c r="O27" t="s">
        <v>23</v>
      </c>
      <c r="R27" s="10">
        <f>Table1[[#This Row],[Initial Balance]]-SUM(P1669,P1844,P1845,P2909)</f>
        <v>-1597</v>
      </c>
      <c r="S27" s="6">
        <v>44257</v>
      </c>
      <c r="T27" t="s">
        <v>24</v>
      </c>
      <c r="U27" t="s">
        <v>25</v>
      </c>
    </row>
    <row r="28" spans="1:21" hidden="1" x14ac:dyDescent="0.25">
      <c r="A28" t="s">
        <v>15</v>
      </c>
      <c r="B28" t="s">
        <v>65</v>
      </c>
      <c r="C28" t="s">
        <v>17</v>
      </c>
      <c r="E28" s="1">
        <v>44180</v>
      </c>
      <c r="F28" s="3">
        <v>59221120</v>
      </c>
      <c r="G28" t="s">
        <v>66</v>
      </c>
      <c r="H28" t="s">
        <v>67</v>
      </c>
      <c r="I28" t="s">
        <v>67</v>
      </c>
      <c r="K28" s="3">
        <v>6202006303</v>
      </c>
      <c r="L28" s="3" t="s">
        <v>22</v>
      </c>
      <c r="M28" s="5">
        <v>44734</v>
      </c>
      <c r="N28">
        <v>5000</v>
      </c>
      <c r="O28" t="s">
        <v>23</v>
      </c>
      <c r="R28" s="10">
        <v>0</v>
      </c>
      <c r="S28" s="6">
        <v>44187</v>
      </c>
      <c r="T28" t="s">
        <v>59</v>
      </c>
      <c r="U28" t="s">
        <v>68</v>
      </c>
    </row>
    <row r="29" spans="1:21" hidden="1" x14ac:dyDescent="0.25">
      <c r="A29" t="s">
        <v>15</v>
      </c>
      <c r="B29" t="s">
        <v>65</v>
      </c>
      <c r="C29" t="s">
        <v>17</v>
      </c>
      <c r="E29" s="1">
        <v>44181</v>
      </c>
      <c r="F29" s="3">
        <v>59221120</v>
      </c>
      <c r="G29" t="s">
        <v>66</v>
      </c>
      <c r="H29" t="s">
        <v>67</v>
      </c>
      <c r="I29" t="s">
        <v>67</v>
      </c>
      <c r="K29" s="3">
        <v>6202006303</v>
      </c>
      <c r="L29" s="3" t="s">
        <v>22</v>
      </c>
      <c r="M29" s="5">
        <v>44734</v>
      </c>
      <c r="N29">
        <v>5000</v>
      </c>
      <c r="O29" t="s">
        <v>23</v>
      </c>
      <c r="S29" s="6">
        <v>44187</v>
      </c>
      <c r="T29" t="s">
        <v>59</v>
      </c>
      <c r="U29" t="s">
        <v>68</v>
      </c>
    </row>
    <row r="30" spans="1:21" hidden="1" x14ac:dyDescent="0.25">
      <c r="A30" t="s">
        <v>15</v>
      </c>
      <c r="B30" t="s">
        <v>65</v>
      </c>
      <c r="C30" t="s">
        <v>17</v>
      </c>
      <c r="E30" s="1">
        <v>44181</v>
      </c>
      <c r="F30" s="3">
        <v>59221120</v>
      </c>
      <c r="G30" t="s">
        <v>66</v>
      </c>
      <c r="H30" t="s">
        <v>67</v>
      </c>
      <c r="I30" t="s">
        <v>67</v>
      </c>
      <c r="K30" s="3">
        <v>6202006303</v>
      </c>
      <c r="L30" s="3" t="s">
        <v>22</v>
      </c>
      <c r="M30" s="5">
        <v>44734</v>
      </c>
      <c r="O30" t="s">
        <v>23</v>
      </c>
      <c r="P30">
        <v>1000</v>
      </c>
      <c r="S30" s="6">
        <v>44187</v>
      </c>
      <c r="T30" t="s">
        <v>69</v>
      </c>
      <c r="U30" t="s">
        <v>70</v>
      </c>
    </row>
    <row r="31" spans="1:21" hidden="1" x14ac:dyDescent="0.25">
      <c r="A31" t="s">
        <v>15</v>
      </c>
      <c r="B31" t="s">
        <v>65</v>
      </c>
      <c r="C31" t="s">
        <v>17</v>
      </c>
      <c r="E31" s="1">
        <v>44181</v>
      </c>
      <c r="F31" s="3">
        <v>59221120</v>
      </c>
      <c r="G31" t="s">
        <v>66</v>
      </c>
      <c r="H31" t="s">
        <v>67</v>
      </c>
      <c r="I31" t="s">
        <v>67</v>
      </c>
      <c r="K31" s="3">
        <v>6202006303</v>
      </c>
      <c r="L31" s="3" t="s">
        <v>22</v>
      </c>
      <c r="M31" s="5">
        <v>44734</v>
      </c>
      <c r="O31" t="s">
        <v>23</v>
      </c>
      <c r="P31">
        <v>1000</v>
      </c>
      <c r="S31" s="6">
        <v>44202</v>
      </c>
      <c r="T31" t="s">
        <v>26</v>
      </c>
      <c r="U31" t="s">
        <v>71</v>
      </c>
    </row>
    <row r="32" spans="1:21" hidden="1" x14ac:dyDescent="0.25">
      <c r="A32" t="s">
        <v>15</v>
      </c>
      <c r="B32" t="s">
        <v>65</v>
      </c>
      <c r="C32" t="s">
        <v>17</v>
      </c>
      <c r="E32" s="1">
        <v>44181</v>
      </c>
      <c r="F32" s="3">
        <v>59221120</v>
      </c>
      <c r="G32" t="s">
        <v>66</v>
      </c>
      <c r="H32" t="s">
        <v>67</v>
      </c>
      <c r="I32" t="s">
        <v>67</v>
      </c>
      <c r="K32" s="3">
        <v>6202006303</v>
      </c>
      <c r="L32" s="3" t="s">
        <v>22</v>
      </c>
      <c r="M32" s="5">
        <v>44734</v>
      </c>
      <c r="O32" t="s">
        <v>23</v>
      </c>
      <c r="P32">
        <v>1000</v>
      </c>
      <c r="S32" s="6">
        <v>44239</v>
      </c>
      <c r="T32" t="s">
        <v>28</v>
      </c>
      <c r="U32" t="s">
        <v>36</v>
      </c>
    </row>
    <row r="33" spans="1:21" hidden="1" x14ac:dyDescent="0.25">
      <c r="A33" t="s">
        <v>15</v>
      </c>
      <c r="B33" t="s">
        <v>65</v>
      </c>
      <c r="C33" t="s">
        <v>17</v>
      </c>
      <c r="E33" s="1">
        <v>44181</v>
      </c>
      <c r="F33" s="3">
        <v>59221120</v>
      </c>
      <c r="G33" t="s">
        <v>66</v>
      </c>
      <c r="H33" t="s">
        <v>67</v>
      </c>
      <c r="I33" t="s">
        <v>67</v>
      </c>
      <c r="K33" s="3">
        <v>6202006303</v>
      </c>
      <c r="L33" s="3" t="s">
        <v>22</v>
      </c>
      <c r="M33" s="5">
        <v>44734</v>
      </c>
      <c r="O33" t="s">
        <v>23</v>
      </c>
      <c r="P33">
        <v>1000</v>
      </c>
      <c r="S33" s="6">
        <v>44308</v>
      </c>
      <c r="T33" t="s">
        <v>72</v>
      </c>
      <c r="U33" t="s">
        <v>73</v>
      </c>
    </row>
    <row r="34" spans="1:21" hidden="1" x14ac:dyDescent="0.25">
      <c r="A34" t="s">
        <v>15</v>
      </c>
      <c r="B34" t="s">
        <v>74</v>
      </c>
      <c r="C34" t="s">
        <v>17</v>
      </c>
      <c r="E34" s="1">
        <v>44183</v>
      </c>
      <c r="F34" s="3" t="s">
        <v>75</v>
      </c>
      <c r="G34" t="s">
        <v>76</v>
      </c>
      <c r="H34" t="s">
        <v>41</v>
      </c>
      <c r="I34" t="s">
        <v>41</v>
      </c>
      <c r="K34" s="3" t="s">
        <v>77</v>
      </c>
      <c r="L34" s="3" t="s">
        <v>22</v>
      </c>
      <c r="M34" s="5">
        <v>44681</v>
      </c>
      <c r="N34">
        <v>10000</v>
      </c>
      <c r="O34" t="s">
        <v>78</v>
      </c>
      <c r="P34" t="s">
        <v>35</v>
      </c>
      <c r="R34" s="10">
        <v>0</v>
      </c>
      <c r="S34" s="6">
        <v>44187</v>
      </c>
      <c r="T34" t="s">
        <v>24</v>
      </c>
      <c r="U34" t="s">
        <v>25</v>
      </c>
    </row>
    <row r="35" spans="1:21" hidden="1" x14ac:dyDescent="0.25">
      <c r="A35" t="s">
        <v>15</v>
      </c>
      <c r="B35" t="s">
        <v>74</v>
      </c>
      <c r="C35" t="s">
        <v>17</v>
      </c>
      <c r="E35" s="1">
        <v>44183</v>
      </c>
      <c r="F35" s="3" t="s">
        <v>75</v>
      </c>
      <c r="G35" t="s">
        <v>76</v>
      </c>
      <c r="H35" t="s">
        <v>41</v>
      </c>
      <c r="I35" t="s">
        <v>41</v>
      </c>
      <c r="K35" s="3" t="s">
        <v>77</v>
      </c>
      <c r="L35" s="3" t="s">
        <v>22</v>
      </c>
      <c r="M35" s="5">
        <v>44681</v>
      </c>
      <c r="N35" t="s">
        <v>35</v>
      </c>
      <c r="O35" t="s">
        <v>78</v>
      </c>
      <c r="P35">
        <v>1000</v>
      </c>
      <c r="S35" s="6">
        <v>44239</v>
      </c>
      <c r="T35" t="s">
        <v>28</v>
      </c>
      <c r="U35" t="s">
        <v>79</v>
      </c>
    </row>
    <row r="36" spans="1:21" hidden="1" x14ac:dyDescent="0.25">
      <c r="A36" t="s">
        <v>15</v>
      </c>
      <c r="B36" t="s">
        <v>74</v>
      </c>
      <c r="C36" t="s">
        <v>17</v>
      </c>
      <c r="E36" s="1">
        <v>44183</v>
      </c>
      <c r="F36" s="3" t="s">
        <v>75</v>
      </c>
      <c r="G36" t="s">
        <v>76</v>
      </c>
      <c r="H36" t="s">
        <v>41</v>
      </c>
      <c r="I36" t="s">
        <v>41</v>
      </c>
      <c r="K36" s="3" t="s">
        <v>77</v>
      </c>
      <c r="L36" s="3" t="s">
        <v>22</v>
      </c>
      <c r="M36" s="5">
        <v>44681</v>
      </c>
      <c r="N36" t="s">
        <v>35</v>
      </c>
      <c r="O36" t="s">
        <v>78</v>
      </c>
      <c r="P36">
        <v>1000</v>
      </c>
      <c r="S36" s="6">
        <v>44242</v>
      </c>
      <c r="T36" t="s">
        <v>80</v>
      </c>
      <c r="U36" t="s">
        <v>81</v>
      </c>
    </row>
    <row r="37" spans="1:21" hidden="1" x14ac:dyDescent="0.25">
      <c r="A37" t="s">
        <v>15</v>
      </c>
      <c r="B37" t="s">
        <v>74</v>
      </c>
      <c r="C37" t="s">
        <v>17</v>
      </c>
      <c r="E37" s="1">
        <v>44183</v>
      </c>
      <c r="F37" s="3" t="s">
        <v>75</v>
      </c>
      <c r="G37" t="s">
        <v>76</v>
      </c>
      <c r="H37" t="s">
        <v>41</v>
      </c>
      <c r="I37" t="s">
        <v>41</v>
      </c>
      <c r="K37" s="3" t="s">
        <v>77</v>
      </c>
      <c r="L37" s="3" t="s">
        <v>22</v>
      </c>
      <c r="M37" s="5">
        <v>44681</v>
      </c>
      <c r="N37" t="s">
        <v>35</v>
      </c>
      <c r="O37" t="s">
        <v>78</v>
      </c>
      <c r="P37">
        <v>1000</v>
      </c>
      <c r="S37" s="6">
        <v>44270</v>
      </c>
      <c r="T37" t="s">
        <v>82</v>
      </c>
      <c r="U37" t="s">
        <v>83</v>
      </c>
    </row>
    <row r="38" spans="1:21" hidden="1" x14ac:dyDescent="0.25">
      <c r="A38" t="s">
        <v>15</v>
      </c>
      <c r="B38" t="s">
        <v>16</v>
      </c>
      <c r="C38" t="s">
        <v>17</v>
      </c>
      <c r="E38" s="1">
        <v>44239</v>
      </c>
      <c r="F38" s="3" t="s">
        <v>84</v>
      </c>
      <c r="G38" t="s">
        <v>85</v>
      </c>
      <c r="H38" t="s">
        <v>32</v>
      </c>
      <c r="I38" t="s">
        <v>20</v>
      </c>
      <c r="J38" s="3" t="s">
        <v>86</v>
      </c>
      <c r="K38" s="3">
        <v>27920072</v>
      </c>
      <c r="L38" s="3" t="s">
        <v>22</v>
      </c>
      <c r="M38" s="5">
        <v>45204</v>
      </c>
      <c r="N38">
        <v>100</v>
      </c>
      <c r="O38" t="s">
        <v>23</v>
      </c>
      <c r="R38" s="10">
        <v>0</v>
      </c>
      <c r="S38" s="6">
        <v>44239</v>
      </c>
      <c r="T38" t="s">
        <v>24</v>
      </c>
      <c r="U38" t="s">
        <v>43</v>
      </c>
    </row>
    <row r="39" spans="1:21" hidden="1" x14ac:dyDescent="0.25">
      <c r="A39" t="s">
        <v>15</v>
      </c>
      <c r="B39" t="s">
        <v>16</v>
      </c>
      <c r="C39" t="s">
        <v>17</v>
      </c>
      <c r="E39" s="1">
        <v>44239</v>
      </c>
      <c r="F39" s="3" t="s">
        <v>84</v>
      </c>
      <c r="G39" t="s">
        <v>85</v>
      </c>
      <c r="H39" t="s">
        <v>32</v>
      </c>
      <c r="I39" t="s">
        <v>20</v>
      </c>
      <c r="J39" s="3" t="s">
        <v>86</v>
      </c>
      <c r="K39" s="3">
        <v>27920072</v>
      </c>
      <c r="L39" s="3" t="s">
        <v>22</v>
      </c>
      <c r="M39" s="5">
        <v>45204</v>
      </c>
      <c r="O39" t="s">
        <v>23</v>
      </c>
      <c r="P39">
        <v>2</v>
      </c>
      <c r="S39" s="6">
        <v>44239</v>
      </c>
      <c r="T39" t="s">
        <v>28</v>
      </c>
      <c r="U39" t="s">
        <v>87</v>
      </c>
    </row>
    <row r="40" spans="1:21" hidden="1" x14ac:dyDescent="0.25">
      <c r="A40" t="s">
        <v>15</v>
      </c>
      <c r="B40" t="s">
        <v>16</v>
      </c>
      <c r="C40" t="s">
        <v>17</v>
      </c>
      <c r="E40" s="1">
        <v>44239</v>
      </c>
      <c r="F40" s="3" t="s">
        <v>84</v>
      </c>
      <c r="G40" t="s">
        <v>85</v>
      </c>
      <c r="H40" t="s">
        <v>32</v>
      </c>
      <c r="I40" t="s">
        <v>20</v>
      </c>
      <c r="J40" s="3" t="s">
        <v>86</v>
      </c>
      <c r="K40" s="3">
        <v>27920072</v>
      </c>
      <c r="L40" s="3" t="s">
        <v>22</v>
      </c>
      <c r="M40" s="5">
        <v>45204</v>
      </c>
      <c r="O40" t="s">
        <v>23</v>
      </c>
      <c r="Q40">
        <v>7</v>
      </c>
      <c r="S40" s="6">
        <v>44242</v>
      </c>
      <c r="T40" t="s">
        <v>24</v>
      </c>
      <c r="U40" t="s">
        <v>88</v>
      </c>
    </row>
    <row r="41" spans="1:21" hidden="1" x14ac:dyDescent="0.25">
      <c r="A41" t="s">
        <v>15</v>
      </c>
      <c r="B41" t="s">
        <v>16</v>
      </c>
      <c r="C41" t="s">
        <v>17</v>
      </c>
      <c r="E41" s="1">
        <v>44239</v>
      </c>
      <c r="F41" s="3" t="s">
        <v>84</v>
      </c>
      <c r="G41" t="s">
        <v>85</v>
      </c>
      <c r="H41" t="s">
        <v>32</v>
      </c>
      <c r="I41" t="s">
        <v>20</v>
      </c>
      <c r="J41" s="3" t="s">
        <v>86</v>
      </c>
      <c r="K41" s="3">
        <v>27920072</v>
      </c>
      <c r="L41" s="3" t="s">
        <v>22</v>
      </c>
      <c r="M41" s="5">
        <v>45204</v>
      </c>
      <c r="O41" t="s">
        <v>23</v>
      </c>
      <c r="P41">
        <v>5</v>
      </c>
      <c r="S41" s="6">
        <v>44244</v>
      </c>
      <c r="T41" t="s">
        <v>28</v>
      </c>
      <c r="U41" t="s">
        <v>89</v>
      </c>
    </row>
    <row r="42" spans="1:21" hidden="1" x14ac:dyDescent="0.25">
      <c r="A42" t="s">
        <v>15</v>
      </c>
      <c r="B42" t="s">
        <v>16</v>
      </c>
      <c r="C42" t="s">
        <v>17</v>
      </c>
      <c r="E42" s="1">
        <v>44239</v>
      </c>
      <c r="F42" s="3" t="s">
        <v>84</v>
      </c>
      <c r="G42" t="s">
        <v>85</v>
      </c>
      <c r="H42" t="s">
        <v>32</v>
      </c>
      <c r="I42" t="s">
        <v>20</v>
      </c>
      <c r="J42" s="3" t="s">
        <v>86</v>
      </c>
      <c r="K42" s="3">
        <v>27920072</v>
      </c>
      <c r="L42" s="3" t="s">
        <v>22</v>
      </c>
      <c r="M42" s="5">
        <v>45204</v>
      </c>
      <c r="O42" t="s">
        <v>23</v>
      </c>
      <c r="P42">
        <v>5</v>
      </c>
      <c r="S42" s="6">
        <v>44279</v>
      </c>
      <c r="T42" t="s">
        <v>28</v>
      </c>
      <c r="U42" t="s">
        <v>55</v>
      </c>
    </row>
    <row r="43" spans="1:21" hidden="1" x14ac:dyDescent="0.25">
      <c r="A43" t="s">
        <v>15</v>
      </c>
      <c r="B43" t="s">
        <v>16</v>
      </c>
      <c r="C43" t="s">
        <v>17</v>
      </c>
      <c r="E43" s="1">
        <v>44239</v>
      </c>
      <c r="F43" s="3" t="s">
        <v>84</v>
      </c>
      <c r="G43" t="s">
        <v>85</v>
      </c>
      <c r="H43" t="s">
        <v>32</v>
      </c>
      <c r="I43" t="s">
        <v>20</v>
      </c>
      <c r="J43" s="3" t="s">
        <v>86</v>
      </c>
      <c r="K43" s="3">
        <v>27920072</v>
      </c>
      <c r="L43" s="3" t="s">
        <v>22</v>
      </c>
      <c r="M43" s="5">
        <v>45204</v>
      </c>
      <c r="O43" t="s">
        <v>23</v>
      </c>
      <c r="P43">
        <v>5</v>
      </c>
      <c r="S43" s="6">
        <v>44312</v>
      </c>
      <c r="T43" t="s">
        <v>28</v>
      </c>
      <c r="U43" t="s">
        <v>56</v>
      </c>
    </row>
    <row r="44" spans="1:21" hidden="1" x14ac:dyDescent="0.25">
      <c r="A44" t="s">
        <v>15</v>
      </c>
      <c r="B44" t="s">
        <v>16</v>
      </c>
      <c r="C44" t="s">
        <v>17</v>
      </c>
      <c r="E44" s="1">
        <v>44239</v>
      </c>
      <c r="F44" s="3" t="s">
        <v>84</v>
      </c>
      <c r="G44" t="s">
        <v>85</v>
      </c>
      <c r="H44" t="s">
        <v>32</v>
      </c>
      <c r="I44" t="s">
        <v>20</v>
      </c>
      <c r="J44" s="3" t="s">
        <v>86</v>
      </c>
      <c r="K44" s="3">
        <v>27920072</v>
      </c>
      <c r="L44" s="3" t="s">
        <v>22</v>
      </c>
      <c r="M44" s="5">
        <v>45204</v>
      </c>
      <c r="O44" t="s">
        <v>23</v>
      </c>
      <c r="P44">
        <v>4</v>
      </c>
      <c r="S44" s="6">
        <v>44365</v>
      </c>
      <c r="T44" t="s">
        <v>28</v>
      </c>
      <c r="U44" t="s">
        <v>90</v>
      </c>
    </row>
    <row r="45" spans="1:21" hidden="1" x14ac:dyDescent="0.25">
      <c r="A45" t="s">
        <v>15</v>
      </c>
      <c r="B45" t="s">
        <v>65</v>
      </c>
      <c r="C45" t="s">
        <v>17</v>
      </c>
      <c r="E45" s="1">
        <v>44180</v>
      </c>
      <c r="F45" s="3">
        <v>19700360</v>
      </c>
      <c r="G45" t="s">
        <v>91</v>
      </c>
      <c r="H45" t="s">
        <v>67</v>
      </c>
      <c r="I45" t="s">
        <v>67</v>
      </c>
      <c r="K45" s="3" t="s">
        <v>92</v>
      </c>
      <c r="L45" s="3" t="s">
        <v>22</v>
      </c>
      <c r="M45" s="5">
        <v>44712</v>
      </c>
      <c r="N45">
        <v>10000</v>
      </c>
      <c r="O45" t="s">
        <v>23</v>
      </c>
      <c r="R45" s="10">
        <v>0</v>
      </c>
      <c r="S45" s="6">
        <v>44187</v>
      </c>
      <c r="T45" t="s">
        <v>59</v>
      </c>
      <c r="U45" t="s">
        <v>93</v>
      </c>
    </row>
    <row r="46" spans="1:21" hidden="1" x14ac:dyDescent="0.25">
      <c r="A46" t="s">
        <v>15</v>
      </c>
      <c r="B46" t="s">
        <v>65</v>
      </c>
      <c r="C46" t="s">
        <v>17</v>
      </c>
      <c r="E46" s="1">
        <v>44180</v>
      </c>
      <c r="F46" s="3">
        <v>19700360</v>
      </c>
      <c r="G46" t="s">
        <v>91</v>
      </c>
      <c r="H46" t="s">
        <v>67</v>
      </c>
      <c r="I46" t="s">
        <v>67</v>
      </c>
      <c r="K46" s="3" t="s">
        <v>92</v>
      </c>
      <c r="L46" s="3" t="s">
        <v>22</v>
      </c>
      <c r="M46" s="5">
        <v>44712</v>
      </c>
      <c r="O46" t="s">
        <v>23</v>
      </c>
      <c r="P46">
        <v>1000</v>
      </c>
      <c r="S46" s="6">
        <v>44187</v>
      </c>
      <c r="T46" t="s">
        <v>69</v>
      </c>
      <c r="U46" t="s">
        <v>70</v>
      </c>
    </row>
    <row r="47" spans="1:21" hidden="1" x14ac:dyDescent="0.25">
      <c r="A47" t="s">
        <v>15</v>
      </c>
      <c r="B47" t="s">
        <v>65</v>
      </c>
      <c r="C47" t="s">
        <v>17</v>
      </c>
      <c r="E47" s="1">
        <v>44180</v>
      </c>
      <c r="F47" s="3">
        <v>19700360</v>
      </c>
      <c r="G47" t="s">
        <v>91</v>
      </c>
      <c r="H47" t="s">
        <v>67</v>
      </c>
      <c r="I47" t="s">
        <v>67</v>
      </c>
      <c r="K47" s="3" t="s">
        <v>92</v>
      </c>
      <c r="L47" s="3" t="s">
        <v>22</v>
      </c>
      <c r="M47" s="5">
        <v>44712</v>
      </c>
      <c r="O47" t="s">
        <v>23</v>
      </c>
      <c r="P47">
        <v>1000</v>
      </c>
      <c r="S47" s="6">
        <v>44202</v>
      </c>
      <c r="T47" t="s">
        <v>26</v>
      </c>
      <c r="U47" t="s">
        <v>94</v>
      </c>
    </row>
    <row r="48" spans="1:21" hidden="1" x14ac:dyDescent="0.25">
      <c r="A48" t="s">
        <v>15</v>
      </c>
      <c r="B48" t="s">
        <v>65</v>
      </c>
      <c r="C48" t="s">
        <v>17</v>
      </c>
      <c r="E48" s="1">
        <v>44180</v>
      </c>
      <c r="F48" s="3">
        <v>19700360</v>
      </c>
      <c r="G48" t="s">
        <v>91</v>
      </c>
      <c r="H48" t="s">
        <v>67</v>
      </c>
      <c r="I48" t="s">
        <v>67</v>
      </c>
      <c r="K48" s="3" t="s">
        <v>92</v>
      </c>
      <c r="L48" s="3" t="s">
        <v>22</v>
      </c>
      <c r="M48" s="5">
        <v>44712</v>
      </c>
      <c r="O48" t="s">
        <v>23</v>
      </c>
      <c r="P48">
        <v>1000</v>
      </c>
      <c r="S48" s="6">
        <v>44221</v>
      </c>
      <c r="T48" t="s">
        <v>28</v>
      </c>
      <c r="U48" t="s">
        <v>95</v>
      </c>
    </row>
    <row r="49" spans="1:21" hidden="1" x14ac:dyDescent="0.25">
      <c r="A49" t="s">
        <v>15</v>
      </c>
      <c r="B49" t="s">
        <v>65</v>
      </c>
      <c r="C49" t="s">
        <v>17</v>
      </c>
      <c r="E49" s="1">
        <v>44180</v>
      </c>
      <c r="F49" s="3">
        <v>19700360</v>
      </c>
      <c r="G49" t="s">
        <v>91</v>
      </c>
      <c r="H49" t="s">
        <v>67</v>
      </c>
      <c r="I49" t="s">
        <v>67</v>
      </c>
      <c r="K49" s="3" t="s">
        <v>92</v>
      </c>
      <c r="L49" s="3" t="s">
        <v>22</v>
      </c>
      <c r="M49" s="5">
        <v>44712</v>
      </c>
      <c r="O49" t="s">
        <v>23</v>
      </c>
      <c r="P49">
        <v>1000</v>
      </c>
      <c r="S49" s="6">
        <v>44236</v>
      </c>
      <c r="T49" t="s">
        <v>26</v>
      </c>
      <c r="U49" t="s">
        <v>96</v>
      </c>
    </row>
    <row r="50" spans="1:21" hidden="1" x14ac:dyDescent="0.25">
      <c r="A50" t="s">
        <v>15</v>
      </c>
      <c r="B50" t="s">
        <v>65</v>
      </c>
      <c r="C50" t="s">
        <v>17</v>
      </c>
      <c r="E50" s="1">
        <v>44180</v>
      </c>
      <c r="F50" s="3">
        <v>19700360</v>
      </c>
      <c r="G50" t="s">
        <v>91</v>
      </c>
      <c r="H50" t="s">
        <v>67</v>
      </c>
      <c r="I50" t="s">
        <v>67</v>
      </c>
      <c r="K50" s="3" t="s">
        <v>92</v>
      </c>
      <c r="L50" s="3" t="s">
        <v>22</v>
      </c>
      <c r="M50" s="5">
        <v>44712</v>
      </c>
      <c r="O50" t="s">
        <v>23</v>
      </c>
      <c r="P50">
        <v>1000</v>
      </c>
      <c r="S50" s="6">
        <v>44239</v>
      </c>
      <c r="T50" t="s">
        <v>28</v>
      </c>
      <c r="U50" t="s">
        <v>36</v>
      </c>
    </row>
    <row r="51" spans="1:21" hidden="1" x14ac:dyDescent="0.25">
      <c r="A51" t="s">
        <v>15</v>
      </c>
      <c r="B51" t="s">
        <v>65</v>
      </c>
      <c r="C51" t="s">
        <v>17</v>
      </c>
      <c r="E51" s="1">
        <v>44180</v>
      </c>
      <c r="F51" s="3">
        <v>19700360</v>
      </c>
      <c r="G51" t="s">
        <v>91</v>
      </c>
      <c r="H51" t="s">
        <v>67</v>
      </c>
      <c r="I51" t="s">
        <v>67</v>
      </c>
      <c r="K51" s="3" t="s">
        <v>92</v>
      </c>
      <c r="L51" s="3" t="s">
        <v>22</v>
      </c>
      <c r="M51" s="5">
        <v>44712</v>
      </c>
      <c r="O51" t="s">
        <v>23</v>
      </c>
      <c r="P51">
        <v>1000</v>
      </c>
      <c r="S51" s="6">
        <v>44251</v>
      </c>
      <c r="T51" t="s">
        <v>24</v>
      </c>
      <c r="U51" t="s">
        <v>97</v>
      </c>
    </row>
    <row r="52" spans="1:21" hidden="1" x14ac:dyDescent="0.25">
      <c r="A52" t="s">
        <v>15</v>
      </c>
      <c r="B52" t="s">
        <v>65</v>
      </c>
      <c r="C52" t="s">
        <v>17</v>
      </c>
      <c r="E52" s="1">
        <v>44180</v>
      </c>
      <c r="F52" s="3">
        <v>19700360</v>
      </c>
      <c r="G52" t="s">
        <v>91</v>
      </c>
      <c r="H52" t="s">
        <v>67</v>
      </c>
      <c r="I52" t="s">
        <v>67</v>
      </c>
      <c r="K52" s="3" t="s">
        <v>92</v>
      </c>
      <c r="L52" s="3" t="s">
        <v>22</v>
      </c>
      <c r="M52" s="5">
        <v>44712</v>
      </c>
      <c r="O52" t="s">
        <v>23</v>
      </c>
      <c r="P52">
        <v>1000</v>
      </c>
      <c r="S52" s="6">
        <v>44308</v>
      </c>
      <c r="T52" t="s">
        <v>72</v>
      </c>
      <c r="U52" t="s">
        <v>73</v>
      </c>
    </row>
    <row r="53" spans="1:21" hidden="1" x14ac:dyDescent="0.25">
      <c r="A53" t="s">
        <v>15</v>
      </c>
      <c r="B53" t="s">
        <v>74</v>
      </c>
      <c r="C53" t="s">
        <v>17</v>
      </c>
      <c r="E53" s="1">
        <v>44231</v>
      </c>
      <c r="F53" s="3">
        <v>20163291</v>
      </c>
      <c r="G53" t="s">
        <v>98</v>
      </c>
      <c r="H53" t="s">
        <v>99</v>
      </c>
      <c r="I53" t="s">
        <v>99</v>
      </c>
      <c r="J53" s="3" t="s">
        <v>100</v>
      </c>
      <c r="K53" s="3" t="s">
        <v>101</v>
      </c>
      <c r="L53" s="3" t="s">
        <v>102</v>
      </c>
      <c r="M53" s="5">
        <v>44255</v>
      </c>
      <c r="N53">
        <v>2</v>
      </c>
      <c r="O53" t="s">
        <v>103</v>
      </c>
      <c r="P53" t="s">
        <v>35</v>
      </c>
      <c r="R53" s="10">
        <v>0</v>
      </c>
      <c r="S53" s="6">
        <v>44242</v>
      </c>
      <c r="T53" t="s">
        <v>24</v>
      </c>
      <c r="U53" t="s">
        <v>104</v>
      </c>
    </row>
    <row r="54" spans="1:21" hidden="1" x14ac:dyDescent="0.25">
      <c r="A54" t="s">
        <v>15</v>
      </c>
      <c r="B54" t="s">
        <v>74</v>
      </c>
      <c r="C54" t="s">
        <v>17</v>
      </c>
      <c r="E54" s="1">
        <v>44231</v>
      </c>
      <c r="F54" s="3">
        <v>20163291</v>
      </c>
      <c r="G54" t="s">
        <v>98</v>
      </c>
      <c r="H54" t="s">
        <v>99</v>
      </c>
      <c r="I54" t="s">
        <v>99</v>
      </c>
      <c r="J54" s="3" t="s">
        <v>100</v>
      </c>
      <c r="K54" s="3" t="s">
        <v>101</v>
      </c>
      <c r="L54" s="3" t="s">
        <v>102</v>
      </c>
      <c r="M54" s="5">
        <v>44255</v>
      </c>
      <c r="O54" t="s">
        <v>103</v>
      </c>
      <c r="P54">
        <v>1.573</v>
      </c>
      <c r="S54" s="6">
        <v>44245</v>
      </c>
      <c r="T54" t="s">
        <v>26</v>
      </c>
      <c r="U54" t="s">
        <v>105</v>
      </c>
    </row>
    <row r="55" spans="1:21" hidden="1" x14ac:dyDescent="0.25">
      <c r="A55" t="s">
        <v>15</v>
      </c>
      <c r="B55" t="s">
        <v>74</v>
      </c>
      <c r="C55" t="s">
        <v>17</v>
      </c>
      <c r="E55" s="1">
        <v>44231</v>
      </c>
      <c r="F55" s="3">
        <v>20163291</v>
      </c>
      <c r="G55" t="s">
        <v>98</v>
      </c>
      <c r="H55" t="s">
        <v>99</v>
      </c>
      <c r="I55" t="s">
        <v>99</v>
      </c>
      <c r="J55" s="3" t="s">
        <v>100</v>
      </c>
      <c r="K55" s="3" t="s">
        <v>101</v>
      </c>
      <c r="L55" s="3" t="s">
        <v>102</v>
      </c>
      <c r="M55" s="5">
        <v>44255</v>
      </c>
      <c r="O55" t="s">
        <v>103</v>
      </c>
      <c r="P55">
        <v>7.1999999999999995E-2</v>
      </c>
      <c r="S55" s="6">
        <v>44270</v>
      </c>
      <c r="T55" t="s">
        <v>80</v>
      </c>
      <c r="U55" t="s">
        <v>106</v>
      </c>
    </row>
    <row r="56" spans="1:21" hidden="1" x14ac:dyDescent="0.25">
      <c r="A56" t="s">
        <v>15</v>
      </c>
      <c r="B56" t="s">
        <v>74</v>
      </c>
      <c r="C56" t="s">
        <v>17</v>
      </c>
      <c r="E56" s="1">
        <v>44231</v>
      </c>
      <c r="F56" s="3">
        <v>20163291</v>
      </c>
      <c r="G56" t="s">
        <v>98</v>
      </c>
      <c r="H56" t="s">
        <v>99</v>
      </c>
      <c r="I56" t="s">
        <v>99</v>
      </c>
      <c r="J56" s="3" t="s">
        <v>100</v>
      </c>
      <c r="K56" s="3" t="s">
        <v>101</v>
      </c>
      <c r="L56" s="3" t="s">
        <v>102</v>
      </c>
      <c r="M56" s="5">
        <v>44255</v>
      </c>
      <c r="O56" t="s">
        <v>103</v>
      </c>
      <c r="P56">
        <v>0.35499999999999998</v>
      </c>
      <c r="S56" s="6">
        <v>44321</v>
      </c>
      <c r="T56" t="s">
        <v>80</v>
      </c>
      <c r="U56" t="s">
        <v>107</v>
      </c>
    </row>
    <row r="57" spans="1:21" hidden="1" x14ac:dyDescent="0.25">
      <c r="A57" t="s">
        <v>15</v>
      </c>
      <c r="B57" t="s">
        <v>65</v>
      </c>
      <c r="C57" t="s">
        <v>17</v>
      </c>
      <c r="E57" s="1">
        <v>44706</v>
      </c>
      <c r="F57" s="3" t="s">
        <v>108</v>
      </c>
      <c r="G57" t="s">
        <v>109</v>
      </c>
      <c r="H57" t="s">
        <v>110</v>
      </c>
      <c r="I57" t="s">
        <v>110</v>
      </c>
      <c r="J57" s="3" t="s">
        <v>111</v>
      </c>
      <c r="K57" s="3" t="s">
        <v>112</v>
      </c>
      <c r="L57" s="3" t="s">
        <v>22</v>
      </c>
      <c r="M57" s="5">
        <v>46069</v>
      </c>
      <c r="N57">
        <v>1001</v>
      </c>
      <c r="O57" t="s">
        <v>113</v>
      </c>
      <c r="R57" s="10">
        <v>0</v>
      </c>
    </row>
    <row r="58" spans="1:21" hidden="1" x14ac:dyDescent="0.25">
      <c r="A58" t="s">
        <v>15</v>
      </c>
      <c r="B58" t="s">
        <v>65</v>
      </c>
      <c r="C58" t="s">
        <v>17</v>
      </c>
      <c r="E58" s="1">
        <v>44200</v>
      </c>
      <c r="F58" s="3">
        <v>68000397</v>
      </c>
      <c r="G58" t="s">
        <v>114</v>
      </c>
      <c r="H58" t="s">
        <v>67</v>
      </c>
      <c r="I58" t="s">
        <v>67</v>
      </c>
      <c r="K58" s="3" t="s">
        <v>115</v>
      </c>
      <c r="L58" s="3" t="s">
        <v>22</v>
      </c>
      <c r="M58" s="5">
        <v>46026</v>
      </c>
      <c r="N58">
        <v>4560</v>
      </c>
      <c r="O58" t="s">
        <v>113</v>
      </c>
      <c r="R58" s="10">
        <v>0</v>
      </c>
      <c r="S58" s="6">
        <v>44203</v>
      </c>
      <c r="T58" t="s">
        <v>24</v>
      </c>
      <c r="U58" t="s">
        <v>25</v>
      </c>
    </row>
    <row r="59" spans="1:21" hidden="1" x14ac:dyDescent="0.25">
      <c r="A59" t="s">
        <v>15</v>
      </c>
      <c r="B59" t="s">
        <v>65</v>
      </c>
      <c r="C59" t="s">
        <v>17</v>
      </c>
      <c r="E59" s="1">
        <v>44181</v>
      </c>
      <c r="F59" s="3">
        <v>771010008</v>
      </c>
      <c r="G59" t="s">
        <v>116</v>
      </c>
      <c r="H59" t="s">
        <v>117</v>
      </c>
      <c r="I59" t="s">
        <v>117</v>
      </c>
      <c r="K59" s="3">
        <v>1000201853</v>
      </c>
      <c r="L59" s="3" t="s">
        <v>22</v>
      </c>
      <c r="M59" s="5">
        <v>46007</v>
      </c>
      <c r="N59">
        <v>15960</v>
      </c>
      <c r="O59" t="s">
        <v>113</v>
      </c>
      <c r="R59" s="10">
        <v>0</v>
      </c>
      <c r="S59" s="6">
        <v>44187</v>
      </c>
      <c r="T59" t="s">
        <v>24</v>
      </c>
      <c r="U59" t="s">
        <v>25</v>
      </c>
    </row>
    <row r="60" spans="1:21" hidden="1" x14ac:dyDescent="0.25">
      <c r="A60" t="s">
        <v>15</v>
      </c>
      <c r="B60" t="s">
        <v>65</v>
      </c>
      <c r="C60" t="s">
        <v>17</v>
      </c>
      <c r="E60" s="1">
        <v>44181</v>
      </c>
      <c r="F60" s="3">
        <v>771010008</v>
      </c>
      <c r="G60" t="s">
        <v>116</v>
      </c>
      <c r="H60" t="s">
        <v>117</v>
      </c>
      <c r="I60" t="s">
        <v>117</v>
      </c>
      <c r="K60" s="3">
        <v>1000201853</v>
      </c>
      <c r="L60" s="3" t="s">
        <v>22</v>
      </c>
      <c r="M60" s="5">
        <v>46007</v>
      </c>
      <c r="O60" t="s">
        <v>113</v>
      </c>
      <c r="P60">
        <v>1140</v>
      </c>
      <c r="S60" s="6">
        <v>44187</v>
      </c>
      <c r="T60" t="s">
        <v>69</v>
      </c>
      <c r="U60" t="s">
        <v>70</v>
      </c>
    </row>
    <row r="61" spans="1:21" hidden="1" x14ac:dyDescent="0.25">
      <c r="A61" t="s">
        <v>15</v>
      </c>
      <c r="B61" t="s">
        <v>65</v>
      </c>
      <c r="C61" t="s">
        <v>17</v>
      </c>
      <c r="E61" s="1">
        <v>44181</v>
      </c>
      <c r="F61" s="3">
        <v>771010008</v>
      </c>
      <c r="G61" t="s">
        <v>116</v>
      </c>
      <c r="H61" t="s">
        <v>117</v>
      </c>
      <c r="I61" t="s">
        <v>117</v>
      </c>
      <c r="K61" s="3">
        <v>1000201853</v>
      </c>
      <c r="L61" s="3" t="s">
        <v>22</v>
      </c>
      <c r="M61" s="5">
        <v>46007</v>
      </c>
      <c r="O61" t="s">
        <v>113</v>
      </c>
      <c r="P61">
        <v>2280</v>
      </c>
      <c r="S61" s="6">
        <v>44202</v>
      </c>
      <c r="T61" t="s">
        <v>26</v>
      </c>
      <c r="U61" t="s">
        <v>118</v>
      </c>
    </row>
    <row r="62" spans="1:21" hidden="1" x14ac:dyDescent="0.25">
      <c r="A62" t="s">
        <v>15</v>
      </c>
      <c r="B62" t="s">
        <v>65</v>
      </c>
      <c r="C62" t="s">
        <v>17</v>
      </c>
      <c r="E62" s="1">
        <v>44181</v>
      </c>
      <c r="F62" s="3">
        <v>771010008</v>
      </c>
      <c r="G62" t="s">
        <v>116</v>
      </c>
      <c r="H62" t="s">
        <v>117</v>
      </c>
      <c r="I62" t="s">
        <v>117</v>
      </c>
      <c r="K62" s="3">
        <v>1000201853</v>
      </c>
      <c r="L62" s="3" t="s">
        <v>22</v>
      </c>
      <c r="M62" s="5">
        <v>46007</v>
      </c>
      <c r="O62" t="s">
        <v>113</v>
      </c>
      <c r="P62">
        <v>912</v>
      </c>
      <c r="S62" s="6">
        <v>44239</v>
      </c>
      <c r="T62" t="s">
        <v>28</v>
      </c>
      <c r="U62" t="s">
        <v>79</v>
      </c>
    </row>
    <row r="63" spans="1:21" hidden="1" x14ac:dyDescent="0.25">
      <c r="A63" t="s">
        <v>15</v>
      </c>
      <c r="B63" t="s">
        <v>65</v>
      </c>
      <c r="C63" t="s">
        <v>17</v>
      </c>
      <c r="E63" s="1">
        <v>44181</v>
      </c>
      <c r="F63" s="3">
        <v>771010008</v>
      </c>
      <c r="G63" t="s">
        <v>116</v>
      </c>
      <c r="H63" t="s">
        <v>117</v>
      </c>
      <c r="I63" t="s">
        <v>117</v>
      </c>
      <c r="K63" s="3">
        <v>1000201853</v>
      </c>
      <c r="L63" s="3" t="s">
        <v>22</v>
      </c>
      <c r="M63" s="5">
        <v>46007</v>
      </c>
      <c r="O63" t="s">
        <v>113</v>
      </c>
      <c r="P63">
        <v>228</v>
      </c>
      <c r="S63" s="6">
        <v>44244</v>
      </c>
      <c r="T63" t="s">
        <v>119</v>
      </c>
      <c r="U63" t="s">
        <v>79</v>
      </c>
    </row>
    <row r="64" spans="1:21" hidden="1" x14ac:dyDescent="0.25">
      <c r="A64" t="s">
        <v>15</v>
      </c>
      <c r="B64" t="s">
        <v>65</v>
      </c>
      <c r="C64" t="s">
        <v>17</v>
      </c>
      <c r="E64" s="1">
        <v>44181</v>
      </c>
      <c r="F64" s="3">
        <v>771010008</v>
      </c>
      <c r="G64" t="s">
        <v>116</v>
      </c>
      <c r="H64" t="s">
        <v>117</v>
      </c>
      <c r="I64" t="s">
        <v>117</v>
      </c>
      <c r="K64" s="3">
        <v>1000201853</v>
      </c>
      <c r="L64" s="3" t="s">
        <v>22</v>
      </c>
      <c r="M64" s="5">
        <v>46007</v>
      </c>
      <c r="O64" t="s">
        <v>113</v>
      </c>
      <c r="P64">
        <v>1368</v>
      </c>
      <c r="S64" s="6">
        <v>44270</v>
      </c>
      <c r="T64" t="s">
        <v>24</v>
      </c>
      <c r="U64" t="s">
        <v>120</v>
      </c>
    </row>
    <row r="65" spans="1:21" hidden="1" x14ac:dyDescent="0.25">
      <c r="A65" t="s">
        <v>15</v>
      </c>
      <c r="B65" t="s">
        <v>65</v>
      </c>
      <c r="C65" t="s">
        <v>17</v>
      </c>
      <c r="E65" s="1">
        <v>44181</v>
      </c>
      <c r="F65" s="3">
        <v>771010008</v>
      </c>
      <c r="G65" t="s">
        <v>116</v>
      </c>
      <c r="H65" t="s">
        <v>117</v>
      </c>
      <c r="I65" t="s">
        <v>117</v>
      </c>
      <c r="K65" s="3">
        <v>1000201853</v>
      </c>
      <c r="L65" s="3" t="s">
        <v>22</v>
      </c>
      <c r="M65" s="5">
        <v>46007</v>
      </c>
      <c r="O65" t="s">
        <v>113</v>
      </c>
      <c r="P65">
        <v>2052</v>
      </c>
      <c r="S65" s="6">
        <v>44270</v>
      </c>
      <c r="T65" t="s">
        <v>24</v>
      </c>
      <c r="U65" t="s">
        <v>121</v>
      </c>
    </row>
    <row r="66" spans="1:21" hidden="1" x14ac:dyDescent="0.25">
      <c r="A66" t="s">
        <v>15</v>
      </c>
      <c r="B66" t="s">
        <v>65</v>
      </c>
      <c r="C66" t="s">
        <v>17</v>
      </c>
      <c r="E66" s="1">
        <v>44181</v>
      </c>
      <c r="F66" s="3">
        <v>771010008</v>
      </c>
      <c r="G66" t="s">
        <v>116</v>
      </c>
      <c r="H66" t="s">
        <v>117</v>
      </c>
      <c r="I66" t="s">
        <v>117</v>
      </c>
      <c r="K66" s="3">
        <v>1000201853</v>
      </c>
      <c r="L66" s="3" t="s">
        <v>22</v>
      </c>
      <c r="M66" s="5">
        <v>46007</v>
      </c>
      <c r="O66" t="s">
        <v>113</v>
      </c>
      <c r="P66">
        <v>684</v>
      </c>
      <c r="S66" s="6">
        <v>44308</v>
      </c>
      <c r="T66" t="s">
        <v>72</v>
      </c>
      <c r="U66" t="s">
        <v>73</v>
      </c>
    </row>
    <row r="67" spans="1:21" hidden="1" x14ac:dyDescent="0.25">
      <c r="A67" t="s">
        <v>15</v>
      </c>
      <c r="B67" t="s">
        <v>65</v>
      </c>
      <c r="C67" t="s">
        <v>17</v>
      </c>
      <c r="F67" s="3" t="s">
        <v>122</v>
      </c>
      <c r="G67" t="s">
        <v>123</v>
      </c>
      <c r="H67" t="s">
        <v>110</v>
      </c>
      <c r="I67" t="s">
        <v>110</v>
      </c>
      <c r="J67" s="3" t="s">
        <v>124</v>
      </c>
      <c r="K67" s="3">
        <v>6105396550</v>
      </c>
      <c r="L67" s="3" t="s">
        <v>22</v>
      </c>
      <c r="M67" s="5">
        <v>46069</v>
      </c>
      <c r="N67">
        <v>1120</v>
      </c>
      <c r="O67" t="s">
        <v>113</v>
      </c>
      <c r="R67" s="10">
        <v>0</v>
      </c>
    </row>
    <row r="68" spans="1:21" hidden="1" x14ac:dyDescent="0.25">
      <c r="A68" t="s">
        <v>15</v>
      </c>
      <c r="B68" t="s">
        <v>16</v>
      </c>
      <c r="C68" t="s">
        <v>17</v>
      </c>
      <c r="E68" s="1">
        <v>44235</v>
      </c>
      <c r="F68" s="3">
        <v>120710</v>
      </c>
      <c r="G68" t="s">
        <v>125</v>
      </c>
      <c r="H68" t="s">
        <v>126</v>
      </c>
      <c r="I68" t="s">
        <v>127</v>
      </c>
      <c r="J68" s="3" t="s">
        <v>128</v>
      </c>
      <c r="K68" s="3">
        <v>518072</v>
      </c>
      <c r="L68" s="3" t="s">
        <v>22</v>
      </c>
      <c r="M68" s="5">
        <v>45230</v>
      </c>
      <c r="N68">
        <v>200</v>
      </c>
      <c r="O68" t="s">
        <v>23</v>
      </c>
      <c r="R68" s="10">
        <v>4</v>
      </c>
      <c r="S68" s="6">
        <v>44238</v>
      </c>
      <c r="T68" t="s">
        <v>24</v>
      </c>
      <c r="U68" t="s">
        <v>129</v>
      </c>
    </row>
    <row r="69" spans="1:21" hidden="1" x14ac:dyDescent="0.25">
      <c r="A69" t="s">
        <v>15</v>
      </c>
      <c r="B69" t="s">
        <v>16</v>
      </c>
      <c r="C69" t="s">
        <v>17</v>
      </c>
      <c r="E69" s="1">
        <v>44235</v>
      </c>
      <c r="F69" s="3">
        <v>120710</v>
      </c>
      <c r="G69" t="s">
        <v>125</v>
      </c>
      <c r="H69" t="s">
        <v>126</v>
      </c>
      <c r="I69" t="s">
        <v>127</v>
      </c>
      <c r="J69" s="3" t="s">
        <v>128</v>
      </c>
      <c r="K69" s="3">
        <v>518072</v>
      </c>
      <c r="L69" s="3" t="s">
        <v>22</v>
      </c>
      <c r="M69" s="5">
        <v>45230</v>
      </c>
      <c r="O69" t="s">
        <v>23</v>
      </c>
      <c r="P69">
        <v>15</v>
      </c>
      <c r="S69" s="6">
        <v>44239</v>
      </c>
      <c r="T69" t="s">
        <v>28</v>
      </c>
      <c r="U69" t="s">
        <v>79</v>
      </c>
    </row>
    <row r="70" spans="1:21" hidden="1" x14ac:dyDescent="0.25">
      <c r="A70" t="s">
        <v>15</v>
      </c>
      <c r="B70" t="s">
        <v>16</v>
      </c>
      <c r="C70" t="s">
        <v>17</v>
      </c>
      <c r="E70" s="1">
        <v>44235</v>
      </c>
      <c r="F70" s="3">
        <v>120710</v>
      </c>
      <c r="G70" t="s">
        <v>125</v>
      </c>
      <c r="H70" t="s">
        <v>126</v>
      </c>
      <c r="I70" t="s">
        <v>127</v>
      </c>
      <c r="J70" s="3" t="s">
        <v>128</v>
      </c>
      <c r="K70" s="3">
        <v>518072</v>
      </c>
      <c r="L70" s="3" t="s">
        <v>22</v>
      </c>
      <c r="M70" s="5">
        <v>45230</v>
      </c>
      <c r="O70" t="s">
        <v>23</v>
      </c>
      <c r="P70">
        <v>5</v>
      </c>
      <c r="S70" s="6">
        <v>44364</v>
      </c>
      <c r="T70" t="s">
        <v>37</v>
      </c>
      <c r="U70" t="s">
        <v>556</v>
      </c>
    </row>
    <row r="71" spans="1:21" hidden="1" x14ac:dyDescent="0.25">
      <c r="A71" t="s">
        <v>15</v>
      </c>
      <c r="B71" t="s">
        <v>16</v>
      </c>
      <c r="C71" t="s">
        <v>17</v>
      </c>
      <c r="E71" s="1">
        <v>44235</v>
      </c>
      <c r="F71" s="3">
        <v>120710</v>
      </c>
      <c r="G71" t="s">
        <v>125</v>
      </c>
      <c r="H71" t="s">
        <v>126</v>
      </c>
      <c r="I71" t="s">
        <v>127</v>
      </c>
      <c r="J71" s="3" t="s">
        <v>128</v>
      </c>
      <c r="K71" s="3">
        <v>518072</v>
      </c>
      <c r="L71" s="3" t="s">
        <v>22</v>
      </c>
      <c r="M71" s="5">
        <v>45230</v>
      </c>
      <c r="O71" t="s">
        <v>23</v>
      </c>
      <c r="P71">
        <v>55</v>
      </c>
      <c r="S71" s="6">
        <v>44481</v>
      </c>
      <c r="T71" t="s">
        <v>707</v>
      </c>
      <c r="U71" t="s">
        <v>822</v>
      </c>
    </row>
    <row r="72" spans="1:21" hidden="1" x14ac:dyDescent="0.25">
      <c r="A72" t="s">
        <v>15</v>
      </c>
      <c r="B72" t="s">
        <v>16</v>
      </c>
      <c r="C72" t="s">
        <v>17</v>
      </c>
      <c r="E72" s="1">
        <v>44235</v>
      </c>
      <c r="F72" s="3">
        <v>120710</v>
      </c>
      <c r="G72" t="s">
        <v>125</v>
      </c>
      <c r="H72" t="s">
        <v>126</v>
      </c>
      <c r="I72" t="s">
        <v>127</v>
      </c>
      <c r="J72" s="3" t="s">
        <v>128</v>
      </c>
      <c r="K72" s="3">
        <v>518072</v>
      </c>
      <c r="L72" s="3" t="s">
        <v>22</v>
      </c>
      <c r="M72" s="5">
        <v>45230</v>
      </c>
      <c r="O72" t="s">
        <v>23</v>
      </c>
      <c r="P72">
        <v>25</v>
      </c>
      <c r="S72" s="6">
        <v>44481</v>
      </c>
      <c r="T72" t="s">
        <v>24</v>
      </c>
      <c r="U72" t="s">
        <v>182</v>
      </c>
    </row>
    <row r="73" spans="1:21" hidden="1" x14ac:dyDescent="0.25">
      <c r="A73" t="s">
        <v>15</v>
      </c>
      <c r="B73" t="s">
        <v>65</v>
      </c>
      <c r="C73" t="s">
        <v>17</v>
      </c>
      <c r="E73" s="1">
        <v>44181</v>
      </c>
      <c r="F73" s="3">
        <v>59221120</v>
      </c>
      <c r="G73" t="s">
        <v>66</v>
      </c>
      <c r="H73" t="s">
        <v>67</v>
      </c>
      <c r="I73" t="s">
        <v>67</v>
      </c>
      <c r="K73" s="3">
        <v>6202006303</v>
      </c>
      <c r="L73" s="3" t="s">
        <v>22</v>
      </c>
      <c r="M73" s="5">
        <v>44734</v>
      </c>
      <c r="O73" t="s">
        <v>23</v>
      </c>
      <c r="P73">
        <v>0</v>
      </c>
      <c r="S73" s="6">
        <v>44543</v>
      </c>
      <c r="T73" t="s">
        <v>346</v>
      </c>
      <c r="U73" t="s">
        <v>863</v>
      </c>
    </row>
    <row r="74" spans="1:21" hidden="1" x14ac:dyDescent="0.25">
      <c r="A74" t="s">
        <v>15</v>
      </c>
      <c r="B74" t="s">
        <v>16</v>
      </c>
      <c r="C74" t="s">
        <v>17</v>
      </c>
      <c r="E74" s="1">
        <v>44250</v>
      </c>
      <c r="F74" s="3" t="s">
        <v>44</v>
      </c>
      <c r="G74" t="s">
        <v>45</v>
      </c>
      <c r="H74" t="s">
        <v>46</v>
      </c>
      <c r="I74" t="s">
        <v>47</v>
      </c>
      <c r="J74" s="3" t="s">
        <v>48</v>
      </c>
      <c r="K74" s="3">
        <v>281779</v>
      </c>
      <c r="L74" s="3" t="s">
        <v>22</v>
      </c>
      <c r="M74" s="5">
        <v>45991</v>
      </c>
      <c r="O74" t="s">
        <v>23</v>
      </c>
      <c r="P74">
        <v>10</v>
      </c>
      <c r="S74" s="6">
        <v>44386</v>
      </c>
      <c r="T74" t="s">
        <v>72</v>
      </c>
      <c r="U74" t="s">
        <v>911</v>
      </c>
    </row>
    <row r="75" spans="1:21" hidden="1" x14ac:dyDescent="0.25">
      <c r="A75" t="s">
        <v>15</v>
      </c>
      <c r="B75" t="s">
        <v>16</v>
      </c>
      <c r="C75" t="s">
        <v>17</v>
      </c>
      <c r="E75" s="1">
        <v>44228</v>
      </c>
      <c r="F75" s="3" t="s">
        <v>30</v>
      </c>
      <c r="G75" t="s">
        <v>31</v>
      </c>
      <c r="H75" t="s">
        <v>32</v>
      </c>
      <c r="I75" t="s">
        <v>33</v>
      </c>
      <c r="J75" s="3" t="s">
        <v>34</v>
      </c>
      <c r="K75" s="3">
        <v>300012</v>
      </c>
      <c r="L75" s="3" t="s">
        <v>22</v>
      </c>
      <c r="M75" s="5">
        <v>45135</v>
      </c>
      <c r="O75" t="s">
        <v>23</v>
      </c>
      <c r="P75">
        <v>4</v>
      </c>
      <c r="S75" s="6">
        <v>44354</v>
      </c>
      <c r="T75" t="s">
        <v>37</v>
      </c>
      <c r="U75" t="s">
        <v>57</v>
      </c>
    </row>
    <row r="76" spans="1:21" hidden="1" x14ac:dyDescent="0.25">
      <c r="A76" t="s">
        <v>15</v>
      </c>
      <c r="B76" t="s">
        <v>16</v>
      </c>
      <c r="C76" t="s">
        <v>17</v>
      </c>
      <c r="E76" s="1">
        <v>44228</v>
      </c>
      <c r="F76" s="3" t="s">
        <v>30</v>
      </c>
      <c r="G76" t="s">
        <v>31</v>
      </c>
      <c r="H76" t="s">
        <v>32</v>
      </c>
      <c r="I76" t="s">
        <v>33</v>
      </c>
      <c r="J76" s="3" t="s">
        <v>34</v>
      </c>
      <c r="K76" s="3">
        <v>300012</v>
      </c>
      <c r="L76" s="3" t="s">
        <v>22</v>
      </c>
      <c r="M76" s="5">
        <v>45135</v>
      </c>
      <c r="O76" t="s">
        <v>23</v>
      </c>
      <c r="P76">
        <v>4</v>
      </c>
      <c r="S76" s="6">
        <v>44364</v>
      </c>
      <c r="T76" t="s">
        <v>37</v>
      </c>
      <c r="U76" t="s">
        <v>556</v>
      </c>
    </row>
    <row r="77" spans="1:21" hidden="1" x14ac:dyDescent="0.25">
      <c r="A77" t="s">
        <v>15</v>
      </c>
      <c r="B77" t="s">
        <v>16</v>
      </c>
      <c r="C77" t="s">
        <v>17</v>
      </c>
      <c r="E77" s="1">
        <v>44250</v>
      </c>
      <c r="F77" s="3" t="s">
        <v>44</v>
      </c>
      <c r="G77" t="s">
        <v>45</v>
      </c>
      <c r="H77" t="s">
        <v>46</v>
      </c>
      <c r="I77" t="s">
        <v>47</v>
      </c>
      <c r="J77" s="3" t="s">
        <v>48</v>
      </c>
      <c r="K77" s="3">
        <v>281779</v>
      </c>
      <c r="L77" s="3" t="s">
        <v>22</v>
      </c>
      <c r="M77" s="5">
        <v>45991</v>
      </c>
      <c r="O77" t="s">
        <v>23</v>
      </c>
      <c r="P77">
        <v>0</v>
      </c>
      <c r="Q77">
        <v>10</v>
      </c>
      <c r="S77" s="6">
        <v>44397</v>
      </c>
      <c r="T77" t="s">
        <v>72</v>
      </c>
      <c r="U77" t="s">
        <v>934</v>
      </c>
    </row>
    <row r="78" spans="1:21" hidden="1" x14ac:dyDescent="0.25">
      <c r="A78" t="s">
        <v>15</v>
      </c>
      <c r="B78" t="s">
        <v>16</v>
      </c>
      <c r="C78" t="s">
        <v>17</v>
      </c>
      <c r="E78" s="1">
        <v>44243</v>
      </c>
      <c r="F78" s="3" t="s">
        <v>18</v>
      </c>
      <c r="G78" t="s">
        <v>19</v>
      </c>
      <c r="H78" t="s">
        <v>20</v>
      </c>
      <c r="I78" t="s">
        <v>20</v>
      </c>
      <c r="J78" s="3" t="s">
        <v>21</v>
      </c>
      <c r="K78" s="3">
        <v>32320044</v>
      </c>
      <c r="L78" s="3" t="s">
        <v>22</v>
      </c>
      <c r="M78" s="5">
        <v>45979</v>
      </c>
      <c r="O78" t="s">
        <v>23</v>
      </c>
      <c r="P78">
        <v>50</v>
      </c>
      <c r="S78" s="6">
        <v>44438</v>
      </c>
      <c r="T78" t="s">
        <v>28</v>
      </c>
      <c r="U78" t="s">
        <v>1014</v>
      </c>
    </row>
    <row r="79" spans="1:21" hidden="1" x14ac:dyDescent="0.25">
      <c r="A79" t="s">
        <v>15</v>
      </c>
      <c r="B79" t="s">
        <v>16</v>
      </c>
      <c r="C79" t="s">
        <v>17</v>
      </c>
      <c r="E79" s="1">
        <v>44243</v>
      </c>
      <c r="F79" s="3" t="s">
        <v>18</v>
      </c>
      <c r="G79" t="s">
        <v>19</v>
      </c>
      <c r="H79" t="s">
        <v>20</v>
      </c>
      <c r="I79" t="s">
        <v>20</v>
      </c>
      <c r="J79" s="3" t="s">
        <v>21</v>
      </c>
      <c r="K79" s="3">
        <v>32320044</v>
      </c>
      <c r="L79" s="3" t="s">
        <v>22</v>
      </c>
      <c r="M79" s="5">
        <v>45979</v>
      </c>
      <c r="O79" t="s">
        <v>23</v>
      </c>
      <c r="P79">
        <v>50</v>
      </c>
      <c r="S79" s="6">
        <v>44477</v>
      </c>
      <c r="T79" t="s">
        <v>1073</v>
      </c>
      <c r="U79" t="s">
        <v>1014</v>
      </c>
    </row>
    <row r="80" spans="1:21" hidden="1" x14ac:dyDescent="0.25">
      <c r="A80" t="s">
        <v>15</v>
      </c>
      <c r="B80" t="s">
        <v>16</v>
      </c>
      <c r="C80" t="s">
        <v>17</v>
      </c>
      <c r="E80" s="1">
        <v>44194</v>
      </c>
      <c r="F80" s="3" t="s">
        <v>39</v>
      </c>
      <c r="G80" t="s">
        <v>58</v>
      </c>
      <c r="H80" t="s">
        <v>41</v>
      </c>
      <c r="I80" t="s">
        <v>42</v>
      </c>
      <c r="K80" s="3">
        <v>60251706</v>
      </c>
      <c r="L80" s="3" t="s">
        <v>22</v>
      </c>
      <c r="M80" s="5">
        <v>45138</v>
      </c>
      <c r="O80" t="s">
        <v>23</v>
      </c>
      <c r="P80">
        <v>1</v>
      </c>
      <c r="S80" s="6">
        <v>44509</v>
      </c>
      <c r="T80" t="s">
        <v>346</v>
      </c>
      <c r="U80" t="s">
        <v>1164</v>
      </c>
    </row>
    <row r="81" spans="1:21" hidden="1" x14ac:dyDescent="0.25">
      <c r="A81" t="s">
        <v>15</v>
      </c>
      <c r="B81" t="s">
        <v>16</v>
      </c>
      <c r="C81" t="s">
        <v>17</v>
      </c>
      <c r="E81" s="1">
        <v>44228</v>
      </c>
      <c r="F81" s="3" t="s">
        <v>30</v>
      </c>
      <c r="G81" t="s">
        <v>31</v>
      </c>
      <c r="H81" t="s">
        <v>32</v>
      </c>
      <c r="I81" t="s">
        <v>33</v>
      </c>
      <c r="J81" s="3" t="s">
        <v>34</v>
      </c>
      <c r="K81" s="3">
        <v>300012</v>
      </c>
      <c r="L81" s="3" t="s">
        <v>22</v>
      </c>
      <c r="M81" s="5">
        <v>45135</v>
      </c>
      <c r="O81" t="s">
        <v>23</v>
      </c>
      <c r="P81">
        <v>0</v>
      </c>
      <c r="S81" s="6">
        <v>44543</v>
      </c>
      <c r="T81" t="s">
        <v>346</v>
      </c>
      <c r="U81" t="s">
        <v>863</v>
      </c>
    </row>
    <row r="82" spans="1:21" hidden="1" x14ac:dyDescent="0.25">
      <c r="A82" t="s">
        <v>15</v>
      </c>
      <c r="B82" t="s">
        <v>16</v>
      </c>
      <c r="C82" t="s">
        <v>17</v>
      </c>
      <c r="E82" s="1">
        <v>44250</v>
      </c>
      <c r="F82" s="3" t="s">
        <v>44</v>
      </c>
      <c r="G82" t="s">
        <v>45</v>
      </c>
      <c r="H82" t="s">
        <v>46</v>
      </c>
      <c r="I82" t="s">
        <v>47</v>
      </c>
      <c r="J82" s="3" t="s">
        <v>48</v>
      </c>
      <c r="K82" s="3">
        <v>281779</v>
      </c>
      <c r="L82" s="3" t="s">
        <v>22</v>
      </c>
      <c r="M82" s="5">
        <v>45991</v>
      </c>
      <c r="O82" t="s">
        <v>23</v>
      </c>
      <c r="P82">
        <v>0</v>
      </c>
      <c r="S82" s="6">
        <v>44543</v>
      </c>
      <c r="T82" t="s">
        <v>346</v>
      </c>
      <c r="U82" t="s">
        <v>863</v>
      </c>
    </row>
    <row r="83" spans="1:21" hidden="1" x14ac:dyDescent="0.25">
      <c r="A83" t="s">
        <v>15</v>
      </c>
      <c r="B83" t="s">
        <v>16</v>
      </c>
      <c r="C83" t="s">
        <v>17</v>
      </c>
      <c r="E83" s="1">
        <v>44251</v>
      </c>
      <c r="F83" s="3">
        <v>305198</v>
      </c>
      <c r="G83" t="s">
        <v>52</v>
      </c>
      <c r="H83" t="s">
        <v>53</v>
      </c>
      <c r="I83" t="s">
        <v>47</v>
      </c>
      <c r="J83" s="3" t="s">
        <v>54</v>
      </c>
      <c r="K83" s="3">
        <v>8090615</v>
      </c>
      <c r="L83" s="3" t="s">
        <v>22</v>
      </c>
      <c r="M83" s="5">
        <v>45077</v>
      </c>
      <c r="O83" t="s">
        <v>23</v>
      </c>
      <c r="P83">
        <v>0</v>
      </c>
      <c r="S83" s="6">
        <v>44543</v>
      </c>
      <c r="T83" t="s">
        <v>346</v>
      </c>
      <c r="U83" t="s">
        <v>863</v>
      </c>
    </row>
    <row r="84" spans="1:21" hidden="1" x14ac:dyDescent="0.25">
      <c r="A84" t="s">
        <v>15</v>
      </c>
      <c r="B84" t="s">
        <v>16</v>
      </c>
      <c r="C84" t="s">
        <v>17</v>
      </c>
      <c r="E84" s="1">
        <v>44250</v>
      </c>
      <c r="F84" s="3" t="s">
        <v>49</v>
      </c>
      <c r="G84" t="s">
        <v>50</v>
      </c>
      <c r="H84" t="s">
        <v>32</v>
      </c>
      <c r="I84" t="s">
        <v>47</v>
      </c>
      <c r="J84" s="3" t="s">
        <v>51</v>
      </c>
      <c r="K84" s="3">
        <v>143349</v>
      </c>
      <c r="L84" s="3" t="s">
        <v>22</v>
      </c>
      <c r="M84" s="5">
        <v>45869</v>
      </c>
      <c r="O84" t="s">
        <v>23</v>
      </c>
      <c r="P84">
        <v>0</v>
      </c>
      <c r="S84" s="6">
        <v>44543</v>
      </c>
      <c r="T84" t="s">
        <v>346</v>
      </c>
      <c r="U84" t="s">
        <v>863</v>
      </c>
    </row>
    <row r="85" spans="1:21" hidden="1" x14ac:dyDescent="0.25">
      <c r="A85" t="s">
        <v>15</v>
      </c>
      <c r="B85" t="s">
        <v>65</v>
      </c>
      <c r="C85" t="s">
        <v>17</v>
      </c>
      <c r="E85" s="1">
        <v>44181</v>
      </c>
      <c r="F85" s="3">
        <v>771010008</v>
      </c>
      <c r="G85" t="s">
        <v>116</v>
      </c>
      <c r="H85" t="s">
        <v>117</v>
      </c>
      <c r="I85" t="s">
        <v>117</v>
      </c>
      <c r="K85" s="3">
        <v>1000201853</v>
      </c>
      <c r="L85" s="3" t="s">
        <v>22</v>
      </c>
      <c r="M85" s="5">
        <v>46007</v>
      </c>
      <c r="O85" t="s">
        <v>113</v>
      </c>
      <c r="P85">
        <v>0</v>
      </c>
      <c r="S85" s="6">
        <v>44543</v>
      </c>
      <c r="T85" t="s">
        <v>346</v>
      </c>
      <c r="U85" t="s">
        <v>863</v>
      </c>
    </row>
    <row r="86" spans="1:21" hidden="1" x14ac:dyDescent="0.25">
      <c r="A86" t="s">
        <v>15</v>
      </c>
      <c r="B86" t="s">
        <v>65</v>
      </c>
      <c r="C86" t="s">
        <v>17</v>
      </c>
      <c r="E86" s="1">
        <v>44200</v>
      </c>
      <c r="F86" s="3">
        <v>68000397</v>
      </c>
      <c r="G86" t="s">
        <v>114</v>
      </c>
      <c r="H86" t="s">
        <v>67</v>
      </c>
      <c r="I86" t="s">
        <v>67</v>
      </c>
      <c r="K86" s="3" t="s">
        <v>115</v>
      </c>
      <c r="L86" s="3" t="s">
        <v>22</v>
      </c>
      <c r="M86" s="5">
        <v>46026</v>
      </c>
      <c r="O86" t="s">
        <v>113</v>
      </c>
      <c r="P86">
        <v>0</v>
      </c>
      <c r="S86" s="6">
        <v>44543</v>
      </c>
      <c r="T86" t="s">
        <v>346</v>
      </c>
      <c r="U86" t="s">
        <v>863</v>
      </c>
    </row>
    <row r="87" spans="1:21" hidden="1" x14ac:dyDescent="0.25">
      <c r="A87" t="s">
        <v>15</v>
      </c>
      <c r="B87" t="s">
        <v>16</v>
      </c>
      <c r="C87" t="s">
        <v>17</v>
      </c>
      <c r="E87" s="1">
        <v>44243</v>
      </c>
      <c r="F87" s="3" t="s">
        <v>18</v>
      </c>
      <c r="G87" t="s">
        <v>19</v>
      </c>
      <c r="H87" t="s">
        <v>20</v>
      </c>
      <c r="I87" t="s">
        <v>20</v>
      </c>
      <c r="J87" s="3" t="s">
        <v>21</v>
      </c>
      <c r="K87" s="3">
        <v>32320044</v>
      </c>
      <c r="L87" s="3" t="s">
        <v>22</v>
      </c>
      <c r="M87" s="5">
        <v>45979</v>
      </c>
      <c r="O87" t="s">
        <v>23</v>
      </c>
      <c r="P87">
        <v>0</v>
      </c>
      <c r="S87" s="6">
        <v>44543</v>
      </c>
      <c r="T87" t="s">
        <v>346</v>
      </c>
      <c r="U87" t="s">
        <v>863</v>
      </c>
    </row>
    <row r="88" spans="1:21" hidden="1" x14ac:dyDescent="0.25">
      <c r="A88" t="s">
        <v>15</v>
      </c>
      <c r="B88" t="s">
        <v>65</v>
      </c>
      <c r="C88" t="s">
        <v>17</v>
      </c>
      <c r="E88" s="1">
        <v>44180</v>
      </c>
      <c r="F88" s="3">
        <v>19700360</v>
      </c>
      <c r="G88" t="s">
        <v>91</v>
      </c>
      <c r="H88" t="s">
        <v>67</v>
      </c>
      <c r="I88" t="s">
        <v>67</v>
      </c>
      <c r="K88" s="3" t="s">
        <v>92</v>
      </c>
      <c r="L88" s="3" t="s">
        <v>22</v>
      </c>
      <c r="M88" s="5">
        <v>44712</v>
      </c>
      <c r="O88" t="s">
        <v>23</v>
      </c>
      <c r="P88">
        <v>0</v>
      </c>
      <c r="S88" s="6">
        <v>44543</v>
      </c>
      <c r="T88" t="s">
        <v>346</v>
      </c>
      <c r="U88" t="s">
        <v>863</v>
      </c>
    </row>
    <row r="89" spans="1:21" hidden="1" x14ac:dyDescent="0.25">
      <c r="A89" t="s">
        <v>15</v>
      </c>
      <c r="B89" t="s">
        <v>16</v>
      </c>
      <c r="C89" t="s">
        <v>17</v>
      </c>
      <c r="E89" s="1">
        <v>44239</v>
      </c>
      <c r="F89" s="3" t="s">
        <v>84</v>
      </c>
      <c r="G89" t="s">
        <v>85</v>
      </c>
      <c r="H89" t="s">
        <v>32</v>
      </c>
      <c r="I89" t="s">
        <v>20</v>
      </c>
      <c r="J89" s="3" t="s">
        <v>86</v>
      </c>
      <c r="K89" s="3">
        <v>27920072</v>
      </c>
      <c r="L89" s="3" t="s">
        <v>22</v>
      </c>
      <c r="M89" s="5">
        <v>45204</v>
      </c>
      <c r="O89" t="s">
        <v>23</v>
      </c>
      <c r="P89">
        <v>0</v>
      </c>
      <c r="S89" s="6">
        <v>44543</v>
      </c>
      <c r="T89" t="s">
        <v>346</v>
      </c>
      <c r="U89" t="s">
        <v>863</v>
      </c>
    </row>
    <row r="90" spans="1:21" hidden="1" x14ac:dyDescent="0.25">
      <c r="A90" t="s">
        <v>15</v>
      </c>
      <c r="B90" t="s">
        <v>74</v>
      </c>
      <c r="C90" t="s">
        <v>17</v>
      </c>
      <c r="E90" s="1">
        <v>44183</v>
      </c>
      <c r="F90" s="3" t="s">
        <v>75</v>
      </c>
      <c r="G90" t="s">
        <v>76</v>
      </c>
      <c r="H90" t="s">
        <v>41</v>
      </c>
      <c r="I90" t="s">
        <v>41</v>
      </c>
      <c r="K90" s="3" t="s">
        <v>77</v>
      </c>
      <c r="L90" s="3" t="s">
        <v>22</v>
      </c>
      <c r="M90" s="5">
        <v>44681</v>
      </c>
      <c r="N90" t="s">
        <v>35</v>
      </c>
      <c r="O90" t="s">
        <v>78</v>
      </c>
      <c r="P90">
        <v>0</v>
      </c>
      <c r="S90" s="6">
        <v>44543</v>
      </c>
      <c r="T90" t="s">
        <v>346</v>
      </c>
      <c r="U90" t="s">
        <v>863</v>
      </c>
    </row>
    <row r="91" spans="1:21" hidden="1" x14ac:dyDescent="0.25">
      <c r="A91" t="s">
        <v>15</v>
      </c>
      <c r="B91" t="s">
        <v>16</v>
      </c>
      <c r="C91" t="s">
        <v>17</v>
      </c>
      <c r="E91" s="1">
        <v>44245</v>
      </c>
      <c r="F91" s="3" t="s">
        <v>60</v>
      </c>
      <c r="G91" t="s">
        <v>61</v>
      </c>
      <c r="H91" t="s">
        <v>62</v>
      </c>
      <c r="J91" s="3" t="s">
        <v>63</v>
      </c>
      <c r="K91" s="3" t="s">
        <v>64</v>
      </c>
      <c r="L91" s="3" t="s">
        <v>22</v>
      </c>
      <c r="M91" s="5">
        <v>46071</v>
      </c>
      <c r="O91" t="s">
        <v>23</v>
      </c>
      <c r="P91">
        <v>0</v>
      </c>
      <c r="S91" s="6">
        <v>44543</v>
      </c>
      <c r="T91" t="s">
        <v>346</v>
      </c>
      <c r="U91" t="s">
        <v>863</v>
      </c>
    </row>
    <row r="92" spans="1:21" hidden="1" x14ac:dyDescent="0.25">
      <c r="A92" t="s">
        <v>15</v>
      </c>
      <c r="B92" t="s">
        <v>16</v>
      </c>
      <c r="C92" t="s">
        <v>17</v>
      </c>
      <c r="E92" s="1">
        <v>44194</v>
      </c>
      <c r="F92" s="3" t="s">
        <v>39</v>
      </c>
      <c r="G92" t="s">
        <v>58</v>
      </c>
      <c r="H92" t="s">
        <v>41</v>
      </c>
      <c r="I92" t="s">
        <v>42</v>
      </c>
      <c r="K92" s="3">
        <v>60251706</v>
      </c>
      <c r="L92" s="3" t="s">
        <v>22</v>
      </c>
      <c r="M92" s="5">
        <v>45138</v>
      </c>
      <c r="O92" t="s">
        <v>23</v>
      </c>
      <c r="P92">
        <v>0</v>
      </c>
      <c r="S92" s="6">
        <v>44543</v>
      </c>
      <c r="T92" t="s">
        <v>346</v>
      </c>
      <c r="U92" t="s">
        <v>863</v>
      </c>
    </row>
    <row r="93" spans="1:21" hidden="1" x14ac:dyDescent="0.25">
      <c r="A93" t="s">
        <v>15</v>
      </c>
      <c r="B93" t="s">
        <v>16</v>
      </c>
      <c r="C93" t="s">
        <v>17</v>
      </c>
      <c r="E93" s="1">
        <v>44239</v>
      </c>
      <c r="F93" s="3" t="s">
        <v>84</v>
      </c>
      <c r="G93" t="s">
        <v>85</v>
      </c>
      <c r="H93" t="s">
        <v>32</v>
      </c>
      <c r="I93" t="s">
        <v>20</v>
      </c>
      <c r="J93" s="3" t="s">
        <v>86</v>
      </c>
      <c r="K93" s="3">
        <v>27920072</v>
      </c>
      <c r="L93" s="3" t="s">
        <v>22</v>
      </c>
      <c r="M93" s="5">
        <v>45204</v>
      </c>
      <c r="O93" t="s">
        <v>23</v>
      </c>
      <c r="P93">
        <v>2</v>
      </c>
      <c r="S93" s="6">
        <v>44586</v>
      </c>
      <c r="T93" t="s">
        <v>28</v>
      </c>
      <c r="U93" t="s">
        <v>1289</v>
      </c>
    </row>
    <row r="94" spans="1:21" hidden="1" x14ac:dyDescent="0.25">
      <c r="A94" t="s">
        <v>15</v>
      </c>
      <c r="B94" t="s">
        <v>16</v>
      </c>
      <c r="C94" t="s">
        <v>17</v>
      </c>
      <c r="E94" s="1">
        <v>44250</v>
      </c>
      <c r="F94" s="3" t="s">
        <v>44</v>
      </c>
      <c r="G94" t="s">
        <v>45</v>
      </c>
      <c r="H94" t="s">
        <v>46</v>
      </c>
      <c r="I94" t="s">
        <v>47</v>
      </c>
      <c r="J94" s="3" t="s">
        <v>48</v>
      </c>
      <c r="K94" s="3">
        <v>281779</v>
      </c>
      <c r="L94" s="3" t="s">
        <v>22</v>
      </c>
      <c r="M94" s="5">
        <v>45991</v>
      </c>
      <c r="O94" t="s">
        <v>23</v>
      </c>
      <c r="P94">
        <v>2</v>
      </c>
      <c r="S94" s="6">
        <v>44586</v>
      </c>
      <c r="T94" t="s">
        <v>28</v>
      </c>
      <c r="U94" t="s">
        <v>1289</v>
      </c>
    </row>
    <row r="95" spans="1:21" hidden="1" x14ac:dyDescent="0.25">
      <c r="A95" t="s">
        <v>15</v>
      </c>
      <c r="B95" t="s">
        <v>16</v>
      </c>
      <c r="C95" t="s">
        <v>17</v>
      </c>
      <c r="E95" s="1">
        <v>44235</v>
      </c>
      <c r="F95" s="3">
        <v>120710</v>
      </c>
      <c r="G95" t="s">
        <v>125</v>
      </c>
      <c r="H95" t="s">
        <v>126</v>
      </c>
      <c r="I95" t="s">
        <v>127</v>
      </c>
      <c r="J95" s="3" t="s">
        <v>128</v>
      </c>
      <c r="K95" s="3">
        <v>518072</v>
      </c>
      <c r="L95" s="3" t="s">
        <v>22</v>
      </c>
      <c r="M95" s="5">
        <v>45230</v>
      </c>
      <c r="O95" t="s">
        <v>23</v>
      </c>
      <c r="P95">
        <v>10</v>
      </c>
      <c r="S95" s="6">
        <v>44343</v>
      </c>
      <c r="T95" t="s">
        <v>37</v>
      </c>
      <c r="U95" t="s">
        <v>38</v>
      </c>
    </row>
    <row r="96" spans="1:21" hidden="1" x14ac:dyDescent="0.25">
      <c r="A96" t="s">
        <v>15</v>
      </c>
      <c r="B96" t="s">
        <v>16</v>
      </c>
      <c r="C96" t="s">
        <v>17</v>
      </c>
      <c r="E96" s="1">
        <v>44235</v>
      </c>
      <c r="F96" s="3">
        <v>120710</v>
      </c>
      <c r="G96" t="s">
        <v>125</v>
      </c>
      <c r="H96" t="s">
        <v>126</v>
      </c>
      <c r="I96" t="s">
        <v>127</v>
      </c>
      <c r="J96" s="3" t="s">
        <v>128</v>
      </c>
      <c r="K96" s="3">
        <v>518072</v>
      </c>
      <c r="L96" s="3" t="s">
        <v>22</v>
      </c>
      <c r="M96" s="5">
        <v>45230</v>
      </c>
      <c r="O96" t="s">
        <v>23</v>
      </c>
      <c r="P96">
        <v>45</v>
      </c>
      <c r="S96" s="6" t="s">
        <v>1314</v>
      </c>
      <c r="T96" t="s">
        <v>28</v>
      </c>
      <c r="U96" t="s">
        <v>57</v>
      </c>
    </row>
    <row r="97" spans="1:21" hidden="1" x14ac:dyDescent="0.25">
      <c r="A97" t="s">
        <v>15</v>
      </c>
      <c r="B97" t="s">
        <v>16</v>
      </c>
      <c r="C97" t="s">
        <v>17</v>
      </c>
      <c r="E97" s="1">
        <v>44235</v>
      </c>
      <c r="F97" s="3">
        <v>120710</v>
      </c>
      <c r="G97" t="s">
        <v>125</v>
      </c>
      <c r="H97" t="s">
        <v>126</v>
      </c>
      <c r="I97" t="s">
        <v>127</v>
      </c>
      <c r="J97" s="3" t="s">
        <v>128</v>
      </c>
      <c r="K97" s="3">
        <v>518072</v>
      </c>
      <c r="L97" s="3" t="s">
        <v>22</v>
      </c>
      <c r="M97" s="5">
        <v>45230</v>
      </c>
      <c r="O97" t="s">
        <v>23</v>
      </c>
      <c r="P97">
        <v>15</v>
      </c>
      <c r="S97" s="6">
        <v>44357</v>
      </c>
      <c r="T97" t="s">
        <v>37</v>
      </c>
      <c r="U97" t="s">
        <v>57</v>
      </c>
    </row>
    <row r="98" spans="1:21" hidden="1" x14ac:dyDescent="0.25">
      <c r="A98" t="s">
        <v>15</v>
      </c>
      <c r="B98" t="s">
        <v>65</v>
      </c>
      <c r="C98" t="s">
        <v>17</v>
      </c>
      <c r="F98" s="3" t="s">
        <v>122</v>
      </c>
      <c r="G98" t="s">
        <v>123</v>
      </c>
      <c r="H98" t="s">
        <v>110</v>
      </c>
      <c r="I98" t="s">
        <v>110</v>
      </c>
      <c r="J98" s="3" t="s">
        <v>124</v>
      </c>
      <c r="K98" s="3">
        <v>6105396550</v>
      </c>
      <c r="L98" s="3" t="s">
        <v>22</v>
      </c>
      <c r="M98" s="5">
        <v>46069</v>
      </c>
      <c r="O98" t="s">
        <v>113</v>
      </c>
      <c r="P98">
        <v>1120</v>
      </c>
      <c r="S98" s="6">
        <v>44596</v>
      </c>
      <c r="T98" t="s">
        <v>346</v>
      </c>
      <c r="U98" t="s">
        <v>1315</v>
      </c>
    </row>
    <row r="99" spans="1:21" hidden="1" x14ac:dyDescent="0.25">
      <c r="A99" t="s">
        <v>15</v>
      </c>
      <c r="B99" t="s">
        <v>16</v>
      </c>
      <c r="C99" t="s">
        <v>17</v>
      </c>
      <c r="E99" s="1">
        <v>44243</v>
      </c>
      <c r="F99" s="3" t="s">
        <v>18</v>
      </c>
      <c r="G99" t="s">
        <v>19</v>
      </c>
      <c r="H99" t="s">
        <v>20</v>
      </c>
      <c r="I99" t="s">
        <v>20</v>
      </c>
      <c r="J99" s="3" t="s">
        <v>21</v>
      </c>
      <c r="K99" s="3">
        <v>32320044</v>
      </c>
      <c r="L99" s="3" t="s">
        <v>22</v>
      </c>
      <c r="M99" s="5">
        <v>45979</v>
      </c>
      <c r="O99" t="s">
        <v>23</v>
      </c>
      <c r="P99">
        <v>300</v>
      </c>
      <c r="S99" s="6">
        <v>44595</v>
      </c>
      <c r="T99" t="s">
        <v>346</v>
      </c>
      <c r="U99" t="s">
        <v>685</v>
      </c>
    </row>
    <row r="100" spans="1:21" hidden="1" x14ac:dyDescent="0.25">
      <c r="A100" t="s">
        <v>15</v>
      </c>
      <c r="B100" t="s">
        <v>16</v>
      </c>
      <c r="C100" t="s">
        <v>17</v>
      </c>
      <c r="E100" s="1">
        <v>44228</v>
      </c>
      <c r="F100" s="3" t="s">
        <v>30</v>
      </c>
      <c r="G100" t="s">
        <v>31</v>
      </c>
      <c r="H100" t="s">
        <v>32</v>
      </c>
      <c r="I100" t="s">
        <v>33</v>
      </c>
      <c r="J100" s="3" t="s">
        <v>34</v>
      </c>
      <c r="K100" s="3">
        <v>300012</v>
      </c>
      <c r="L100" s="3" t="s">
        <v>22</v>
      </c>
      <c r="M100" s="5">
        <v>45135</v>
      </c>
      <c r="O100" t="s">
        <v>23</v>
      </c>
      <c r="P100">
        <v>35</v>
      </c>
      <c r="S100" s="6">
        <v>44595</v>
      </c>
      <c r="T100" t="s">
        <v>346</v>
      </c>
      <c r="U100" t="s">
        <v>685</v>
      </c>
    </row>
    <row r="101" spans="1:21" hidden="1" x14ac:dyDescent="0.25">
      <c r="A101" t="s">
        <v>15</v>
      </c>
      <c r="B101" t="s">
        <v>16</v>
      </c>
      <c r="C101" t="s">
        <v>17</v>
      </c>
      <c r="E101" s="1">
        <v>44250</v>
      </c>
      <c r="F101" s="3" t="s">
        <v>49</v>
      </c>
      <c r="G101" t="s">
        <v>50</v>
      </c>
      <c r="H101" t="s">
        <v>32</v>
      </c>
      <c r="I101" t="s">
        <v>47</v>
      </c>
      <c r="J101" s="3" t="s">
        <v>51</v>
      </c>
      <c r="K101" s="3">
        <v>143349</v>
      </c>
      <c r="L101" s="3" t="s">
        <v>22</v>
      </c>
      <c r="M101" s="5">
        <v>45869</v>
      </c>
      <c r="O101" t="s">
        <v>23</v>
      </c>
      <c r="P101">
        <v>292</v>
      </c>
      <c r="S101" s="6">
        <v>44595</v>
      </c>
      <c r="T101" t="s">
        <v>346</v>
      </c>
      <c r="U101" t="s">
        <v>685</v>
      </c>
    </row>
    <row r="102" spans="1:21" hidden="1" x14ac:dyDescent="0.25">
      <c r="A102" t="s">
        <v>15</v>
      </c>
      <c r="B102" t="s">
        <v>16</v>
      </c>
      <c r="C102" t="s">
        <v>17</v>
      </c>
      <c r="E102" s="1">
        <v>44250</v>
      </c>
      <c r="F102" s="3" t="s">
        <v>44</v>
      </c>
      <c r="G102" t="s">
        <v>45</v>
      </c>
      <c r="H102" t="s">
        <v>46</v>
      </c>
      <c r="I102" t="s">
        <v>47</v>
      </c>
      <c r="J102" s="3" t="s">
        <v>48</v>
      </c>
      <c r="K102" s="3">
        <v>281779</v>
      </c>
      <c r="L102" s="3" t="s">
        <v>22</v>
      </c>
      <c r="M102" s="5">
        <v>45991</v>
      </c>
      <c r="O102" t="s">
        <v>23</v>
      </c>
      <c r="P102">
        <v>92</v>
      </c>
      <c r="S102" s="6">
        <v>44595</v>
      </c>
      <c r="T102" t="s">
        <v>346</v>
      </c>
      <c r="U102" t="s">
        <v>685</v>
      </c>
    </row>
    <row r="103" spans="1:21" hidden="1" x14ac:dyDescent="0.25">
      <c r="A103" t="s">
        <v>15</v>
      </c>
      <c r="B103" t="s">
        <v>16</v>
      </c>
      <c r="C103" t="s">
        <v>17</v>
      </c>
      <c r="E103" s="1">
        <v>44194</v>
      </c>
      <c r="F103" s="3" t="s">
        <v>39</v>
      </c>
      <c r="G103" t="s">
        <v>58</v>
      </c>
      <c r="H103" t="s">
        <v>41</v>
      </c>
      <c r="I103" t="s">
        <v>42</v>
      </c>
      <c r="K103" s="3">
        <v>60251706</v>
      </c>
      <c r="L103" s="3" t="s">
        <v>22</v>
      </c>
      <c r="M103" s="5">
        <v>45138</v>
      </c>
      <c r="O103" t="s">
        <v>23</v>
      </c>
      <c r="P103">
        <v>18</v>
      </c>
      <c r="S103" s="6">
        <v>44595</v>
      </c>
      <c r="T103" t="s">
        <v>346</v>
      </c>
      <c r="U103" t="s">
        <v>685</v>
      </c>
    </row>
    <row r="104" spans="1:21" hidden="1" x14ac:dyDescent="0.25">
      <c r="A104" t="s">
        <v>15</v>
      </c>
      <c r="B104" t="s">
        <v>65</v>
      </c>
      <c r="C104" t="s">
        <v>17</v>
      </c>
      <c r="E104" s="1">
        <v>44181</v>
      </c>
      <c r="F104" s="3">
        <v>59221120</v>
      </c>
      <c r="G104" t="s">
        <v>66</v>
      </c>
      <c r="H104" t="s">
        <v>67</v>
      </c>
      <c r="I104" t="s">
        <v>67</v>
      </c>
      <c r="K104" s="3">
        <v>6202006303</v>
      </c>
      <c r="L104" s="3" t="s">
        <v>22</v>
      </c>
      <c r="M104" s="5">
        <v>44734</v>
      </c>
      <c r="O104" t="s">
        <v>23</v>
      </c>
      <c r="P104">
        <v>6000</v>
      </c>
      <c r="S104" s="6">
        <v>44595</v>
      </c>
      <c r="T104" t="s">
        <v>346</v>
      </c>
      <c r="U104" t="s">
        <v>685</v>
      </c>
    </row>
    <row r="105" spans="1:21" hidden="1" x14ac:dyDescent="0.25">
      <c r="A105" t="s">
        <v>15</v>
      </c>
      <c r="B105" t="s">
        <v>74</v>
      </c>
      <c r="C105" t="s">
        <v>17</v>
      </c>
      <c r="E105" s="1">
        <v>44183</v>
      </c>
      <c r="F105" s="3" t="s">
        <v>75</v>
      </c>
      <c r="G105" t="s">
        <v>76</v>
      </c>
      <c r="H105" t="s">
        <v>41</v>
      </c>
      <c r="I105" t="s">
        <v>41</v>
      </c>
      <c r="K105" s="3" t="s">
        <v>77</v>
      </c>
      <c r="L105" s="3" t="s">
        <v>22</v>
      </c>
      <c r="M105" s="5">
        <v>44681</v>
      </c>
      <c r="N105" t="s">
        <v>35</v>
      </c>
      <c r="O105" t="s">
        <v>78</v>
      </c>
      <c r="P105">
        <v>7000</v>
      </c>
      <c r="S105" s="6">
        <v>44595</v>
      </c>
      <c r="T105" t="s">
        <v>346</v>
      </c>
      <c r="U105" t="s">
        <v>685</v>
      </c>
    </row>
    <row r="106" spans="1:21" hidden="1" x14ac:dyDescent="0.25">
      <c r="A106" t="s">
        <v>15</v>
      </c>
      <c r="B106" t="s">
        <v>16</v>
      </c>
      <c r="C106" t="s">
        <v>17</v>
      </c>
      <c r="E106" s="1">
        <v>44239</v>
      </c>
      <c r="F106" s="3" t="s">
        <v>84</v>
      </c>
      <c r="G106" t="s">
        <v>85</v>
      </c>
      <c r="H106" t="s">
        <v>32</v>
      </c>
      <c r="I106" t="s">
        <v>20</v>
      </c>
      <c r="J106" s="3" t="s">
        <v>86</v>
      </c>
      <c r="K106" s="3">
        <v>27920072</v>
      </c>
      <c r="L106" s="3" t="s">
        <v>22</v>
      </c>
      <c r="M106" s="5">
        <v>45204</v>
      </c>
      <c r="O106" t="s">
        <v>23</v>
      </c>
      <c r="P106">
        <v>84</v>
      </c>
      <c r="S106" s="6">
        <v>44595</v>
      </c>
      <c r="T106" t="s">
        <v>346</v>
      </c>
      <c r="U106" t="s">
        <v>685</v>
      </c>
    </row>
    <row r="107" spans="1:21" hidden="1" x14ac:dyDescent="0.25">
      <c r="A107" t="s">
        <v>15</v>
      </c>
      <c r="B107" t="s">
        <v>16</v>
      </c>
      <c r="C107" t="s">
        <v>17</v>
      </c>
      <c r="E107" s="1">
        <v>44245</v>
      </c>
      <c r="F107" s="3" t="s">
        <v>60</v>
      </c>
      <c r="G107" t="s">
        <v>61</v>
      </c>
      <c r="H107" t="s">
        <v>62</v>
      </c>
      <c r="J107" s="3" t="s">
        <v>63</v>
      </c>
      <c r="K107" s="3" t="s">
        <v>64</v>
      </c>
      <c r="L107" s="3" t="s">
        <v>22</v>
      </c>
      <c r="M107" s="5">
        <v>46071</v>
      </c>
      <c r="O107" t="s">
        <v>23</v>
      </c>
      <c r="P107">
        <v>10</v>
      </c>
      <c r="S107" s="6">
        <v>44595</v>
      </c>
      <c r="T107" t="s">
        <v>346</v>
      </c>
      <c r="U107" t="s">
        <v>685</v>
      </c>
    </row>
    <row r="108" spans="1:21" hidden="1" x14ac:dyDescent="0.25">
      <c r="A108" t="s">
        <v>15</v>
      </c>
      <c r="B108" t="s">
        <v>65</v>
      </c>
      <c r="C108" t="s">
        <v>17</v>
      </c>
      <c r="E108" s="1">
        <v>44180</v>
      </c>
      <c r="F108" s="3">
        <v>19700360</v>
      </c>
      <c r="G108" t="s">
        <v>91</v>
      </c>
      <c r="H108" t="s">
        <v>67</v>
      </c>
      <c r="I108" t="s">
        <v>67</v>
      </c>
      <c r="K108" s="3" t="s">
        <v>92</v>
      </c>
      <c r="L108" s="3" t="s">
        <v>22</v>
      </c>
      <c r="M108" s="5">
        <v>44712</v>
      </c>
      <c r="O108" t="s">
        <v>23</v>
      </c>
      <c r="P108">
        <v>3000</v>
      </c>
      <c r="S108" s="6">
        <v>44595</v>
      </c>
      <c r="T108" t="s">
        <v>346</v>
      </c>
      <c r="U108" t="s">
        <v>685</v>
      </c>
    </row>
    <row r="109" spans="1:21" hidden="1" x14ac:dyDescent="0.25">
      <c r="A109" t="s">
        <v>15</v>
      </c>
      <c r="B109" t="s">
        <v>65</v>
      </c>
      <c r="C109" t="s">
        <v>17</v>
      </c>
      <c r="E109" s="1">
        <v>44200</v>
      </c>
      <c r="F109" s="3">
        <v>68000397</v>
      </c>
      <c r="G109" t="s">
        <v>114</v>
      </c>
      <c r="H109" t="s">
        <v>67</v>
      </c>
      <c r="I109" t="s">
        <v>67</v>
      </c>
      <c r="K109" s="3" t="s">
        <v>115</v>
      </c>
      <c r="L109" s="3" t="s">
        <v>22</v>
      </c>
      <c r="M109" s="5">
        <v>46026</v>
      </c>
      <c r="O109" t="s">
        <v>113</v>
      </c>
      <c r="P109">
        <v>4560</v>
      </c>
      <c r="S109" s="6">
        <v>44595</v>
      </c>
      <c r="T109" t="s">
        <v>346</v>
      </c>
      <c r="U109" t="s">
        <v>685</v>
      </c>
    </row>
    <row r="110" spans="1:21" hidden="1" x14ac:dyDescent="0.25">
      <c r="A110" t="s">
        <v>15</v>
      </c>
      <c r="B110" t="s">
        <v>65</v>
      </c>
      <c r="C110" t="s">
        <v>17</v>
      </c>
      <c r="E110" s="1">
        <v>44181</v>
      </c>
      <c r="F110" s="3">
        <v>771010008</v>
      </c>
      <c r="G110" t="s">
        <v>116</v>
      </c>
      <c r="H110" t="s">
        <v>117</v>
      </c>
      <c r="I110" t="s">
        <v>117</v>
      </c>
      <c r="K110" s="3">
        <v>1000201853</v>
      </c>
      <c r="L110" s="3" t="s">
        <v>22</v>
      </c>
      <c r="M110" s="5">
        <v>46007</v>
      </c>
      <c r="O110" t="s">
        <v>113</v>
      </c>
      <c r="P110">
        <v>7296</v>
      </c>
      <c r="S110" s="6">
        <v>44595</v>
      </c>
      <c r="T110" t="s">
        <v>346</v>
      </c>
      <c r="U110" t="s">
        <v>685</v>
      </c>
    </row>
    <row r="111" spans="1:21" hidden="1" x14ac:dyDescent="0.25">
      <c r="A111" t="s">
        <v>15</v>
      </c>
      <c r="B111" t="s">
        <v>65</v>
      </c>
      <c r="C111" t="s">
        <v>17</v>
      </c>
      <c r="E111" s="1">
        <v>44706</v>
      </c>
      <c r="F111" s="3" t="s">
        <v>108</v>
      </c>
      <c r="G111" t="s">
        <v>109</v>
      </c>
      <c r="H111" t="s">
        <v>110</v>
      </c>
      <c r="I111" t="s">
        <v>110</v>
      </c>
      <c r="J111" s="3" t="s">
        <v>111</v>
      </c>
      <c r="K111" s="3" t="s">
        <v>112</v>
      </c>
      <c r="L111" s="3" t="s">
        <v>22</v>
      </c>
      <c r="M111" s="5">
        <v>46069</v>
      </c>
      <c r="O111" t="s">
        <v>113</v>
      </c>
      <c r="P111">
        <v>1001</v>
      </c>
      <c r="S111" s="6">
        <v>44600</v>
      </c>
      <c r="T111" t="s">
        <v>346</v>
      </c>
      <c r="U111" t="s">
        <v>1320</v>
      </c>
    </row>
    <row r="112" spans="1:21" hidden="1" x14ac:dyDescent="0.25">
      <c r="A112" t="s">
        <v>1493</v>
      </c>
      <c r="B112" t="s">
        <v>74</v>
      </c>
      <c r="C112" t="s">
        <v>722</v>
      </c>
      <c r="E112" s="1">
        <v>44634</v>
      </c>
      <c r="F112" s="3" t="s">
        <v>1494</v>
      </c>
      <c r="G112" t="s">
        <v>1495</v>
      </c>
      <c r="H112" t="s">
        <v>1496</v>
      </c>
      <c r="I112" t="s">
        <v>1496</v>
      </c>
      <c r="J112" s="3" t="s">
        <v>1497</v>
      </c>
      <c r="K112" s="3" t="s">
        <v>1498</v>
      </c>
      <c r="L112" s="3" t="s">
        <v>22</v>
      </c>
      <c r="M112" s="5">
        <v>44748</v>
      </c>
      <c r="N112">
        <v>101240</v>
      </c>
      <c r="O112" t="s">
        <v>78</v>
      </c>
      <c r="P112">
        <v>400</v>
      </c>
      <c r="R112" s="10">
        <v>100833</v>
      </c>
      <c r="S112" s="6">
        <v>44698</v>
      </c>
      <c r="T112" t="s">
        <v>69</v>
      </c>
      <c r="U112" t="s">
        <v>1499</v>
      </c>
    </row>
    <row r="113" spans="1:21" hidden="1" x14ac:dyDescent="0.25">
      <c r="A113" t="s">
        <v>1493</v>
      </c>
      <c r="B113" t="s">
        <v>74</v>
      </c>
      <c r="C113" t="s">
        <v>722</v>
      </c>
      <c r="E113" s="1">
        <v>44634</v>
      </c>
      <c r="F113" s="3" t="s">
        <v>1494</v>
      </c>
      <c r="G113" t="s">
        <v>1495</v>
      </c>
      <c r="H113" t="s">
        <v>1496</v>
      </c>
      <c r="I113" t="s">
        <v>1496</v>
      </c>
      <c r="J113" s="3" t="s">
        <v>1497</v>
      </c>
      <c r="K113" s="3" t="s">
        <v>1498</v>
      </c>
      <c r="L113" s="3" t="s">
        <v>22</v>
      </c>
      <c r="M113" s="5">
        <v>44748</v>
      </c>
      <c r="O113" t="s">
        <v>78</v>
      </c>
      <c r="P113">
        <v>7</v>
      </c>
      <c r="S113" s="6">
        <v>44726</v>
      </c>
      <c r="T113" t="s">
        <v>707</v>
      </c>
      <c r="U113" t="s">
        <v>1500</v>
      </c>
    </row>
    <row r="114" spans="1:21" hidden="1" x14ac:dyDescent="0.25">
      <c r="A114" t="s">
        <v>803</v>
      </c>
      <c r="B114" t="s">
        <v>74</v>
      </c>
      <c r="C114" t="s">
        <v>17</v>
      </c>
      <c r="F114" s="3" t="s">
        <v>138</v>
      </c>
      <c r="G114" t="s">
        <v>139</v>
      </c>
      <c r="H114" t="s">
        <v>140</v>
      </c>
      <c r="I114" t="s">
        <v>140</v>
      </c>
      <c r="K114" s="3" t="s">
        <v>141</v>
      </c>
      <c r="L114" s="3" t="s">
        <v>22</v>
      </c>
      <c r="M114" s="5">
        <v>45010</v>
      </c>
      <c r="N114">
        <v>100</v>
      </c>
      <c r="O114" t="s">
        <v>78</v>
      </c>
      <c r="R114" s="10">
        <v>100</v>
      </c>
    </row>
    <row r="115" spans="1:21" hidden="1" x14ac:dyDescent="0.25">
      <c r="A115" t="s">
        <v>803</v>
      </c>
      <c r="B115" t="s">
        <v>74</v>
      </c>
      <c r="C115" t="s">
        <v>17</v>
      </c>
      <c r="F115" s="3" t="s">
        <v>142</v>
      </c>
      <c r="G115" t="s">
        <v>143</v>
      </c>
      <c r="H115" t="s">
        <v>140</v>
      </c>
      <c r="I115" t="s">
        <v>140</v>
      </c>
      <c r="K115" s="3" t="s">
        <v>144</v>
      </c>
      <c r="L115" s="3" t="s">
        <v>22</v>
      </c>
      <c r="M115" s="5">
        <v>45688</v>
      </c>
      <c r="N115">
        <v>500</v>
      </c>
      <c r="O115" t="s">
        <v>78</v>
      </c>
      <c r="R115" s="10">
        <v>500</v>
      </c>
    </row>
    <row r="116" spans="1:21" hidden="1" x14ac:dyDescent="0.25">
      <c r="A116" t="s">
        <v>803</v>
      </c>
      <c r="B116" t="s">
        <v>74</v>
      </c>
      <c r="C116" t="s">
        <v>17</v>
      </c>
      <c r="E116" s="1">
        <v>44351</v>
      </c>
      <c r="G116" t="s">
        <v>804</v>
      </c>
      <c r="H116" t="s">
        <v>805</v>
      </c>
      <c r="J116" s="3" t="s">
        <v>806</v>
      </c>
      <c r="L116" s="3" t="s">
        <v>22</v>
      </c>
      <c r="M116" s="5">
        <v>46177</v>
      </c>
      <c r="N116">
        <v>52</v>
      </c>
      <c r="O116" t="s">
        <v>283</v>
      </c>
      <c r="R116" s="10">
        <v>2</v>
      </c>
      <c r="S116" s="6">
        <v>44351</v>
      </c>
      <c r="T116" t="s">
        <v>24</v>
      </c>
      <c r="U116" t="s">
        <v>25</v>
      </c>
    </row>
    <row r="117" spans="1:21" hidden="1" x14ac:dyDescent="0.25">
      <c r="A117" t="s">
        <v>803</v>
      </c>
      <c r="B117" t="s">
        <v>74</v>
      </c>
      <c r="C117" t="s">
        <v>17</v>
      </c>
      <c r="E117" s="1">
        <v>44351</v>
      </c>
      <c r="G117" t="s">
        <v>804</v>
      </c>
      <c r="H117" t="s">
        <v>805</v>
      </c>
      <c r="J117" s="3" t="s">
        <v>806</v>
      </c>
      <c r="L117" s="3" t="s">
        <v>22</v>
      </c>
      <c r="M117" s="5">
        <v>46177</v>
      </c>
      <c r="N117" t="s">
        <v>35</v>
      </c>
      <c r="O117" t="s">
        <v>283</v>
      </c>
      <c r="P117">
        <v>52</v>
      </c>
      <c r="S117" s="6">
        <v>44357</v>
      </c>
      <c r="T117" t="s">
        <v>37</v>
      </c>
      <c r="U117" t="s">
        <v>809</v>
      </c>
    </row>
    <row r="118" spans="1:21" hidden="1" x14ac:dyDescent="0.25">
      <c r="A118" t="s">
        <v>803</v>
      </c>
      <c r="B118" t="s">
        <v>74</v>
      </c>
      <c r="C118" t="s">
        <v>17</v>
      </c>
      <c r="E118" s="1">
        <v>44351</v>
      </c>
      <c r="G118" t="s">
        <v>804</v>
      </c>
      <c r="H118" t="s">
        <v>805</v>
      </c>
      <c r="J118" s="3" t="s">
        <v>806</v>
      </c>
      <c r="L118" s="3" t="s">
        <v>22</v>
      </c>
      <c r="M118" s="5">
        <v>46177</v>
      </c>
      <c r="N118" t="s">
        <v>35</v>
      </c>
      <c r="O118" t="s">
        <v>283</v>
      </c>
      <c r="Q118">
        <v>2</v>
      </c>
      <c r="S118" s="6">
        <v>44358</v>
      </c>
      <c r="T118" t="s">
        <v>119</v>
      </c>
      <c r="U118" t="s">
        <v>213</v>
      </c>
    </row>
    <row r="119" spans="1:21" hidden="1" x14ac:dyDescent="0.25">
      <c r="A119" t="s">
        <v>803</v>
      </c>
      <c r="B119" t="s">
        <v>74</v>
      </c>
      <c r="C119" t="s">
        <v>17</v>
      </c>
      <c r="E119" s="1">
        <v>44350</v>
      </c>
      <c r="F119" s="3" t="s">
        <v>810</v>
      </c>
      <c r="G119" t="s">
        <v>811</v>
      </c>
      <c r="H119" t="s">
        <v>812</v>
      </c>
      <c r="J119" s="3" t="s">
        <v>813</v>
      </c>
      <c r="K119" s="3">
        <v>4692213</v>
      </c>
      <c r="L119" s="3" t="s">
        <v>22</v>
      </c>
      <c r="M119" s="5">
        <v>46176</v>
      </c>
      <c r="N119">
        <v>336</v>
      </c>
      <c r="O119" t="s">
        <v>283</v>
      </c>
      <c r="R119" s="10">
        <v>184</v>
      </c>
      <c r="S119" s="6">
        <v>44350</v>
      </c>
      <c r="T119" t="s">
        <v>24</v>
      </c>
      <c r="U119" t="s">
        <v>814</v>
      </c>
    </row>
    <row r="120" spans="1:21" hidden="1" x14ac:dyDescent="0.25">
      <c r="A120" t="s">
        <v>803</v>
      </c>
      <c r="B120" t="s">
        <v>74</v>
      </c>
      <c r="C120" t="s">
        <v>17</v>
      </c>
      <c r="E120" s="1">
        <v>44350</v>
      </c>
      <c r="F120" s="3" t="s">
        <v>810</v>
      </c>
      <c r="G120" t="s">
        <v>811</v>
      </c>
      <c r="H120" t="s">
        <v>812</v>
      </c>
      <c r="J120" s="3" t="s">
        <v>813</v>
      </c>
      <c r="K120" s="3">
        <v>4692213</v>
      </c>
      <c r="L120" s="3" t="s">
        <v>22</v>
      </c>
      <c r="M120" s="5">
        <v>46176</v>
      </c>
      <c r="N120" t="s">
        <v>35</v>
      </c>
      <c r="O120" t="s">
        <v>283</v>
      </c>
      <c r="P120">
        <v>1</v>
      </c>
      <c r="S120" s="6">
        <v>44358</v>
      </c>
      <c r="T120" t="s">
        <v>119</v>
      </c>
      <c r="U120" t="s">
        <v>815</v>
      </c>
    </row>
    <row r="121" spans="1:21" hidden="1" x14ac:dyDescent="0.25">
      <c r="A121" t="s">
        <v>803</v>
      </c>
      <c r="B121" t="s">
        <v>74</v>
      </c>
      <c r="C121" t="s">
        <v>17</v>
      </c>
      <c r="E121" s="1">
        <v>44350</v>
      </c>
      <c r="F121" s="3" t="s">
        <v>810</v>
      </c>
      <c r="G121" t="s">
        <v>811</v>
      </c>
      <c r="H121" t="s">
        <v>812</v>
      </c>
      <c r="J121" s="3" t="s">
        <v>813</v>
      </c>
      <c r="K121" s="3">
        <v>4692213</v>
      </c>
      <c r="L121" s="3" t="s">
        <v>22</v>
      </c>
      <c r="M121" s="5">
        <v>46176</v>
      </c>
      <c r="N121" t="s">
        <v>35</v>
      </c>
      <c r="O121" t="s">
        <v>283</v>
      </c>
      <c r="P121">
        <v>335</v>
      </c>
      <c r="S121" s="6">
        <v>44358</v>
      </c>
      <c r="T121" t="s">
        <v>119</v>
      </c>
      <c r="U121" t="s">
        <v>823</v>
      </c>
    </row>
    <row r="122" spans="1:21" hidden="1" x14ac:dyDescent="0.25">
      <c r="A122" t="s">
        <v>803</v>
      </c>
      <c r="B122" t="s">
        <v>74</v>
      </c>
      <c r="C122" t="s">
        <v>17</v>
      </c>
      <c r="E122" s="1">
        <v>44350</v>
      </c>
      <c r="F122" s="3" t="s">
        <v>810</v>
      </c>
      <c r="G122" t="s">
        <v>811</v>
      </c>
      <c r="H122" t="s">
        <v>812</v>
      </c>
      <c r="J122" s="3" t="s">
        <v>813</v>
      </c>
      <c r="K122" s="3">
        <v>4692213</v>
      </c>
      <c r="L122" s="3" t="s">
        <v>22</v>
      </c>
      <c r="M122" s="5">
        <v>46176</v>
      </c>
      <c r="N122" t="s">
        <v>35</v>
      </c>
      <c r="O122" t="s">
        <v>283</v>
      </c>
      <c r="Q122">
        <v>184</v>
      </c>
      <c r="S122" s="6">
        <v>44358</v>
      </c>
      <c r="T122" t="s">
        <v>119</v>
      </c>
      <c r="U122" t="s">
        <v>213</v>
      </c>
    </row>
    <row r="123" spans="1:21" hidden="1" x14ac:dyDescent="0.25">
      <c r="A123" t="s">
        <v>803</v>
      </c>
      <c r="B123" t="s">
        <v>74</v>
      </c>
      <c r="C123" t="s">
        <v>17</v>
      </c>
      <c r="E123" s="1">
        <v>44350</v>
      </c>
      <c r="F123" s="3" t="s">
        <v>824</v>
      </c>
      <c r="G123" t="s">
        <v>825</v>
      </c>
      <c r="H123" t="s">
        <v>812</v>
      </c>
      <c r="J123" s="3" t="s">
        <v>826</v>
      </c>
      <c r="K123" s="3">
        <v>4692211</v>
      </c>
      <c r="L123" s="3" t="s">
        <v>22</v>
      </c>
      <c r="M123" s="5">
        <v>46176</v>
      </c>
      <c r="N123">
        <v>96</v>
      </c>
      <c r="O123" t="s">
        <v>283</v>
      </c>
      <c r="R123" s="10">
        <v>44</v>
      </c>
      <c r="S123" s="6">
        <v>44350</v>
      </c>
      <c r="T123" t="s">
        <v>24</v>
      </c>
      <c r="U123" t="s">
        <v>814</v>
      </c>
    </row>
    <row r="124" spans="1:21" hidden="1" x14ac:dyDescent="0.25">
      <c r="A124" t="s">
        <v>803</v>
      </c>
      <c r="B124" t="s">
        <v>74</v>
      </c>
      <c r="C124" t="s">
        <v>17</v>
      </c>
      <c r="E124" s="1">
        <v>44350</v>
      </c>
      <c r="F124" s="3" t="s">
        <v>824</v>
      </c>
      <c r="G124" t="s">
        <v>825</v>
      </c>
      <c r="H124" t="s">
        <v>812</v>
      </c>
      <c r="J124" s="3" t="s">
        <v>826</v>
      </c>
      <c r="K124" s="3">
        <v>4692211</v>
      </c>
      <c r="L124" s="3" t="s">
        <v>22</v>
      </c>
      <c r="M124" s="5">
        <v>46176</v>
      </c>
      <c r="O124" t="s">
        <v>283</v>
      </c>
      <c r="P124">
        <v>1</v>
      </c>
      <c r="S124" s="6">
        <v>44358</v>
      </c>
      <c r="T124" t="s">
        <v>119</v>
      </c>
      <c r="U124" t="s">
        <v>815</v>
      </c>
    </row>
    <row r="125" spans="1:21" hidden="1" x14ac:dyDescent="0.25">
      <c r="A125" t="s">
        <v>803</v>
      </c>
      <c r="B125" t="s">
        <v>74</v>
      </c>
      <c r="C125" t="s">
        <v>17</v>
      </c>
      <c r="E125" s="1">
        <v>44350</v>
      </c>
      <c r="F125" s="3" t="s">
        <v>824</v>
      </c>
      <c r="G125" t="s">
        <v>825</v>
      </c>
      <c r="H125" t="s">
        <v>812</v>
      </c>
      <c r="J125" s="3" t="s">
        <v>826</v>
      </c>
      <c r="K125" s="3">
        <v>4692211</v>
      </c>
      <c r="L125" s="3" t="s">
        <v>22</v>
      </c>
      <c r="M125" s="5">
        <v>46176</v>
      </c>
      <c r="O125" t="s">
        <v>283</v>
      </c>
      <c r="P125">
        <v>95</v>
      </c>
      <c r="S125" s="6">
        <v>44358</v>
      </c>
      <c r="T125" t="s">
        <v>119</v>
      </c>
      <c r="U125" t="s">
        <v>823</v>
      </c>
    </row>
    <row r="126" spans="1:21" hidden="1" x14ac:dyDescent="0.25">
      <c r="A126" t="s">
        <v>803</v>
      </c>
      <c r="B126" t="s">
        <v>74</v>
      </c>
      <c r="C126" t="s">
        <v>17</v>
      </c>
      <c r="E126" s="1">
        <v>44350</v>
      </c>
      <c r="F126" s="3" t="s">
        <v>824</v>
      </c>
      <c r="G126" t="s">
        <v>825</v>
      </c>
      <c r="H126" t="s">
        <v>812</v>
      </c>
      <c r="J126" s="3" t="s">
        <v>826</v>
      </c>
      <c r="K126" s="3">
        <v>4692211</v>
      </c>
      <c r="L126" s="3" t="s">
        <v>22</v>
      </c>
      <c r="M126" s="5">
        <v>46176</v>
      </c>
      <c r="O126" t="s">
        <v>283</v>
      </c>
      <c r="Q126">
        <v>44</v>
      </c>
      <c r="S126" s="6">
        <v>44358</v>
      </c>
      <c r="T126" t="s">
        <v>119</v>
      </c>
      <c r="U126" t="s">
        <v>213</v>
      </c>
    </row>
    <row r="127" spans="1:21" hidden="1" x14ac:dyDescent="0.25">
      <c r="A127" t="s">
        <v>803</v>
      </c>
      <c r="B127" t="s">
        <v>74</v>
      </c>
      <c r="C127" t="s">
        <v>17</v>
      </c>
      <c r="E127" s="1">
        <v>44350</v>
      </c>
      <c r="F127" s="3" t="s">
        <v>827</v>
      </c>
      <c r="G127" t="s">
        <v>828</v>
      </c>
      <c r="H127" t="s">
        <v>829</v>
      </c>
      <c r="J127" s="3" t="s">
        <v>830</v>
      </c>
      <c r="K127" s="3" t="s">
        <v>831</v>
      </c>
      <c r="L127" s="3" t="s">
        <v>22</v>
      </c>
      <c r="M127" s="5">
        <v>46176</v>
      </c>
      <c r="N127">
        <v>350</v>
      </c>
      <c r="O127" t="s">
        <v>283</v>
      </c>
      <c r="R127" s="10">
        <v>300</v>
      </c>
      <c r="S127" s="6">
        <v>44350</v>
      </c>
      <c r="T127" t="s">
        <v>24</v>
      </c>
      <c r="U127" t="s">
        <v>814</v>
      </c>
    </row>
    <row r="128" spans="1:21" hidden="1" x14ac:dyDescent="0.25">
      <c r="A128" t="s">
        <v>803</v>
      </c>
      <c r="B128" t="s">
        <v>74</v>
      </c>
      <c r="C128" t="s">
        <v>17</v>
      </c>
      <c r="E128" s="1">
        <v>44350</v>
      </c>
      <c r="F128" s="3" t="s">
        <v>827</v>
      </c>
      <c r="G128" t="s">
        <v>828</v>
      </c>
      <c r="H128" t="s">
        <v>829</v>
      </c>
      <c r="J128" s="3" t="s">
        <v>830</v>
      </c>
      <c r="K128" s="3" t="s">
        <v>831</v>
      </c>
      <c r="L128" s="3" t="s">
        <v>22</v>
      </c>
      <c r="M128" s="5">
        <v>46176</v>
      </c>
      <c r="N128" t="s">
        <v>35</v>
      </c>
      <c r="O128" t="s">
        <v>283</v>
      </c>
      <c r="P128">
        <v>350</v>
      </c>
      <c r="S128" s="6">
        <v>44357</v>
      </c>
      <c r="T128" t="s">
        <v>37</v>
      </c>
      <c r="U128" t="s">
        <v>809</v>
      </c>
    </row>
    <row r="129" spans="1:21" hidden="1" x14ac:dyDescent="0.25">
      <c r="A129" t="s">
        <v>803</v>
      </c>
      <c r="B129" t="s">
        <v>74</v>
      </c>
      <c r="C129" t="s">
        <v>17</v>
      </c>
      <c r="E129" s="1">
        <v>44350</v>
      </c>
      <c r="F129" s="3" t="s">
        <v>827</v>
      </c>
      <c r="G129" t="s">
        <v>828</v>
      </c>
      <c r="H129" t="s">
        <v>829</v>
      </c>
      <c r="J129" s="3" t="s">
        <v>830</v>
      </c>
      <c r="K129" s="3" t="s">
        <v>831</v>
      </c>
      <c r="L129" s="3" t="s">
        <v>22</v>
      </c>
      <c r="M129" s="5">
        <v>46176</v>
      </c>
      <c r="N129" t="s">
        <v>35</v>
      </c>
      <c r="O129" t="s">
        <v>283</v>
      </c>
      <c r="Q129">
        <v>300</v>
      </c>
      <c r="S129" s="6">
        <v>44358</v>
      </c>
      <c r="T129" t="s">
        <v>37</v>
      </c>
      <c r="U129" t="s">
        <v>213</v>
      </c>
    </row>
    <row r="130" spans="1:21" hidden="1" x14ac:dyDescent="0.25">
      <c r="A130" t="s">
        <v>803</v>
      </c>
      <c r="B130" t="s">
        <v>65</v>
      </c>
      <c r="C130" t="s">
        <v>17</v>
      </c>
      <c r="E130" s="1">
        <v>44368</v>
      </c>
      <c r="F130" s="3" t="s">
        <v>832</v>
      </c>
      <c r="G130" t="s">
        <v>833</v>
      </c>
      <c r="H130" t="s">
        <v>834</v>
      </c>
      <c r="J130" s="3" t="s">
        <v>835</v>
      </c>
      <c r="L130" s="3" t="s">
        <v>22</v>
      </c>
      <c r="M130" s="5">
        <v>46194</v>
      </c>
      <c r="N130">
        <v>20</v>
      </c>
      <c r="O130" t="s">
        <v>283</v>
      </c>
      <c r="R130" s="10">
        <v>20</v>
      </c>
      <c r="S130" s="6">
        <v>44368</v>
      </c>
      <c r="T130" t="s">
        <v>24</v>
      </c>
      <c r="U130" t="s">
        <v>25</v>
      </c>
    </row>
    <row r="131" spans="1:21" hidden="1" x14ac:dyDescent="0.25">
      <c r="A131" t="s">
        <v>803</v>
      </c>
      <c r="B131" t="s">
        <v>74</v>
      </c>
      <c r="C131" t="s">
        <v>17</v>
      </c>
      <c r="E131" s="1">
        <v>44350</v>
      </c>
      <c r="F131" s="3" t="s">
        <v>836</v>
      </c>
      <c r="G131" t="s">
        <v>837</v>
      </c>
      <c r="H131" t="s">
        <v>838</v>
      </c>
      <c r="J131" s="3" t="s">
        <v>839</v>
      </c>
      <c r="K131" s="3" t="s">
        <v>840</v>
      </c>
      <c r="L131" s="3" t="s">
        <v>22</v>
      </c>
      <c r="M131" s="5">
        <v>46176</v>
      </c>
      <c r="N131">
        <v>99</v>
      </c>
      <c r="O131" t="s">
        <v>283</v>
      </c>
      <c r="R131" s="10">
        <v>25</v>
      </c>
      <c r="S131" s="6">
        <v>44350</v>
      </c>
      <c r="T131" t="s">
        <v>24</v>
      </c>
      <c r="U131" t="s">
        <v>25</v>
      </c>
    </row>
    <row r="132" spans="1:21" hidden="1" x14ac:dyDescent="0.25">
      <c r="A132" t="s">
        <v>803</v>
      </c>
      <c r="B132" t="s">
        <v>74</v>
      </c>
      <c r="C132" t="s">
        <v>17</v>
      </c>
      <c r="E132" s="1">
        <v>44350</v>
      </c>
      <c r="F132" s="3" t="s">
        <v>836</v>
      </c>
      <c r="G132" t="s">
        <v>837</v>
      </c>
      <c r="H132" t="s">
        <v>838</v>
      </c>
      <c r="J132" s="3" t="s">
        <v>839</v>
      </c>
      <c r="K132" s="3" t="s">
        <v>840</v>
      </c>
      <c r="L132" s="3" t="s">
        <v>22</v>
      </c>
      <c r="M132" s="5">
        <v>46176</v>
      </c>
      <c r="O132" t="s">
        <v>283</v>
      </c>
      <c r="P132">
        <v>50</v>
      </c>
      <c r="S132" s="6">
        <v>44350</v>
      </c>
      <c r="T132" t="s">
        <v>37</v>
      </c>
      <c r="U132" t="s">
        <v>809</v>
      </c>
    </row>
    <row r="133" spans="1:21" hidden="1" x14ac:dyDescent="0.25">
      <c r="A133" t="s">
        <v>803</v>
      </c>
      <c r="B133" t="s">
        <v>16</v>
      </c>
      <c r="C133" t="s">
        <v>17</v>
      </c>
      <c r="E133" s="1">
        <v>44375</v>
      </c>
      <c r="F133" s="3" t="s">
        <v>884</v>
      </c>
      <c r="G133" t="s">
        <v>885</v>
      </c>
      <c r="J133" s="3" t="s">
        <v>886</v>
      </c>
      <c r="L133" s="3" t="s">
        <v>22</v>
      </c>
      <c r="M133" s="5">
        <v>46201</v>
      </c>
      <c r="N133">
        <v>11</v>
      </c>
      <c r="O133" t="s">
        <v>23</v>
      </c>
      <c r="R133" s="10">
        <v>0</v>
      </c>
      <c r="S133" s="6">
        <v>44375</v>
      </c>
      <c r="T133" t="s">
        <v>24</v>
      </c>
      <c r="U133" t="s">
        <v>25</v>
      </c>
    </row>
    <row r="134" spans="1:21" hidden="1" x14ac:dyDescent="0.25">
      <c r="A134" t="s">
        <v>803</v>
      </c>
      <c r="B134" t="s">
        <v>16</v>
      </c>
      <c r="C134" t="s">
        <v>17</v>
      </c>
      <c r="E134" s="1">
        <v>44376</v>
      </c>
      <c r="F134" s="3" t="s">
        <v>884</v>
      </c>
      <c r="G134" t="s">
        <v>885</v>
      </c>
      <c r="H134" t="s">
        <v>887</v>
      </c>
      <c r="J134" s="3" t="s">
        <v>888</v>
      </c>
      <c r="L134" s="3" t="s">
        <v>22</v>
      </c>
      <c r="M134" s="5">
        <v>46324</v>
      </c>
      <c r="N134">
        <v>1</v>
      </c>
      <c r="O134" t="s">
        <v>23</v>
      </c>
      <c r="R134" s="10">
        <v>0</v>
      </c>
      <c r="S134" s="6">
        <v>44376</v>
      </c>
      <c r="T134" t="s">
        <v>24</v>
      </c>
      <c r="U134" t="s">
        <v>25</v>
      </c>
    </row>
    <row r="135" spans="1:21" hidden="1" x14ac:dyDescent="0.25">
      <c r="A135" t="s">
        <v>803</v>
      </c>
      <c r="B135" t="s">
        <v>74</v>
      </c>
      <c r="C135" t="s">
        <v>17</v>
      </c>
      <c r="E135" s="1">
        <v>44358</v>
      </c>
      <c r="F135" s="3" t="s">
        <v>889</v>
      </c>
      <c r="G135" t="s">
        <v>890</v>
      </c>
      <c r="K135" s="3" t="s">
        <v>891</v>
      </c>
      <c r="L135" s="3" t="s">
        <v>22</v>
      </c>
      <c r="N135">
        <v>50</v>
      </c>
      <c r="O135" t="s">
        <v>892</v>
      </c>
      <c r="R135" s="10">
        <v>9</v>
      </c>
      <c r="S135" s="6">
        <v>44358</v>
      </c>
      <c r="T135" t="s">
        <v>119</v>
      </c>
      <c r="U135" t="s">
        <v>893</v>
      </c>
    </row>
    <row r="136" spans="1:21" hidden="1" x14ac:dyDescent="0.25">
      <c r="A136" t="s">
        <v>803</v>
      </c>
      <c r="B136" t="s">
        <v>74</v>
      </c>
      <c r="C136" t="s">
        <v>17</v>
      </c>
      <c r="E136" s="1">
        <v>44358</v>
      </c>
      <c r="F136" s="3" t="s">
        <v>889</v>
      </c>
      <c r="G136" t="s">
        <v>890</v>
      </c>
      <c r="K136" s="3" t="s">
        <v>891</v>
      </c>
      <c r="L136" s="3" t="s">
        <v>22</v>
      </c>
      <c r="O136" t="s">
        <v>892</v>
      </c>
      <c r="P136">
        <v>50</v>
      </c>
      <c r="Q136">
        <v>50</v>
      </c>
      <c r="S136" s="6">
        <v>44378</v>
      </c>
      <c r="T136" t="s">
        <v>24</v>
      </c>
      <c r="U136" t="s">
        <v>950</v>
      </c>
    </row>
    <row r="137" spans="1:21" hidden="1" x14ac:dyDescent="0.25">
      <c r="A137" t="s">
        <v>803</v>
      </c>
      <c r="B137" t="s">
        <v>74</v>
      </c>
      <c r="C137" t="s">
        <v>17</v>
      </c>
      <c r="E137" s="1">
        <v>44358</v>
      </c>
      <c r="F137" s="3" t="s">
        <v>889</v>
      </c>
      <c r="G137" t="s">
        <v>890</v>
      </c>
      <c r="K137" s="3" t="s">
        <v>891</v>
      </c>
      <c r="L137" s="3" t="s">
        <v>22</v>
      </c>
      <c r="O137" t="s">
        <v>892</v>
      </c>
      <c r="P137">
        <v>4</v>
      </c>
      <c r="S137" s="6">
        <v>44403</v>
      </c>
      <c r="T137" t="s">
        <v>119</v>
      </c>
      <c r="U137" t="s">
        <v>951</v>
      </c>
    </row>
    <row r="138" spans="1:21" hidden="1" x14ac:dyDescent="0.25">
      <c r="A138" t="s">
        <v>803</v>
      </c>
      <c r="B138" t="s">
        <v>74</v>
      </c>
      <c r="C138" t="s">
        <v>17</v>
      </c>
      <c r="E138" s="1">
        <v>44358</v>
      </c>
      <c r="F138" s="3" t="s">
        <v>889</v>
      </c>
      <c r="G138" t="s">
        <v>890</v>
      </c>
      <c r="K138" s="3" t="s">
        <v>891</v>
      </c>
      <c r="L138" s="3" t="s">
        <v>22</v>
      </c>
      <c r="O138" t="s">
        <v>892</v>
      </c>
      <c r="P138">
        <v>4</v>
      </c>
      <c r="S138" s="6">
        <v>44406</v>
      </c>
      <c r="T138" t="s">
        <v>346</v>
      </c>
      <c r="U138" t="s">
        <v>963</v>
      </c>
    </row>
    <row r="139" spans="1:21" hidden="1" x14ac:dyDescent="0.25">
      <c r="A139" t="s">
        <v>803</v>
      </c>
      <c r="B139" t="s">
        <v>74</v>
      </c>
      <c r="C139" t="s">
        <v>17</v>
      </c>
      <c r="E139" s="1">
        <v>44411</v>
      </c>
      <c r="F139" s="3" t="s">
        <v>968</v>
      </c>
      <c r="G139" t="s">
        <v>969</v>
      </c>
      <c r="H139" t="s">
        <v>970</v>
      </c>
      <c r="J139" s="3" t="s">
        <v>971</v>
      </c>
      <c r="K139" s="3" t="s">
        <v>972</v>
      </c>
      <c r="L139" s="3" t="s">
        <v>22</v>
      </c>
      <c r="M139" s="5">
        <v>46236</v>
      </c>
      <c r="N139">
        <v>1000</v>
      </c>
      <c r="O139" t="s">
        <v>23</v>
      </c>
      <c r="R139" s="10">
        <v>1000</v>
      </c>
      <c r="S139" s="6">
        <v>44411</v>
      </c>
      <c r="T139" t="s">
        <v>24</v>
      </c>
      <c r="U139" t="s">
        <v>25</v>
      </c>
    </row>
    <row r="140" spans="1:21" hidden="1" x14ac:dyDescent="0.25">
      <c r="A140" t="s">
        <v>803</v>
      </c>
      <c r="B140" t="s">
        <v>74</v>
      </c>
      <c r="C140" t="s">
        <v>17</v>
      </c>
      <c r="E140" s="1">
        <v>44411</v>
      </c>
      <c r="F140" s="3" t="s">
        <v>973</v>
      </c>
      <c r="G140" t="s">
        <v>974</v>
      </c>
      <c r="H140" t="s">
        <v>970</v>
      </c>
      <c r="J140" s="3" t="s">
        <v>975</v>
      </c>
      <c r="K140" s="3" t="s">
        <v>976</v>
      </c>
      <c r="L140" s="3" t="s">
        <v>22</v>
      </c>
      <c r="M140" s="5">
        <v>46237</v>
      </c>
      <c r="N140">
        <v>1000</v>
      </c>
      <c r="O140" t="s">
        <v>23</v>
      </c>
      <c r="R140" s="10">
        <v>999</v>
      </c>
      <c r="S140" s="6">
        <v>44412</v>
      </c>
      <c r="T140" t="s">
        <v>24</v>
      </c>
      <c r="U140" t="s">
        <v>25</v>
      </c>
    </row>
    <row r="141" spans="1:21" hidden="1" x14ac:dyDescent="0.25">
      <c r="A141" t="s">
        <v>803</v>
      </c>
      <c r="B141" t="s">
        <v>74</v>
      </c>
      <c r="C141" t="s">
        <v>17</v>
      </c>
      <c r="E141" s="1">
        <v>44411</v>
      </c>
      <c r="F141" s="3" t="s">
        <v>973</v>
      </c>
      <c r="G141" t="s">
        <v>974</v>
      </c>
      <c r="H141" t="s">
        <v>970</v>
      </c>
      <c r="J141" s="3" t="s">
        <v>975</v>
      </c>
      <c r="K141" s="3" t="s">
        <v>976</v>
      </c>
      <c r="L141" s="3" t="s">
        <v>22</v>
      </c>
      <c r="M141" s="5">
        <v>46237</v>
      </c>
      <c r="O141" t="s">
        <v>23</v>
      </c>
      <c r="P141">
        <v>1</v>
      </c>
      <c r="S141" s="6">
        <v>44412</v>
      </c>
      <c r="T141" t="s">
        <v>119</v>
      </c>
      <c r="U141" t="s">
        <v>977</v>
      </c>
    </row>
    <row r="142" spans="1:21" hidden="1" x14ac:dyDescent="0.25">
      <c r="A142" t="s">
        <v>803</v>
      </c>
      <c r="B142" t="s">
        <v>74</v>
      </c>
      <c r="C142" t="s">
        <v>17</v>
      </c>
      <c r="E142" s="1">
        <v>44412</v>
      </c>
      <c r="F142" s="3" t="s">
        <v>982</v>
      </c>
      <c r="G142" t="s">
        <v>983</v>
      </c>
      <c r="H142" t="s">
        <v>984</v>
      </c>
      <c r="J142" s="3" t="s">
        <v>985</v>
      </c>
      <c r="K142" s="3" t="s">
        <v>986</v>
      </c>
      <c r="L142" s="3" t="s">
        <v>22</v>
      </c>
      <c r="M142" s="5">
        <v>46238</v>
      </c>
      <c r="N142">
        <v>20</v>
      </c>
      <c r="O142" t="s">
        <v>23</v>
      </c>
      <c r="R142" s="10">
        <v>0</v>
      </c>
      <c r="S142" s="6">
        <v>44412</v>
      </c>
      <c r="T142" t="s">
        <v>346</v>
      </c>
      <c r="U142" t="s">
        <v>25</v>
      </c>
    </row>
    <row r="143" spans="1:21" hidden="1" x14ac:dyDescent="0.25">
      <c r="A143" t="s">
        <v>803</v>
      </c>
      <c r="B143" t="s">
        <v>74</v>
      </c>
      <c r="C143" t="s">
        <v>17</v>
      </c>
      <c r="E143" s="1">
        <v>44358</v>
      </c>
      <c r="F143" s="3" t="s">
        <v>889</v>
      </c>
      <c r="G143" t="s">
        <v>890</v>
      </c>
      <c r="K143" s="3" t="s">
        <v>891</v>
      </c>
      <c r="L143" s="3" t="s">
        <v>22</v>
      </c>
      <c r="O143" t="s">
        <v>892</v>
      </c>
      <c r="P143">
        <v>4</v>
      </c>
      <c r="S143" s="6">
        <v>44413</v>
      </c>
      <c r="T143" t="s">
        <v>346</v>
      </c>
      <c r="U143" t="s">
        <v>987</v>
      </c>
    </row>
    <row r="144" spans="1:21" hidden="1" x14ac:dyDescent="0.25">
      <c r="A144" t="s">
        <v>803</v>
      </c>
      <c r="B144" t="s">
        <v>74</v>
      </c>
      <c r="C144" t="s">
        <v>17</v>
      </c>
      <c r="E144" s="1">
        <v>44358</v>
      </c>
      <c r="F144" s="3" t="s">
        <v>889</v>
      </c>
      <c r="G144" t="s">
        <v>890</v>
      </c>
      <c r="K144" s="3" t="s">
        <v>891</v>
      </c>
      <c r="L144" s="3" t="s">
        <v>22</v>
      </c>
      <c r="O144" t="s">
        <v>892</v>
      </c>
      <c r="P144">
        <v>1</v>
      </c>
      <c r="S144" s="6">
        <v>44425</v>
      </c>
      <c r="T144" t="s">
        <v>346</v>
      </c>
      <c r="U144" t="s">
        <v>994</v>
      </c>
    </row>
    <row r="145" spans="1:21" hidden="1" x14ac:dyDescent="0.25">
      <c r="A145" t="s">
        <v>803</v>
      </c>
      <c r="B145" t="s">
        <v>74</v>
      </c>
      <c r="C145" t="s">
        <v>17</v>
      </c>
      <c r="E145" s="1">
        <v>44412</v>
      </c>
      <c r="F145" s="3" t="s">
        <v>982</v>
      </c>
      <c r="G145" t="s">
        <v>983</v>
      </c>
      <c r="H145" t="s">
        <v>984</v>
      </c>
      <c r="J145" s="3" t="s">
        <v>985</v>
      </c>
      <c r="K145" s="3" t="s">
        <v>986</v>
      </c>
      <c r="L145" s="3" t="s">
        <v>22</v>
      </c>
      <c r="M145" s="5">
        <v>46238</v>
      </c>
      <c r="O145" t="s">
        <v>23</v>
      </c>
      <c r="P145">
        <v>20</v>
      </c>
      <c r="S145" s="6">
        <v>44426</v>
      </c>
      <c r="T145" t="s">
        <v>346</v>
      </c>
      <c r="U145" t="s">
        <v>998</v>
      </c>
    </row>
    <row r="146" spans="1:21" hidden="1" x14ac:dyDescent="0.25">
      <c r="A146" t="s">
        <v>803</v>
      </c>
      <c r="B146" t="s">
        <v>74</v>
      </c>
      <c r="C146" t="s">
        <v>17</v>
      </c>
      <c r="E146" s="1">
        <v>44358</v>
      </c>
      <c r="F146" s="3" t="s">
        <v>889</v>
      </c>
      <c r="G146" t="s">
        <v>890</v>
      </c>
      <c r="K146" s="3" t="s">
        <v>891</v>
      </c>
      <c r="L146" s="3" t="s">
        <v>22</v>
      </c>
      <c r="O146" t="s">
        <v>892</v>
      </c>
      <c r="P146">
        <v>4</v>
      </c>
      <c r="S146" s="6">
        <v>44453</v>
      </c>
      <c r="T146" t="s">
        <v>346</v>
      </c>
      <c r="U146" t="s">
        <v>1022</v>
      </c>
    </row>
    <row r="147" spans="1:21" hidden="1" x14ac:dyDescent="0.25">
      <c r="A147" t="s">
        <v>803</v>
      </c>
      <c r="B147" t="s">
        <v>74</v>
      </c>
      <c r="C147" t="s">
        <v>17</v>
      </c>
      <c r="E147" s="1">
        <v>44358</v>
      </c>
      <c r="F147" s="3" t="s">
        <v>889</v>
      </c>
      <c r="G147" t="s">
        <v>890</v>
      </c>
      <c r="K147" s="3" t="s">
        <v>891</v>
      </c>
      <c r="L147" s="3" t="s">
        <v>22</v>
      </c>
      <c r="O147" t="s">
        <v>892</v>
      </c>
      <c r="P147">
        <v>4</v>
      </c>
      <c r="S147" s="6">
        <v>44466</v>
      </c>
      <c r="T147" t="s">
        <v>346</v>
      </c>
      <c r="U147" t="s">
        <v>1039</v>
      </c>
    </row>
    <row r="148" spans="1:21" hidden="1" x14ac:dyDescent="0.25">
      <c r="A148" t="s">
        <v>803</v>
      </c>
      <c r="B148" t="s">
        <v>16</v>
      </c>
      <c r="C148" t="s">
        <v>17</v>
      </c>
      <c r="E148" s="1">
        <v>44473</v>
      </c>
      <c r="F148" s="3">
        <v>7481</v>
      </c>
      <c r="G148" t="s">
        <v>1050</v>
      </c>
      <c r="H148" t="s">
        <v>1051</v>
      </c>
      <c r="K148" s="3" t="s">
        <v>1052</v>
      </c>
      <c r="L148" s="3" t="s">
        <v>22</v>
      </c>
      <c r="N148">
        <v>64</v>
      </c>
      <c r="O148" t="s">
        <v>78</v>
      </c>
      <c r="R148" s="10">
        <v>44</v>
      </c>
      <c r="S148" s="6">
        <v>44473</v>
      </c>
      <c r="T148" t="s">
        <v>24</v>
      </c>
      <c r="U148" t="s">
        <v>1053</v>
      </c>
    </row>
    <row r="149" spans="1:21" hidden="1" x14ac:dyDescent="0.25">
      <c r="A149" t="s">
        <v>803</v>
      </c>
      <c r="B149" t="s">
        <v>16</v>
      </c>
      <c r="C149" t="s">
        <v>17</v>
      </c>
      <c r="E149" s="1">
        <v>44473</v>
      </c>
      <c r="F149" s="3">
        <v>7481</v>
      </c>
      <c r="G149" t="s">
        <v>1050</v>
      </c>
      <c r="H149" t="s">
        <v>1051</v>
      </c>
      <c r="K149" s="3" t="s">
        <v>1054</v>
      </c>
      <c r="L149" s="3" t="s">
        <v>22</v>
      </c>
      <c r="N149">
        <v>437</v>
      </c>
      <c r="O149" t="s">
        <v>78</v>
      </c>
      <c r="R149" s="10">
        <v>1</v>
      </c>
      <c r="S149" s="6">
        <v>44473</v>
      </c>
      <c r="T149" t="s">
        <v>24</v>
      </c>
      <c r="U149" t="s">
        <v>1055</v>
      </c>
    </row>
    <row r="150" spans="1:21" hidden="1" x14ac:dyDescent="0.25">
      <c r="A150" t="s">
        <v>803</v>
      </c>
      <c r="B150" t="s">
        <v>16</v>
      </c>
      <c r="C150" t="s">
        <v>17</v>
      </c>
      <c r="E150" s="1">
        <v>44473</v>
      </c>
      <c r="F150" s="3" t="s">
        <v>1056</v>
      </c>
      <c r="H150" t="s">
        <v>1051</v>
      </c>
      <c r="K150" s="3" t="s">
        <v>1057</v>
      </c>
      <c r="L150" s="3" t="s">
        <v>22</v>
      </c>
      <c r="N150">
        <v>25</v>
      </c>
      <c r="O150" t="s">
        <v>78</v>
      </c>
      <c r="R150" s="10">
        <v>25</v>
      </c>
      <c r="S150" s="6">
        <v>44473</v>
      </c>
      <c r="T150" t="s">
        <v>24</v>
      </c>
      <c r="U150" t="s">
        <v>1058</v>
      </c>
    </row>
    <row r="151" spans="1:21" hidden="1" x14ac:dyDescent="0.25">
      <c r="A151" t="s">
        <v>803</v>
      </c>
      <c r="B151" t="s">
        <v>16</v>
      </c>
      <c r="C151" t="s">
        <v>17</v>
      </c>
      <c r="E151" s="1">
        <v>44473</v>
      </c>
      <c r="F151" s="3" t="s">
        <v>1059</v>
      </c>
      <c r="G151" t="s">
        <v>1060</v>
      </c>
      <c r="H151" t="s">
        <v>1051</v>
      </c>
      <c r="K151" s="3" t="s">
        <v>1061</v>
      </c>
      <c r="L151" s="3" t="s">
        <v>22</v>
      </c>
      <c r="N151">
        <v>172</v>
      </c>
      <c r="O151" t="s">
        <v>78</v>
      </c>
      <c r="R151" s="10">
        <v>0</v>
      </c>
      <c r="S151" s="6">
        <v>44473</v>
      </c>
      <c r="T151" t="s">
        <v>24</v>
      </c>
      <c r="U151" t="s">
        <v>1062</v>
      </c>
    </row>
    <row r="152" spans="1:21" hidden="1" x14ac:dyDescent="0.25">
      <c r="A152" t="s">
        <v>803</v>
      </c>
      <c r="B152" t="s">
        <v>16</v>
      </c>
      <c r="C152" t="s">
        <v>17</v>
      </c>
      <c r="E152" s="1">
        <v>44473</v>
      </c>
      <c r="F152" s="3" t="s">
        <v>1059</v>
      </c>
      <c r="G152" t="s">
        <v>1060</v>
      </c>
      <c r="H152" t="s">
        <v>1051</v>
      </c>
      <c r="K152" s="3" t="s">
        <v>1061</v>
      </c>
      <c r="L152" s="3" t="s">
        <v>22</v>
      </c>
      <c r="O152" t="s">
        <v>78</v>
      </c>
      <c r="P152">
        <v>7</v>
      </c>
      <c r="S152" s="6">
        <v>44475</v>
      </c>
      <c r="T152" t="s">
        <v>346</v>
      </c>
      <c r="U152" t="s">
        <v>1063</v>
      </c>
    </row>
    <row r="153" spans="1:21" hidden="1" x14ac:dyDescent="0.25">
      <c r="A153" t="s">
        <v>803</v>
      </c>
      <c r="B153" t="s">
        <v>16</v>
      </c>
      <c r="C153" t="s">
        <v>17</v>
      </c>
      <c r="E153" s="1">
        <v>44473</v>
      </c>
      <c r="F153" s="3">
        <v>7481</v>
      </c>
      <c r="G153" t="s">
        <v>1050</v>
      </c>
      <c r="H153" t="s">
        <v>1051</v>
      </c>
      <c r="K153" s="3" t="s">
        <v>1052</v>
      </c>
      <c r="L153" s="3" t="s">
        <v>22</v>
      </c>
      <c r="O153" t="s">
        <v>78</v>
      </c>
      <c r="P153">
        <v>15</v>
      </c>
      <c r="S153" s="6">
        <v>44475</v>
      </c>
      <c r="T153" t="s">
        <v>346</v>
      </c>
      <c r="U153" t="s">
        <v>1063</v>
      </c>
    </row>
    <row r="154" spans="1:21" hidden="1" x14ac:dyDescent="0.25">
      <c r="A154" t="s">
        <v>803</v>
      </c>
      <c r="B154" t="s">
        <v>74</v>
      </c>
      <c r="C154" t="s">
        <v>17</v>
      </c>
      <c r="E154" s="1">
        <v>44350</v>
      </c>
      <c r="F154" s="3" t="s">
        <v>836</v>
      </c>
      <c r="G154" t="s">
        <v>837</v>
      </c>
      <c r="H154" t="s">
        <v>838</v>
      </c>
      <c r="J154" s="3" t="s">
        <v>839</v>
      </c>
      <c r="K154" s="3" t="s">
        <v>840</v>
      </c>
      <c r="L154" s="3" t="s">
        <v>22</v>
      </c>
      <c r="M154" s="5">
        <v>46176</v>
      </c>
      <c r="O154" t="s">
        <v>283</v>
      </c>
      <c r="P154">
        <v>3</v>
      </c>
      <c r="S154" s="6">
        <v>44475</v>
      </c>
      <c r="T154" t="s">
        <v>346</v>
      </c>
      <c r="U154" t="s">
        <v>1063</v>
      </c>
    </row>
    <row r="155" spans="1:21" hidden="1" x14ac:dyDescent="0.25">
      <c r="A155" t="s">
        <v>803</v>
      </c>
      <c r="B155" t="s">
        <v>74</v>
      </c>
      <c r="C155" t="s">
        <v>17</v>
      </c>
      <c r="E155" s="1">
        <v>44358</v>
      </c>
      <c r="F155" s="3" t="s">
        <v>889</v>
      </c>
      <c r="G155" t="s">
        <v>890</v>
      </c>
      <c r="K155" s="3" t="s">
        <v>891</v>
      </c>
      <c r="L155" s="3" t="s">
        <v>22</v>
      </c>
      <c r="O155" t="s">
        <v>892</v>
      </c>
      <c r="P155">
        <v>4</v>
      </c>
      <c r="S155" s="6">
        <v>44476</v>
      </c>
      <c r="T155" t="s">
        <v>346</v>
      </c>
      <c r="U155" t="s">
        <v>963</v>
      </c>
    </row>
    <row r="156" spans="1:21" hidden="1" x14ac:dyDescent="0.25">
      <c r="A156" t="s">
        <v>803</v>
      </c>
      <c r="B156" t="s">
        <v>16</v>
      </c>
      <c r="C156" t="s">
        <v>17</v>
      </c>
      <c r="E156" s="1">
        <v>44375</v>
      </c>
      <c r="F156" s="3" t="s">
        <v>884</v>
      </c>
      <c r="G156" t="s">
        <v>885</v>
      </c>
      <c r="J156" s="3" t="s">
        <v>886</v>
      </c>
      <c r="L156" s="3" t="s">
        <v>22</v>
      </c>
      <c r="M156" s="5">
        <v>46201</v>
      </c>
      <c r="O156" t="s">
        <v>23</v>
      </c>
      <c r="P156">
        <v>1</v>
      </c>
      <c r="S156" s="6">
        <v>44403</v>
      </c>
      <c r="T156" t="s">
        <v>119</v>
      </c>
      <c r="U156" t="s">
        <v>1068</v>
      </c>
    </row>
    <row r="157" spans="1:21" hidden="1" x14ac:dyDescent="0.25">
      <c r="A157" t="s">
        <v>803</v>
      </c>
      <c r="B157" t="s">
        <v>16</v>
      </c>
      <c r="C157" t="s">
        <v>17</v>
      </c>
      <c r="E157" s="1">
        <v>44375</v>
      </c>
      <c r="F157" s="3" t="s">
        <v>884</v>
      </c>
      <c r="G157" t="s">
        <v>885</v>
      </c>
      <c r="J157" s="3" t="s">
        <v>886</v>
      </c>
      <c r="L157" s="3" t="s">
        <v>22</v>
      </c>
      <c r="M157" s="5">
        <v>46201</v>
      </c>
      <c r="O157" t="s">
        <v>23</v>
      </c>
      <c r="P157">
        <v>1</v>
      </c>
      <c r="S157" s="6">
        <v>44406</v>
      </c>
      <c r="T157" t="s">
        <v>119</v>
      </c>
      <c r="U157" t="s">
        <v>1069</v>
      </c>
    </row>
    <row r="158" spans="1:21" hidden="1" x14ac:dyDescent="0.25">
      <c r="A158" t="s">
        <v>803</v>
      </c>
      <c r="B158" t="s">
        <v>16</v>
      </c>
      <c r="C158" t="s">
        <v>17</v>
      </c>
      <c r="E158" s="1">
        <v>44375</v>
      </c>
      <c r="F158" s="3" t="s">
        <v>884</v>
      </c>
      <c r="G158" t="s">
        <v>885</v>
      </c>
      <c r="J158" s="3" t="s">
        <v>886</v>
      </c>
      <c r="L158" s="3" t="s">
        <v>22</v>
      </c>
      <c r="M158" s="5">
        <v>46201</v>
      </c>
      <c r="O158" t="s">
        <v>23</v>
      </c>
      <c r="P158">
        <v>1</v>
      </c>
      <c r="S158" s="6">
        <v>44413</v>
      </c>
      <c r="T158" t="s">
        <v>346</v>
      </c>
      <c r="U158" t="s">
        <v>1070</v>
      </c>
    </row>
    <row r="159" spans="1:21" hidden="1" x14ac:dyDescent="0.25">
      <c r="A159" t="s">
        <v>803</v>
      </c>
      <c r="B159" t="s">
        <v>16</v>
      </c>
      <c r="C159" t="s">
        <v>17</v>
      </c>
      <c r="E159" s="1">
        <v>44375</v>
      </c>
      <c r="F159" s="3" t="s">
        <v>884</v>
      </c>
      <c r="G159" t="s">
        <v>885</v>
      </c>
      <c r="J159" s="3" t="s">
        <v>886</v>
      </c>
      <c r="L159" s="3" t="s">
        <v>22</v>
      </c>
      <c r="M159" s="5">
        <v>46201</v>
      </c>
      <c r="O159" t="s">
        <v>23</v>
      </c>
      <c r="P159">
        <v>1</v>
      </c>
      <c r="S159" s="6">
        <v>44425</v>
      </c>
      <c r="T159" t="s">
        <v>346</v>
      </c>
      <c r="U159" t="s">
        <v>1068</v>
      </c>
    </row>
    <row r="160" spans="1:21" hidden="1" x14ac:dyDescent="0.25">
      <c r="A160" t="s">
        <v>803</v>
      </c>
      <c r="B160" t="s">
        <v>16</v>
      </c>
      <c r="C160" t="s">
        <v>17</v>
      </c>
      <c r="E160" s="1">
        <v>44375</v>
      </c>
      <c r="F160" s="3" t="s">
        <v>884</v>
      </c>
      <c r="G160" t="s">
        <v>885</v>
      </c>
      <c r="J160" s="3" t="s">
        <v>886</v>
      </c>
      <c r="L160" s="3" t="s">
        <v>22</v>
      </c>
      <c r="M160" s="5">
        <v>46201</v>
      </c>
      <c r="O160" t="s">
        <v>23</v>
      </c>
      <c r="P160">
        <v>1</v>
      </c>
      <c r="S160" s="6">
        <v>44453</v>
      </c>
      <c r="T160" t="s">
        <v>346</v>
      </c>
      <c r="U160" t="s">
        <v>1071</v>
      </c>
    </row>
    <row r="161" spans="1:21" hidden="1" x14ac:dyDescent="0.25">
      <c r="A161" t="s">
        <v>803</v>
      </c>
      <c r="B161" t="s">
        <v>16</v>
      </c>
      <c r="C161" t="s">
        <v>17</v>
      </c>
      <c r="E161" s="1">
        <v>44375</v>
      </c>
      <c r="F161" s="3" t="s">
        <v>884</v>
      </c>
      <c r="G161" t="s">
        <v>885</v>
      </c>
      <c r="J161" s="3" t="s">
        <v>886</v>
      </c>
      <c r="L161" s="3" t="s">
        <v>22</v>
      </c>
      <c r="M161" s="5">
        <v>46201</v>
      </c>
      <c r="O161" t="s">
        <v>23</v>
      </c>
      <c r="P161">
        <v>1</v>
      </c>
      <c r="S161" s="6">
        <v>44466</v>
      </c>
      <c r="T161" t="s">
        <v>346</v>
      </c>
      <c r="U161" t="s">
        <v>1072</v>
      </c>
    </row>
    <row r="162" spans="1:21" hidden="1" x14ac:dyDescent="0.25">
      <c r="A162" t="s">
        <v>803</v>
      </c>
      <c r="B162" t="s">
        <v>16</v>
      </c>
      <c r="C162" t="s">
        <v>17</v>
      </c>
      <c r="E162" s="1">
        <v>44375</v>
      </c>
      <c r="F162" s="3" t="s">
        <v>884</v>
      </c>
      <c r="G162" t="s">
        <v>885</v>
      </c>
      <c r="J162" s="3" t="s">
        <v>886</v>
      </c>
      <c r="L162" s="3" t="s">
        <v>22</v>
      </c>
      <c r="M162" s="5">
        <v>46201</v>
      </c>
      <c r="O162" t="s">
        <v>23</v>
      </c>
      <c r="P162">
        <v>1</v>
      </c>
      <c r="S162" s="6">
        <v>44475</v>
      </c>
      <c r="T162" t="s">
        <v>346</v>
      </c>
      <c r="U162" t="s">
        <v>1063</v>
      </c>
    </row>
    <row r="163" spans="1:21" hidden="1" x14ac:dyDescent="0.25">
      <c r="A163" t="s">
        <v>803</v>
      </c>
      <c r="B163" t="s">
        <v>16</v>
      </c>
      <c r="C163" t="s">
        <v>17</v>
      </c>
      <c r="E163" s="1">
        <v>44375</v>
      </c>
      <c r="F163" s="3" t="s">
        <v>884</v>
      </c>
      <c r="G163" t="s">
        <v>885</v>
      </c>
      <c r="J163" s="3" t="s">
        <v>886</v>
      </c>
      <c r="L163" s="3" t="s">
        <v>22</v>
      </c>
      <c r="M163" s="5">
        <v>46201</v>
      </c>
      <c r="O163" t="s">
        <v>23</v>
      </c>
      <c r="P163">
        <v>1</v>
      </c>
      <c r="S163" s="6">
        <v>44476</v>
      </c>
      <c r="T163" t="s">
        <v>346</v>
      </c>
      <c r="U163" t="s">
        <v>1068</v>
      </c>
    </row>
    <row r="164" spans="1:21" hidden="1" x14ac:dyDescent="0.25">
      <c r="A164" t="s">
        <v>803</v>
      </c>
      <c r="B164" t="s">
        <v>16</v>
      </c>
      <c r="C164" t="s">
        <v>17</v>
      </c>
      <c r="E164" s="1">
        <v>44473</v>
      </c>
      <c r="F164" s="3" t="s">
        <v>1059</v>
      </c>
      <c r="G164" t="s">
        <v>1060</v>
      </c>
      <c r="H164" t="s">
        <v>1051</v>
      </c>
      <c r="K164" s="3" t="s">
        <v>1061</v>
      </c>
      <c r="L164" s="3" t="s">
        <v>22</v>
      </c>
      <c r="O164" t="s">
        <v>78</v>
      </c>
      <c r="P164">
        <v>165</v>
      </c>
      <c r="S164" s="6">
        <v>44482</v>
      </c>
      <c r="T164" t="s">
        <v>346</v>
      </c>
      <c r="U164" t="s">
        <v>1078</v>
      </c>
    </row>
    <row r="165" spans="1:21" hidden="1" x14ac:dyDescent="0.25">
      <c r="A165" t="s">
        <v>803</v>
      </c>
      <c r="B165" t="s">
        <v>16</v>
      </c>
      <c r="C165" t="s">
        <v>17</v>
      </c>
      <c r="E165" s="1">
        <v>44473</v>
      </c>
      <c r="F165" s="3">
        <v>7481</v>
      </c>
      <c r="G165" t="s">
        <v>1050</v>
      </c>
      <c r="H165" t="s">
        <v>1051</v>
      </c>
      <c r="K165" s="3" t="s">
        <v>1054</v>
      </c>
      <c r="L165" s="3" t="s">
        <v>22</v>
      </c>
      <c r="O165" t="s">
        <v>78</v>
      </c>
      <c r="P165">
        <v>436</v>
      </c>
      <c r="S165" s="6">
        <v>44482</v>
      </c>
      <c r="T165" t="s">
        <v>346</v>
      </c>
      <c r="U165" t="s">
        <v>1078</v>
      </c>
    </row>
    <row r="166" spans="1:21" hidden="1" x14ac:dyDescent="0.25">
      <c r="A166" t="s">
        <v>803</v>
      </c>
      <c r="B166" t="s">
        <v>16</v>
      </c>
      <c r="C166" t="s">
        <v>17</v>
      </c>
      <c r="E166" s="1">
        <v>44375</v>
      </c>
      <c r="F166" s="3" t="s">
        <v>884</v>
      </c>
      <c r="G166" t="s">
        <v>885</v>
      </c>
      <c r="J166" s="3" t="s">
        <v>886</v>
      </c>
      <c r="L166" s="3" t="s">
        <v>22</v>
      </c>
      <c r="M166" s="5">
        <v>46201</v>
      </c>
      <c r="O166" t="s">
        <v>23</v>
      </c>
      <c r="P166">
        <v>1</v>
      </c>
      <c r="S166" s="6">
        <v>44487</v>
      </c>
      <c r="T166" t="s">
        <v>346</v>
      </c>
      <c r="U166" t="s">
        <v>1063</v>
      </c>
    </row>
    <row r="167" spans="1:21" hidden="1" x14ac:dyDescent="0.25">
      <c r="A167" t="s">
        <v>803</v>
      </c>
      <c r="B167" t="s">
        <v>16</v>
      </c>
      <c r="C167" t="s">
        <v>17</v>
      </c>
      <c r="E167" s="1">
        <v>44473</v>
      </c>
      <c r="F167" s="3">
        <v>7481</v>
      </c>
      <c r="G167" t="s">
        <v>1050</v>
      </c>
      <c r="H167" t="s">
        <v>1051</v>
      </c>
      <c r="K167" s="3" t="s">
        <v>1052</v>
      </c>
      <c r="L167" s="3" t="s">
        <v>22</v>
      </c>
      <c r="O167" t="s">
        <v>78</v>
      </c>
      <c r="P167">
        <v>5</v>
      </c>
      <c r="S167" s="6">
        <v>44487</v>
      </c>
      <c r="T167" t="s">
        <v>346</v>
      </c>
      <c r="U167" t="s">
        <v>1063</v>
      </c>
    </row>
    <row r="168" spans="1:21" hidden="1" x14ac:dyDescent="0.25">
      <c r="A168" t="s">
        <v>803</v>
      </c>
      <c r="B168" t="s">
        <v>74</v>
      </c>
      <c r="C168" t="s">
        <v>17</v>
      </c>
      <c r="E168" s="1">
        <v>44350</v>
      </c>
      <c r="F168" s="3" t="s">
        <v>836</v>
      </c>
      <c r="G168" t="s">
        <v>837</v>
      </c>
      <c r="H168" t="s">
        <v>838</v>
      </c>
      <c r="J168" s="3" t="s">
        <v>1100</v>
      </c>
      <c r="K168" s="3" t="s">
        <v>840</v>
      </c>
      <c r="L168" s="3" t="s">
        <v>22</v>
      </c>
      <c r="M168" s="5">
        <v>46176</v>
      </c>
      <c r="O168" t="s">
        <v>283</v>
      </c>
      <c r="P168">
        <v>1</v>
      </c>
      <c r="S168" s="6">
        <v>44487</v>
      </c>
      <c r="T168" t="s">
        <v>346</v>
      </c>
      <c r="U168" t="s">
        <v>1063</v>
      </c>
    </row>
    <row r="169" spans="1:21" hidden="1" x14ac:dyDescent="0.25">
      <c r="A169" t="s">
        <v>803</v>
      </c>
      <c r="B169" t="s">
        <v>16</v>
      </c>
      <c r="C169" t="s">
        <v>17</v>
      </c>
      <c r="E169" s="1">
        <v>44375</v>
      </c>
      <c r="F169" s="3" t="s">
        <v>884</v>
      </c>
      <c r="G169" t="s">
        <v>885</v>
      </c>
      <c r="J169" s="3" t="s">
        <v>886</v>
      </c>
      <c r="L169" s="3" t="s">
        <v>22</v>
      </c>
      <c r="M169" s="5">
        <v>46201</v>
      </c>
      <c r="O169" t="s">
        <v>23</v>
      </c>
      <c r="P169">
        <v>1</v>
      </c>
      <c r="S169" s="6">
        <v>44494</v>
      </c>
      <c r="T169" t="s">
        <v>346</v>
      </c>
      <c r="U169" t="s">
        <v>1071</v>
      </c>
    </row>
    <row r="170" spans="1:21" hidden="1" x14ac:dyDescent="0.25">
      <c r="A170" t="s">
        <v>803</v>
      </c>
      <c r="B170" t="s">
        <v>74</v>
      </c>
      <c r="C170" t="s">
        <v>17</v>
      </c>
      <c r="E170" s="1">
        <v>44358</v>
      </c>
      <c r="F170" s="3" t="s">
        <v>889</v>
      </c>
      <c r="G170" t="s">
        <v>890</v>
      </c>
      <c r="K170" s="3" t="s">
        <v>891</v>
      </c>
      <c r="L170" s="3" t="s">
        <v>22</v>
      </c>
      <c r="O170" t="s">
        <v>892</v>
      </c>
      <c r="P170">
        <v>2</v>
      </c>
      <c r="S170" s="6">
        <v>44494</v>
      </c>
      <c r="T170" t="s">
        <v>346</v>
      </c>
      <c r="U170" t="s">
        <v>1126</v>
      </c>
    </row>
    <row r="171" spans="1:21" hidden="1" x14ac:dyDescent="0.25">
      <c r="A171" t="s">
        <v>803</v>
      </c>
      <c r="B171" t="s">
        <v>16</v>
      </c>
      <c r="C171" t="s">
        <v>17</v>
      </c>
      <c r="E171" s="1">
        <v>44496</v>
      </c>
      <c r="F171" s="3" t="s">
        <v>884</v>
      </c>
      <c r="G171" t="s">
        <v>885</v>
      </c>
      <c r="H171" t="s">
        <v>887</v>
      </c>
      <c r="J171" s="3" t="s">
        <v>1131</v>
      </c>
      <c r="L171" s="3" t="s">
        <v>22</v>
      </c>
      <c r="M171" s="5">
        <v>46322</v>
      </c>
      <c r="N171">
        <v>12</v>
      </c>
      <c r="O171" t="s">
        <v>23</v>
      </c>
      <c r="R171" s="10">
        <v>0</v>
      </c>
      <c r="S171" s="6">
        <v>44496</v>
      </c>
      <c r="T171" t="s">
        <v>346</v>
      </c>
      <c r="U171" t="s">
        <v>25</v>
      </c>
    </row>
    <row r="172" spans="1:21" hidden="1" x14ac:dyDescent="0.25">
      <c r="A172" t="s">
        <v>803</v>
      </c>
      <c r="B172" t="s">
        <v>16</v>
      </c>
      <c r="C172" t="s">
        <v>17</v>
      </c>
      <c r="E172" s="1">
        <v>44496</v>
      </c>
      <c r="F172" s="3" t="s">
        <v>884</v>
      </c>
      <c r="G172" t="s">
        <v>885</v>
      </c>
      <c r="H172" t="s">
        <v>887</v>
      </c>
      <c r="J172" s="3" t="s">
        <v>1131</v>
      </c>
      <c r="L172" s="3" t="s">
        <v>22</v>
      </c>
      <c r="M172" s="5">
        <v>46322</v>
      </c>
      <c r="O172" t="s">
        <v>23</v>
      </c>
      <c r="P172">
        <v>1</v>
      </c>
      <c r="S172" s="6">
        <v>44530</v>
      </c>
      <c r="T172" t="s">
        <v>346</v>
      </c>
      <c r="U172" t="s">
        <v>1071</v>
      </c>
    </row>
    <row r="173" spans="1:21" hidden="1" x14ac:dyDescent="0.25">
      <c r="A173" t="s">
        <v>803</v>
      </c>
      <c r="B173" t="s">
        <v>16</v>
      </c>
      <c r="C173" t="s">
        <v>17</v>
      </c>
      <c r="E173" s="1">
        <v>44496</v>
      </c>
      <c r="F173" s="3" t="s">
        <v>884</v>
      </c>
      <c r="G173" t="s">
        <v>885</v>
      </c>
      <c r="H173" t="s">
        <v>887</v>
      </c>
      <c r="J173" s="3" t="s">
        <v>1131</v>
      </c>
      <c r="L173" s="3" t="s">
        <v>22</v>
      </c>
      <c r="M173" s="5">
        <v>46322</v>
      </c>
      <c r="O173" t="s">
        <v>23</v>
      </c>
      <c r="P173">
        <v>1</v>
      </c>
      <c r="S173" s="6">
        <v>44536</v>
      </c>
      <c r="T173" t="s">
        <v>346</v>
      </c>
      <c r="U173" t="s">
        <v>1070</v>
      </c>
    </row>
    <row r="174" spans="1:21" hidden="1" x14ac:dyDescent="0.25">
      <c r="A174" t="s">
        <v>803</v>
      </c>
      <c r="B174" t="s">
        <v>16</v>
      </c>
      <c r="C174" t="s">
        <v>17</v>
      </c>
      <c r="E174" s="1">
        <v>44496</v>
      </c>
      <c r="F174" s="3" t="s">
        <v>884</v>
      </c>
      <c r="G174" t="s">
        <v>885</v>
      </c>
      <c r="H174" t="s">
        <v>887</v>
      </c>
      <c r="J174" s="3" t="s">
        <v>1131</v>
      </c>
      <c r="L174" s="3" t="s">
        <v>22</v>
      </c>
      <c r="M174" s="5">
        <v>46322</v>
      </c>
      <c r="O174" t="s">
        <v>23</v>
      </c>
      <c r="P174">
        <v>1</v>
      </c>
      <c r="S174" s="6">
        <v>44546</v>
      </c>
      <c r="T174" t="s">
        <v>119</v>
      </c>
      <c r="U174" t="s">
        <v>1072</v>
      </c>
    </row>
    <row r="175" spans="1:21" hidden="1" x14ac:dyDescent="0.25">
      <c r="A175" t="s">
        <v>803</v>
      </c>
      <c r="B175" t="s">
        <v>74</v>
      </c>
      <c r="C175" t="s">
        <v>17</v>
      </c>
      <c r="E175" s="1">
        <v>44358</v>
      </c>
      <c r="F175" s="3" t="s">
        <v>889</v>
      </c>
      <c r="G175" t="s">
        <v>890</v>
      </c>
      <c r="K175" s="3" t="s">
        <v>891</v>
      </c>
      <c r="L175" s="3" t="s">
        <v>22</v>
      </c>
      <c r="O175" t="s">
        <v>892</v>
      </c>
      <c r="P175">
        <v>3</v>
      </c>
      <c r="S175" s="6">
        <v>44530</v>
      </c>
      <c r="T175" t="s">
        <v>346</v>
      </c>
      <c r="U175" t="s">
        <v>1170</v>
      </c>
    </row>
    <row r="176" spans="1:21" hidden="1" x14ac:dyDescent="0.25">
      <c r="A176" t="s">
        <v>803</v>
      </c>
      <c r="B176" t="s">
        <v>74</v>
      </c>
      <c r="C176" t="s">
        <v>17</v>
      </c>
      <c r="E176" s="1">
        <v>44358</v>
      </c>
      <c r="F176" s="3" t="s">
        <v>889</v>
      </c>
      <c r="G176" t="s">
        <v>890</v>
      </c>
      <c r="K176" s="3" t="s">
        <v>891</v>
      </c>
      <c r="L176" s="3" t="s">
        <v>22</v>
      </c>
      <c r="O176" t="s">
        <v>892</v>
      </c>
      <c r="P176">
        <v>1</v>
      </c>
      <c r="S176" s="6">
        <v>44530</v>
      </c>
      <c r="T176" t="s">
        <v>346</v>
      </c>
      <c r="U176" t="s">
        <v>1171</v>
      </c>
    </row>
    <row r="177" spans="1:21" hidden="1" x14ac:dyDescent="0.25">
      <c r="A177" t="s">
        <v>803</v>
      </c>
      <c r="B177" t="s">
        <v>74</v>
      </c>
      <c r="C177" t="s">
        <v>17</v>
      </c>
      <c r="E177" s="1">
        <v>44358</v>
      </c>
      <c r="F177" s="3" t="s">
        <v>889</v>
      </c>
      <c r="G177" t="s">
        <v>890</v>
      </c>
      <c r="K177" s="3" t="s">
        <v>891</v>
      </c>
      <c r="L177" s="3" t="s">
        <v>22</v>
      </c>
      <c r="O177" t="s">
        <v>892</v>
      </c>
      <c r="P177">
        <v>4</v>
      </c>
      <c r="S177" s="6">
        <v>44530</v>
      </c>
      <c r="T177" t="s">
        <v>346</v>
      </c>
      <c r="U177" t="s">
        <v>1022</v>
      </c>
    </row>
    <row r="178" spans="1:21" hidden="1" x14ac:dyDescent="0.25">
      <c r="A178" t="s">
        <v>803</v>
      </c>
      <c r="B178" t="s">
        <v>16</v>
      </c>
      <c r="C178" t="s">
        <v>17</v>
      </c>
      <c r="E178" s="1">
        <v>44496</v>
      </c>
      <c r="F178" s="3" t="s">
        <v>884</v>
      </c>
      <c r="G178" t="s">
        <v>885</v>
      </c>
      <c r="H178" t="s">
        <v>887</v>
      </c>
      <c r="J178" s="3" t="s">
        <v>1131</v>
      </c>
      <c r="L178" s="3" t="s">
        <v>22</v>
      </c>
      <c r="M178" s="5">
        <v>46322</v>
      </c>
      <c r="O178" t="s">
        <v>23</v>
      </c>
      <c r="P178">
        <v>1</v>
      </c>
      <c r="S178" s="6">
        <v>44546</v>
      </c>
      <c r="T178" t="s">
        <v>119</v>
      </c>
      <c r="U178" t="s">
        <v>1068</v>
      </c>
    </row>
    <row r="179" spans="1:21" hidden="1" x14ac:dyDescent="0.25">
      <c r="A179" t="s">
        <v>803</v>
      </c>
      <c r="B179" t="s">
        <v>74</v>
      </c>
      <c r="C179" t="s">
        <v>17</v>
      </c>
      <c r="E179" s="1">
        <v>44358</v>
      </c>
      <c r="F179" s="3" t="s">
        <v>889</v>
      </c>
      <c r="G179" t="s">
        <v>890</v>
      </c>
      <c r="K179" s="3" t="s">
        <v>891</v>
      </c>
      <c r="L179" s="3" t="s">
        <v>22</v>
      </c>
      <c r="O179" t="s">
        <v>892</v>
      </c>
      <c r="P179">
        <v>2</v>
      </c>
      <c r="S179" s="6">
        <v>44536</v>
      </c>
      <c r="T179" t="s">
        <v>346</v>
      </c>
      <c r="U179" t="s">
        <v>1177</v>
      </c>
    </row>
    <row r="180" spans="1:21" hidden="1" x14ac:dyDescent="0.25">
      <c r="A180" t="s">
        <v>803</v>
      </c>
      <c r="B180" t="s">
        <v>74</v>
      </c>
      <c r="C180" t="s">
        <v>17</v>
      </c>
      <c r="E180" s="1">
        <v>44358</v>
      </c>
      <c r="F180" s="3" t="s">
        <v>889</v>
      </c>
      <c r="G180" t="s">
        <v>890</v>
      </c>
      <c r="K180" s="3" t="s">
        <v>891</v>
      </c>
      <c r="L180" s="3" t="s">
        <v>22</v>
      </c>
      <c r="O180" t="s">
        <v>892</v>
      </c>
      <c r="P180">
        <v>1</v>
      </c>
      <c r="S180" s="6">
        <v>44546</v>
      </c>
      <c r="T180" t="s">
        <v>119</v>
      </c>
      <c r="U180" t="s">
        <v>1222</v>
      </c>
    </row>
    <row r="181" spans="1:21" hidden="1" x14ac:dyDescent="0.25">
      <c r="A181" t="s">
        <v>803</v>
      </c>
      <c r="B181" t="s">
        <v>74</v>
      </c>
      <c r="C181" t="s">
        <v>17</v>
      </c>
      <c r="E181" s="1">
        <v>44358</v>
      </c>
      <c r="F181" s="3" t="s">
        <v>889</v>
      </c>
      <c r="G181" t="s">
        <v>890</v>
      </c>
      <c r="K181" s="3" t="s">
        <v>891</v>
      </c>
      <c r="L181" s="3" t="s">
        <v>22</v>
      </c>
      <c r="O181" t="s">
        <v>892</v>
      </c>
      <c r="P181">
        <v>1</v>
      </c>
      <c r="S181" s="6">
        <v>44546</v>
      </c>
      <c r="T181" t="s">
        <v>119</v>
      </c>
      <c r="U181" t="s">
        <v>994</v>
      </c>
    </row>
    <row r="182" spans="1:21" hidden="1" x14ac:dyDescent="0.25">
      <c r="A182" t="s">
        <v>803</v>
      </c>
      <c r="B182" t="s">
        <v>74</v>
      </c>
      <c r="C182" t="s">
        <v>17</v>
      </c>
      <c r="E182" s="1">
        <v>44358</v>
      </c>
      <c r="F182" s="3" t="s">
        <v>889</v>
      </c>
      <c r="G182" t="s">
        <v>890</v>
      </c>
      <c r="K182" s="3" t="s">
        <v>891</v>
      </c>
      <c r="L182" s="3" t="s">
        <v>22</v>
      </c>
      <c r="O182" t="s">
        <v>892</v>
      </c>
      <c r="P182">
        <v>2</v>
      </c>
      <c r="S182" s="6">
        <v>44551</v>
      </c>
      <c r="T182" t="s">
        <v>346</v>
      </c>
      <c r="U182" t="s">
        <v>1223</v>
      </c>
    </row>
    <row r="183" spans="1:21" hidden="1" x14ac:dyDescent="0.25">
      <c r="A183" t="s">
        <v>803</v>
      </c>
      <c r="B183" t="s">
        <v>16</v>
      </c>
      <c r="C183" t="s">
        <v>17</v>
      </c>
      <c r="E183" s="1">
        <v>44496</v>
      </c>
      <c r="F183" s="3" t="s">
        <v>884</v>
      </c>
      <c r="G183" t="s">
        <v>885</v>
      </c>
      <c r="H183" t="s">
        <v>887</v>
      </c>
      <c r="J183" s="3" t="s">
        <v>1131</v>
      </c>
      <c r="L183" s="3" t="s">
        <v>22</v>
      </c>
      <c r="M183" s="5">
        <v>46322</v>
      </c>
      <c r="O183" t="s">
        <v>23</v>
      </c>
      <c r="P183">
        <v>1</v>
      </c>
      <c r="S183" s="6">
        <v>44551</v>
      </c>
      <c r="T183" t="s">
        <v>346</v>
      </c>
      <c r="U183" t="s">
        <v>1068</v>
      </c>
    </row>
    <row r="184" spans="1:21" hidden="1" x14ac:dyDescent="0.25">
      <c r="A184" t="s">
        <v>803</v>
      </c>
      <c r="B184" t="s">
        <v>16</v>
      </c>
      <c r="C184" t="s">
        <v>17</v>
      </c>
      <c r="E184" s="1">
        <v>44496</v>
      </c>
      <c r="F184" s="3" t="s">
        <v>884</v>
      </c>
      <c r="G184" t="s">
        <v>885</v>
      </c>
      <c r="H184" t="s">
        <v>887</v>
      </c>
      <c r="J184" s="3" t="s">
        <v>1131</v>
      </c>
      <c r="L184" s="3" t="s">
        <v>22</v>
      </c>
      <c r="M184" s="5">
        <v>46322</v>
      </c>
      <c r="O184" t="s">
        <v>23</v>
      </c>
      <c r="P184">
        <v>1</v>
      </c>
      <c r="S184" s="6">
        <v>44725</v>
      </c>
      <c r="T184" t="s">
        <v>346</v>
      </c>
      <c r="U184" t="s">
        <v>1224</v>
      </c>
    </row>
    <row r="185" spans="1:21" hidden="1" x14ac:dyDescent="0.25">
      <c r="A185" t="s">
        <v>803</v>
      </c>
      <c r="B185" t="s">
        <v>16</v>
      </c>
      <c r="C185" t="s">
        <v>17</v>
      </c>
      <c r="E185" s="1">
        <v>44496</v>
      </c>
      <c r="F185" s="3" t="s">
        <v>884</v>
      </c>
      <c r="G185" t="s">
        <v>885</v>
      </c>
      <c r="H185" t="s">
        <v>887</v>
      </c>
      <c r="J185" s="3" t="s">
        <v>1131</v>
      </c>
      <c r="L185" s="3" t="s">
        <v>22</v>
      </c>
      <c r="M185" s="5">
        <v>46322</v>
      </c>
      <c r="O185" t="s">
        <v>23</v>
      </c>
      <c r="P185">
        <v>1</v>
      </c>
      <c r="S185" s="6">
        <v>44725</v>
      </c>
      <c r="T185" t="s">
        <v>346</v>
      </c>
      <c r="U185" t="s">
        <v>1225</v>
      </c>
    </row>
    <row r="186" spans="1:21" hidden="1" x14ac:dyDescent="0.25">
      <c r="A186" t="s">
        <v>803</v>
      </c>
      <c r="B186" t="s">
        <v>74</v>
      </c>
      <c r="C186" t="s">
        <v>17</v>
      </c>
      <c r="E186" s="1">
        <v>44350</v>
      </c>
      <c r="F186" s="3" t="s">
        <v>836</v>
      </c>
      <c r="G186" t="s">
        <v>837</v>
      </c>
      <c r="H186" t="s">
        <v>838</v>
      </c>
      <c r="J186" s="3" t="s">
        <v>1100</v>
      </c>
      <c r="K186" s="3" t="s">
        <v>840</v>
      </c>
      <c r="L186" s="3" t="s">
        <v>22</v>
      </c>
      <c r="M186" s="5">
        <v>46176</v>
      </c>
      <c r="O186" t="s">
        <v>283</v>
      </c>
      <c r="P186">
        <v>20</v>
      </c>
      <c r="S186" s="6">
        <v>44714</v>
      </c>
      <c r="T186" t="s">
        <v>346</v>
      </c>
      <c r="U186" t="s">
        <v>1477</v>
      </c>
    </row>
    <row r="187" spans="1:21" hidden="1" x14ac:dyDescent="0.25">
      <c r="A187" t="s">
        <v>803</v>
      </c>
      <c r="B187" t="s">
        <v>16</v>
      </c>
      <c r="C187" t="s">
        <v>17</v>
      </c>
      <c r="E187" s="1">
        <v>44714</v>
      </c>
      <c r="F187" s="3" t="s">
        <v>1478</v>
      </c>
      <c r="G187" t="s">
        <v>1479</v>
      </c>
      <c r="J187" s="3" t="s">
        <v>891</v>
      </c>
      <c r="K187" s="3" t="s">
        <v>891</v>
      </c>
      <c r="N187">
        <v>20</v>
      </c>
      <c r="O187" t="s">
        <v>892</v>
      </c>
      <c r="R187" s="10">
        <v>10</v>
      </c>
      <c r="S187" s="6">
        <v>44714</v>
      </c>
      <c r="T187" t="s">
        <v>346</v>
      </c>
      <c r="U187" t="s">
        <v>25</v>
      </c>
    </row>
    <row r="188" spans="1:21" hidden="1" x14ac:dyDescent="0.25">
      <c r="A188" t="s">
        <v>803</v>
      </c>
      <c r="B188" t="s">
        <v>16</v>
      </c>
      <c r="C188" t="s">
        <v>17</v>
      </c>
      <c r="E188" s="1">
        <v>44714</v>
      </c>
      <c r="F188" s="3">
        <v>64774</v>
      </c>
      <c r="G188" t="s">
        <v>1480</v>
      </c>
      <c r="K188" s="3">
        <v>6367012</v>
      </c>
      <c r="N188">
        <v>32</v>
      </c>
      <c r="O188" t="s">
        <v>283</v>
      </c>
      <c r="R188" s="10">
        <v>11</v>
      </c>
      <c r="S188" s="6">
        <v>44714</v>
      </c>
      <c r="T188" t="s">
        <v>346</v>
      </c>
      <c r="U188" t="s">
        <v>25</v>
      </c>
    </row>
    <row r="189" spans="1:21" hidden="1" x14ac:dyDescent="0.25">
      <c r="A189" t="s">
        <v>803</v>
      </c>
      <c r="B189" t="s">
        <v>16</v>
      </c>
      <c r="C189" t="s">
        <v>17</v>
      </c>
      <c r="E189" s="1">
        <v>44714</v>
      </c>
      <c r="F189" s="3">
        <v>64774</v>
      </c>
      <c r="G189" t="s">
        <v>1480</v>
      </c>
      <c r="K189" s="3">
        <v>6367012</v>
      </c>
      <c r="O189" t="s">
        <v>283</v>
      </c>
      <c r="P189">
        <v>20</v>
      </c>
      <c r="S189" s="6">
        <v>44714</v>
      </c>
      <c r="T189" t="s">
        <v>346</v>
      </c>
      <c r="U189" t="s">
        <v>1481</v>
      </c>
    </row>
    <row r="190" spans="1:21" hidden="1" x14ac:dyDescent="0.25">
      <c r="A190" t="s">
        <v>803</v>
      </c>
      <c r="B190" t="s">
        <v>16</v>
      </c>
      <c r="C190" t="s">
        <v>17</v>
      </c>
      <c r="E190" s="1">
        <v>44714</v>
      </c>
      <c r="F190" s="3">
        <v>64774</v>
      </c>
      <c r="G190" t="s">
        <v>1480</v>
      </c>
      <c r="K190" s="3">
        <v>6367012</v>
      </c>
      <c r="O190" t="s">
        <v>283</v>
      </c>
      <c r="P190">
        <v>1</v>
      </c>
      <c r="S190" s="6">
        <v>44714</v>
      </c>
      <c r="T190" t="s">
        <v>346</v>
      </c>
      <c r="U190" t="s">
        <v>1482</v>
      </c>
    </row>
    <row r="191" spans="1:21" hidden="1" x14ac:dyDescent="0.25">
      <c r="A191" t="s">
        <v>803</v>
      </c>
      <c r="B191" t="s">
        <v>16</v>
      </c>
      <c r="C191" t="s">
        <v>17</v>
      </c>
      <c r="E191" s="1">
        <v>44714</v>
      </c>
      <c r="F191" s="3">
        <v>70180</v>
      </c>
      <c r="G191" t="s">
        <v>1483</v>
      </c>
      <c r="K191" s="3">
        <v>6367010</v>
      </c>
      <c r="N191">
        <v>192</v>
      </c>
      <c r="O191" t="s">
        <v>283</v>
      </c>
      <c r="R191" s="10">
        <v>0</v>
      </c>
      <c r="S191" s="6">
        <v>44714</v>
      </c>
      <c r="T191" t="s">
        <v>346</v>
      </c>
      <c r="U191" t="s">
        <v>25</v>
      </c>
    </row>
    <row r="192" spans="1:21" hidden="1" x14ac:dyDescent="0.25">
      <c r="A192" t="s">
        <v>803</v>
      </c>
      <c r="B192" t="s">
        <v>16</v>
      </c>
      <c r="C192" t="s">
        <v>17</v>
      </c>
      <c r="E192" s="1">
        <v>44714</v>
      </c>
      <c r="F192" s="3">
        <v>70180</v>
      </c>
      <c r="G192" t="s">
        <v>1483</v>
      </c>
      <c r="K192" s="3">
        <v>6367010</v>
      </c>
      <c r="O192" t="s">
        <v>283</v>
      </c>
      <c r="P192">
        <v>160</v>
      </c>
      <c r="S192" s="6">
        <v>44714</v>
      </c>
      <c r="T192" t="s">
        <v>346</v>
      </c>
      <c r="U192" t="s">
        <v>1481</v>
      </c>
    </row>
    <row r="193" spans="1:21" hidden="1" x14ac:dyDescent="0.25">
      <c r="A193" t="s">
        <v>803</v>
      </c>
      <c r="B193" t="s">
        <v>16</v>
      </c>
      <c r="C193" t="s">
        <v>17</v>
      </c>
      <c r="E193" s="1">
        <v>44714</v>
      </c>
      <c r="F193" s="3">
        <v>70180</v>
      </c>
      <c r="G193" t="s">
        <v>1483</v>
      </c>
      <c r="K193" s="3">
        <v>6367010</v>
      </c>
      <c r="O193" t="s">
        <v>283</v>
      </c>
      <c r="P193">
        <v>1</v>
      </c>
      <c r="S193" s="6">
        <v>44714</v>
      </c>
      <c r="T193" t="s">
        <v>346</v>
      </c>
      <c r="U193" t="s">
        <v>1482</v>
      </c>
    </row>
    <row r="194" spans="1:21" hidden="1" x14ac:dyDescent="0.25">
      <c r="A194" t="s">
        <v>803</v>
      </c>
      <c r="B194" t="s">
        <v>16</v>
      </c>
      <c r="C194" t="s">
        <v>17</v>
      </c>
      <c r="E194" s="1">
        <v>44496</v>
      </c>
      <c r="F194" s="3" t="s">
        <v>884</v>
      </c>
      <c r="G194" t="s">
        <v>885</v>
      </c>
      <c r="H194" t="s">
        <v>887</v>
      </c>
      <c r="J194" s="3" t="s">
        <v>1131</v>
      </c>
      <c r="L194" s="3" t="s">
        <v>22</v>
      </c>
      <c r="M194" s="5">
        <v>46322</v>
      </c>
      <c r="O194" t="s">
        <v>23</v>
      </c>
      <c r="P194">
        <v>1</v>
      </c>
      <c r="S194" s="6">
        <v>44726</v>
      </c>
      <c r="T194" t="s">
        <v>346</v>
      </c>
      <c r="U194" t="s">
        <v>1068</v>
      </c>
    </row>
    <row r="195" spans="1:21" hidden="1" x14ac:dyDescent="0.25">
      <c r="A195" t="s">
        <v>803</v>
      </c>
      <c r="B195" t="s">
        <v>16</v>
      </c>
      <c r="C195" t="s">
        <v>17</v>
      </c>
      <c r="E195" s="1">
        <v>44714</v>
      </c>
      <c r="F195" s="3" t="s">
        <v>1478</v>
      </c>
      <c r="G195" t="s">
        <v>1479</v>
      </c>
      <c r="J195" s="3" t="s">
        <v>891</v>
      </c>
      <c r="K195" s="3" t="s">
        <v>891</v>
      </c>
      <c r="O195" t="s">
        <v>892</v>
      </c>
      <c r="P195">
        <v>2</v>
      </c>
      <c r="S195" s="6">
        <v>44725</v>
      </c>
      <c r="T195" t="s">
        <v>346</v>
      </c>
      <c r="U195" t="s">
        <v>1224</v>
      </c>
    </row>
    <row r="196" spans="1:21" hidden="1" x14ac:dyDescent="0.25">
      <c r="A196" t="s">
        <v>803</v>
      </c>
      <c r="B196" t="s">
        <v>16</v>
      </c>
      <c r="C196" t="s">
        <v>17</v>
      </c>
      <c r="E196" s="1">
        <v>44714</v>
      </c>
      <c r="F196" s="3">
        <v>64774</v>
      </c>
      <c r="G196" t="s">
        <v>1480</v>
      </c>
      <c r="K196" s="3">
        <v>6367012</v>
      </c>
      <c r="O196" t="s">
        <v>283</v>
      </c>
      <c r="P196">
        <v>11</v>
      </c>
      <c r="S196" s="6">
        <v>44725</v>
      </c>
      <c r="T196" t="s">
        <v>119</v>
      </c>
      <c r="U196" t="s">
        <v>1488</v>
      </c>
    </row>
    <row r="197" spans="1:21" hidden="1" x14ac:dyDescent="0.25">
      <c r="A197" t="s">
        <v>803</v>
      </c>
      <c r="B197" t="s">
        <v>16</v>
      </c>
      <c r="C197" t="s">
        <v>17</v>
      </c>
      <c r="E197" s="1">
        <v>44714</v>
      </c>
      <c r="F197" s="3">
        <v>70180</v>
      </c>
      <c r="G197" t="s">
        <v>1483</v>
      </c>
      <c r="K197" s="3">
        <v>6367010</v>
      </c>
      <c r="O197" t="s">
        <v>283</v>
      </c>
      <c r="P197">
        <v>31</v>
      </c>
      <c r="S197" s="6">
        <v>44725</v>
      </c>
      <c r="T197" t="s">
        <v>119</v>
      </c>
      <c r="U197" t="s">
        <v>1488</v>
      </c>
    </row>
    <row r="198" spans="1:21" hidden="1" x14ac:dyDescent="0.25">
      <c r="A198" t="s">
        <v>803</v>
      </c>
      <c r="B198" t="s">
        <v>16</v>
      </c>
      <c r="C198" t="s">
        <v>17</v>
      </c>
      <c r="E198" s="1">
        <v>44375</v>
      </c>
      <c r="F198" s="3" t="s">
        <v>884</v>
      </c>
      <c r="G198" t="s">
        <v>885</v>
      </c>
      <c r="J198" s="3" t="s">
        <v>886</v>
      </c>
      <c r="L198" s="3" t="s">
        <v>22</v>
      </c>
      <c r="M198" s="5">
        <v>46201</v>
      </c>
      <c r="O198" t="s">
        <v>23</v>
      </c>
      <c r="P198">
        <v>1</v>
      </c>
      <c r="S198" s="6">
        <v>44530</v>
      </c>
      <c r="T198" t="s">
        <v>346</v>
      </c>
      <c r="U198" t="s">
        <v>1491</v>
      </c>
    </row>
    <row r="199" spans="1:21" hidden="1" x14ac:dyDescent="0.25">
      <c r="A199" t="s">
        <v>803</v>
      </c>
      <c r="B199" t="s">
        <v>16</v>
      </c>
      <c r="C199" t="s">
        <v>17</v>
      </c>
      <c r="E199" s="1">
        <v>44376</v>
      </c>
      <c r="F199" s="3" t="s">
        <v>884</v>
      </c>
      <c r="G199" t="s">
        <v>885</v>
      </c>
      <c r="H199" t="s">
        <v>887</v>
      </c>
      <c r="J199" s="3" t="s">
        <v>888</v>
      </c>
      <c r="L199" s="3" t="s">
        <v>22</v>
      </c>
      <c r="M199" s="5">
        <v>46324</v>
      </c>
      <c r="O199" t="s">
        <v>23</v>
      </c>
      <c r="P199">
        <v>1</v>
      </c>
      <c r="S199" s="6">
        <v>44530</v>
      </c>
      <c r="T199" t="s">
        <v>346</v>
      </c>
      <c r="U199" t="s">
        <v>1492</v>
      </c>
    </row>
    <row r="200" spans="1:21" hidden="1" x14ac:dyDescent="0.25">
      <c r="A200" t="s">
        <v>803</v>
      </c>
      <c r="B200" t="s">
        <v>16</v>
      </c>
      <c r="C200" t="s">
        <v>17</v>
      </c>
      <c r="E200" s="1">
        <v>44714</v>
      </c>
      <c r="F200" s="3" t="s">
        <v>1478</v>
      </c>
      <c r="G200" t="s">
        <v>1479</v>
      </c>
      <c r="J200" s="3" t="s">
        <v>891</v>
      </c>
      <c r="K200" s="3" t="s">
        <v>891</v>
      </c>
      <c r="O200" t="s">
        <v>892</v>
      </c>
      <c r="P200">
        <v>2</v>
      </c>
      <c r="S200" s="6">
        <v>44725</v>
      </c>
      <c r="T200" t="s">
        <v>346</v>
      </c>
      <c r="U200" t="s">
        <v>1225</v>
      </c>
    </row>
    <row r="201" spans="1:21" hidden="1" x14ac:dyDescent="0.25">
      <c r="A201" t="s">
        <v>803</v>
      </c>
      <c r="B201" t="s">
        <v>16</v>
      </c>
      <c r="C201" t="s">
        <v>17</v>
      </c>
      <c r="E201" s="1">
        <v>44714</v>
      </c>
      <c r="F201" s="3" t="s">
        <v>1478</v>
      </c>
      <c r="G201" t="s">
        <v>1479</v>
      </c>
      <c r="J201" s="3" t="s">
        <v>891</v>
      </c>
      <c r="K201" s="3" t="s">
        <v>891</v>
      </c>
      <c r="O201" t="s">
        <v>892</v>
      </c>
      <c r="P201">
        <v>2</v>
      </c>
      <c r="S201" s="6">
        <v>44726</v>
      </c>
      <c r="T201" t="s">
        <v>346</v>
      </c>
      <c r="U201" t="s">
        <v>1068</v>
      </c>
    </row>
    <row r="202" spans="1:21" hidden="1" x14ac:dyDescent="0.25">
      <c r="A202" t="s">
        <v>803</v>
      </c>
      <c r="B202" t="s">
        <v>16</v>
      </c>
      <c r="C202" t="s">
        <v>17</v>
      </c>
      <c r="E202" s="1">
        <v>44714</v>
      </c>
      <c r="F202" s="3" t="s">
        <v>1478</v>
      </c>
      <c r="G202" t="s">
        <v>1479</v>
      </c>
      <c r="J202" s="3" t="s">
        <v>891</v>
      </c>
      <c r="K202" s="3" t="s">
        <v>891</v>
      </c>
      <c r="O202" t="s">
        <v>892</v>
      </c>
      <c r="P202">
        <v>1</v>
      </c>
      <c r="S202" s="6">
        <v>44741</v>
      </c>
      <c r="T202" t="s">
        <v>346</v>
      </c>
      <c r="U202" t="s">
        <v>1524</v>
      </c>
    </row>
    <row r="203" spans="1:21" hidden="1" x14ac:dyDescent="0.25">
      <c r="A203" t="s">
        <v>803</v>
      </c>
      <c r="B203" t="s">
        <v>16</v>
      </c>
      <c r="C203" t="s">
        <v>17</v>
      </c>
      <c r="E203" s="1">
        <v>44496</v>
      </c>
      <c r="F203" s="3" t="s">
        <v>884</v>
      </c>
      <c r="G203" t="s">
        <v>885</v>
      </c>
      <c r="H203" t="s">
        <v>887</v>
      </c>
      <c r="J203" s="3" t="s">
        <v>1131</v>
      </c>
      <c r="L203" s="3" t="s">
        <v>22</v>
      </c>
      <c r="M203" s="5">
        <v>46322</v>
      </c>
      <c r="O203" t="s">
        <v>23</v>
      </c>
      <c r="P203">
        <v>1</v>
      </c>
      <c r="S203" s="6">
        <v>44741</v>
      </c>
      <c r="T203" t="s">
        <v>346</v>
      </c>
      <c r="U203" t="s">
        <v>1524</v>
      </c>
    </row>
    <row r="204" spans="1:21" hidden="1" x14ac:dyDescent="0.25">
      <c r="A204" t="s">
        <v>803</v>
      </c>
      <c r="B204" t="s">
        <v>74</v>
      </c>
      <c r="C204" t="s">
        <v>17</v>
      </c>
      <c r="E204" s="1">
        <v>44721</v>
      </c>
      <c r="F204" s="3" t="s">
        <v>1525</v>
      </c>
      <c r="G204" t="s">
        <v>1526</v>
      </c>
      <c r="H204" t="s">
        <v>41</v>
      </c>
      <c r="I204" t="s">
        <v>1527</v>
      </c>
      <c r="J204" s="3" t="s">
        <v>1528</v>
      </c>
      <c r="K204" s="3">
        <v>53086</v>
      </c>
      <c r="L204" s="3" t="s">
        <v>22</v>
      </c>
      <c r="M204" s="5">
        <v>45352</v>
      </c>
      <c r="N204">
        <v>600</v>
      </c>
      <c r="O204" t="s">
        <v>23</v>
      </c>
      <c r="R204" s="10">
        <v>0</v>
      </c>
      <c r="S204" s="6">
        <v>44830</v>
      </c>
      <c r="T204" t="s">
        <v>24</v>
      </c>
      <c r="U204" t="s">
        <v>25</v>
      </c>
    </row>
    <row r="205" spans="1:21" hidden="1" x14ac:dyDescent="0.25">
      <c r="A205" t="s">
        <v>803</v>
      </c>
      <c r="B205" t="s">
        <v>16</v>
      </c>
      <c r="C205" t="s">
        <v>17</v>
      </c>
      <c r="E205" s="1">
        <v>44714</v>
      </c>
      <c r="F205" s="3" t="s">
        <v>1478</v>
      </c>
      <c r="G205" t="s">
        <v>1479</v>
      </c>
      <c r="J205" s="3" t="s">
        <v>891</v>
      </c>
      <c r="K205" s="3" t="s">
        <v>891</v>
      </c>
      <c r="O205" t="s">
        <v>892</v>
      </c>
      <c r="P205">
        <v>1</v>
      </c>
      <c r="S205" s="6">
        <v>44796</v>
      </c>
      <c r="T205" t="s">
        <v>346</v>
      </c>
      <c r="U205" t="s">
        <v>1068</v>
      </c>
    </row>
    <row r="206" spans="1:21" hidden="1" x14ac:dyDescent="0.25">
      <c r="A206" t="s">
        <v>803</v>
      </c>
      <c r="B206" t="s">
        <v>16</v>
      </c>
      <c r="C206" t="s">
        <v>17</v>
      </c>
      <c r="E206" s="1">
        <v>44714</v>
      </c>
      <c r="F206" s="3" t="s">
        <v>1478</v>
      </c>
      <c r="G206" t="s">
        <v>1479</v>
      </c>
      <c r="J206" s="3" t="s">
        <v>891</v>
      </c>
      <c r="K206" s="3" t="s">
        <v>891</v>
      </c>
      <c r="O206" t="s">
        <v>892</v>
      </c>
      <c r="P206">
        <v>1</v>
      </c>
      <c r="S206" s="6">
        <v>44796</v>
      </c>
      <c r="T206" t="s">
        <v>346</v>
      </c>
      <c r="U206" t="s">
        <v>1524</v>
      </c>
    </row>
    <row r="207" spans="1:21" hidden="1" x14ac:dyDescent="0.25">
      <c r="A207" t="s">
        <v>803</v>
      </c>
      <c r="B207" t="s">
        <v>16</v>
      </c>
      <c r="C207" t="s">
        <v>17</v>
      </c>
      <c r="E207" s="1">
        <v>44496</v>
      </c>
      <c r="F207" s="3" t="s">
        <v>884</v>
      </c>
      <c r="G207" t="s">
        <v>885</v>
      </c>
      <c r="H207" t="s">
        <v>887</v>
      </c>
      <c r="J207" s="3" t="s">
        <v>1131</v>
      </c>
      <c r="L207" s="3" t="s">
        <v>22</v>
      </c>
      <c r="M207" s="5">
        <v>46322</v>
      </c>
      <c r="O207" t="s">
        <v>23</v>
      </c>
      <c r="P207">
        <v>1</v>
      </c>
      <c r="S207" s="6">
        <v>44796</v>
      </c>
      <c r="T207" t="s">
        <v>346</v>
      </c>
      <c r="U207" t="s">
        <v>1068</v>
      </c>
    </row>
    <row r="208" spans="1:21" hidden="1" x14ac:dyDescent="0.25">
      <c r="A208" t="s">
        <v>803</v>
      </c>
      <c r="B208" t="s">
        <v>16</v>
      </c>
      <c r="C208" t="s">
        <v>17</v>
      </c>
      <c r="E208" s="1">
        <v>44496</v>
      </c>
      <c r="F208" s="3" t="s">
        <v>884</v>
      </c>
      <c r="G208" t="s">
        <v>885</v>
      </c>
      <c r="H208" t="s">
        <v>887</v>
      </c>
      <c r="J208" s="3" t="s">
        <v>1131</v>
      </c>
      <c r="L208" s="3" t="s">
        <v>22</v>
      </c>
      <c r="M208" s="5">
        <v>46322</v>
      </c>
      <c r="O208" t="s">
        <v>23</v>
      </c>
      <c r="P208">
        <v>1</v>
      </c>
      <c r="S208" s="6">
        <v>44796</v>
      </c>
      <c r="T208" t="s">
        <v>346</v>
      </c>
      <c r="U208" t="s">
        <v>1524</v>
      </c>
    </row>
    <row r="209" spans="1:21" hidden="1" x14ac:dyDescent="0.25">
      <c r="A209" t="s">
        <v>803</v>
      </c>
      <c r="B209" t="s">
        <v>16</v>
      </c>
      <c r="C209" t="s">
        <v>17</v>
      </c>
      <c r="E209" s="1">
        <v>44714</v>
      </c>
      <c r="F209" s="3" t="s">
        <v>1478</v>
      </c>
      <c r="G209" t="s">
        <v>1479</v>
      </c>
      <c r="J209" s="3" t="s">
        <v>891</v>
      </c>
      <c r="K209" s="3" t="s">
        <v>891</v>
      </c>
      <c r="O209" t="s">
        <v>892</v>
      </c>
      <c r="P209">
        <v>1</v>
      </c>
      <c r="S209" s="6">
        <v>44816</v>
      </c>
      <c r="T209" t="s">
        <v>346</v>
      </c>
      <c r="U209" t="s">
        <v>1524</v>
      </c>
    </row>
    <row r="210" spans="1:21" hidden="1" x14ac:dyDescent="0.25">
      <c r="A210" t="s">
        <v>803</v>
      </c>
      <c r="B210" t="s">
        <v>16</v>
      </c>
      <c r="C210" t="s">
        <v>17</v>
      </c>
      <c r="E210" s="1">
        <v>44496</v>
      </c>
      <c r="F210" s="3" t="s">
        <v>884</v>
      </c>
      <c r="G210" t="s">
        <v>885</v>
      </c>
      <c r="H210" t="s">
        <v>887</v>
      </c>
      <c r="J210" s="3" t="s">
        <v>1131</v>
      </c>
      <c r="L210" s="3" t="s">
        <v>22</v>
      </c>
      <c r="M210" s="5">
        <v>46322</v>
      </c>
      <c r="O210" t="s">
        <v>23</v>
      </c>
      <c r="P210">
        <v>1</v>
      </c>
      <c r="S210" s="6">
        <v>44816</v>
      </c>
      <c r="T210" t="s">
        <v>346</v>
      </c>
      <c r="U210" t="s">
        <v>1524</v>
      </c>
    </row>
    <row r="211" spans="1:21" hidden="1" x14ac:dyDescent="0.25">
      <c r="A211" t="s">
        <v>803</v>
      </c>
      <c r="B211" t="s">
        <v>16</v>
      </c>
      <c r="C211" t="s">
        <v>17</v>
      </c>
      <c r="E211" s="1">
        <v>44804</v>
      </c>
      <c r="F211" s="3" t="s">
        <v>884</v>
      </c>
      <c r="G211" t="s">
        <v>885</v>
      </c>
      <c r="H211" t="s">
        <v>887</v>
      </c>
      <c r="J211" s="3" t="s">
        <v>1659</v>
      </c>
      <c r="L211" s="3" t="s">
        <v>22</v>
      </c>
      <c r="M211" s="5">
        <v>46630</v>
      </c>
      <c r="N211">
        <v>7</v>
      </c>
      <c r="O211" t="s">
        <v>23</v>
      </c>
      <c r="R211" s="10">
        <f>Table1[[#This Row],[Initial Balance]]-SUM(P1716)</f>
        <v>-23</v>
      </c>
      <c r="S211" s="6">
        <v>44804</v>
      </c>
      <c r="T211" t="s">
        <v>346</v>
      </c>
      <c r="U211" t="s">
        <v>25</v>
      </c>
    </row>
    <row r="212" spans="1:21" hidden="1" x14ac:dyDescent="0.25">
      <c r="A212" t="s">
        <v>803</v>
      </c>
      <c r="B212" t="s">
        <v>74</v>
      </c>
      <c r="C212" t="s">
        <v>17</v>
      </c>
      <c r="E212" s="1">
        <v>44819</v>
      </c>
      <c r="F212" s="3" t="s">
        <v>1660</v>
      </c>
      <c r="G212" t="s">
        <v>1661</v>
      </c>
      <c r="H212" t="s">
        <v>1662</v>
      </c>
      <c r="K212" s="3" t="s">
        <v>1663</v>
      </c>
      <c r="L212" s="3" t="s">
        <v>22</v>
      </c>
      <c r="M212" s="5">
        <v>45473</v>
      </c>
      <c r="N212">
        <v>550</v>
      </c>
      <c r="O212" t="s">
        <v>23</v>
      </c>
      <c r="R212" s="10">
        <v>0</v>
      </c>
      <c r="S212" s="6">
        <v>44819</v>
      </c>
      <c r="T212" t="s">
        <v>24</v>
      </c>
      <c r="U212" t="s">
        <v>1664</v>
      </c>
    </row>
    <row r="213" spans="1:21" hidden="1" x14ac:dyDescent="0.25">
      <c r="A213" t="s">
        <v>803</v>
      </c>
      <c r="B213" t="s">
        <v>74</v>
      </c>
      <c r="C213" t="s">
        <v>17</v>
      </c>
      <c r="E213" s="1">
        <v>44819</v>
      </c>
      <c r="F213" s="3" t="s">
        <v>1660</v>
      </c>
      <c r="G213" t="s">
        <v>1661</v>
      </c>
      <c r="H213" t="s">
        <v>1662</v>
      </c>
      <c r="K213" s="3" t="s">
        <v>1663</v>
      </c>
      <c r="L213" s="3" t="s">
        <v>22</v>
      </c>
      <c r="M213" s="5">
        <v>45473</v>
      </c>
      <c r="O213" t="s">
        <v>23</v>
      </c>
      <c r="P213">
        <v>550</v>
      </c>
      <c r="S213" s="6">
        <v>44840</v>
      </c>
      <c r="T213" t="s">
        <v>119</v>
      </c>
      <c r="U213" t="s">
        <v>1758</v>
      </c>
    </row>
    <row r="214" spans="1:21" hidden="1" x14ac:dyDescent="0.25">
      <c r="A214" t="s">
        <v>803</v>
      </c>
      <c r="B214" t="s">
        <v>74</v>
      </c>
      <c r="C214" t="s">
        <v>17</v>
      </c>
      <c r="E214" s="1">
        <v>44721</v>
      </c>
      <c r="F214" s="3" t="s">
        <v>1525</v>
      </c>
      <c r="G214" t="s">
        <v>1526</v>
      </c>
      <c r="H214" t="s">
        <v>41</v>
      </c>
      <c r="I214" t="s">
        <v>1527</v>
      </c>
      <c r="J214" s="3" t="s">
        <v>1528</v>
      </c>
      <c r="K214" s="3">
        <v>53086</v>
      </c>
      <c r="L214" s="3" t="s">
        <v>22</v>
      </c>
      <c r="M214" s="5">
        <v>45352</v>
      </c>
      <c r="O214" t="s">
        <v>23</v>
      </c>
      <c r="P214">
        <v>600</v>
      </c>
      <c r="S214" s="6">
        <v>44840</v>
      </c>
      <c r="T214" t="s">
        <v>119</v>
      </c>
      <c r="U214" t="s">
        <v>1758</v>
      </c>
    </row>
    <row r="215" spans="1:21" hidden="1" x14ac:dyDescent="0.25">
      <c r="A215" t="s">
        <v>803</v>
      </c>
      <c r="B215" t="s">
        <v>16</v>
      </c>
      <c r="C215" t="s">
        <v>17</v>
      </c>
      <c r="E215" s="1">
        <v>44804</v>
      </c>
      <c r="F215" s="3" t="s">
        <v>884</v>
      </c>
      <c r="G215" t="s">
        <v>885</v>
      </c>
      <c r="H215" t="s">
        <v>887</v>
      </c>
      <c r="J215" s="3" t="s">
        <v>1659</v>
      </c>
      <c r="L215" s="3" t="s">
        <v>22</v>
      </c>
      <c r="M215" s="5">
        <v>46630</v>
      </c>
      <c r="N215">
        <v>7</v>
      </c>
      <c r="O215" t="s">
        <v>23</v>
      </c>
      <c r="P215">
        <v>1</v>
      </c>
      <c r="S215" s="6">
        <v>45169</v>
      </c>
      <c r="T215" t="s">
        <v>346</v>
      </c>
      <c r="U215" t="s">
        <v>2955</v>
      </c>
    </row>
    <row r="216" spans="1:21" hidden="1" x14ac:dyDescent="0.25">
      <c r="A216" t="s">
        <v>130</v>
      </c>
      <c r="B216" t="s">
        <v>16</v>
      </c>
      <c r="C216" t="s">
        <v>17</v>
      </c>
      <c r="E216" s="1">
        <v>44235</v>
      </c>
      <c r="F216" s="3">
        <v>120710</v>
      </c>
      <c r="G216" t="s">
        <v>125</v>
      </c>
      <c r="H216" t="s">
        <v>126</v>
      </c>
      <c r="I216" t="s">
        <v>127</v>
      </c>
      <c r="J216" s="3" t="s">
        <v>128</v>
      </c>
      <c r="K216" s="3">
        <v>518072</v>
      </c>
      <c r="L216" s="3" t="s">
        <v>22</v>
      </c>
      <c r="M216" s="5">
        <v>45230</v>
      </c>
      <c r="O216" t="s">
        <v>23</v>
      </c>
      <c r="P216">
        <v>30</v>
      </c>
      <c r="S216" s="6">
        <v>44336</v>
      </c>
      <c r="T216" t="s">
        <v>37</v>
      </c>
      <c r="U216" t="s">
        <v>131</v>
      </c>
    </row>
    <row r="217" spans="1:21" hidden="1" x14ac:dyDescent="0.25">
      <c r="A217" t="s">
        <v>130</v>
      </c>
      <c r="B217" t="s">
        <v>74</v>
      </c>
      <c r="C217" t="s">
        <v>17</v>
      </c>
      <c r="E217" s="1">
        <v>44684</v>
      </c>
      <c r="F217" s="3" t="s">
        <v>1529</v>
      </c>
      <c r="G217" t="s">
        <v>1530</v>
      </c>
      <c r="H217" t="s">
        <v>417</v>
      </c>
      <c r="I217" t="s">
        <v>1531</v>
      </c>
      <c r="J217" s="3" t="s">
        <v>1532</v>
      </c>
      <c r="K217" s="3">
        <v>22010299</v>
      </c>
      <c r="L217" s="3" t="s">
        <v>22</v>
      </c>
      <c r="M217" s="5">
        <v>45721</v>
      </c>
      <c r="N217">
        <v>4</v>
      </c>
      <c r="O217" t="s">
        <v>204</v>
      </c>
      <c r="R217" s="10">
        <f>Table1[[#This Row],[Initial Balance]]-P337-P488-P1383</f>
        <v>0</v>
      </c>
      <c r="S217" s="6">
        <v>44750</v>
      </c>
      <c r="T217" t="s">
        <v>24</v>
      </c>
      <c r="U217" t="s">
        <v>25</v>
      </c>
    </row>
    <row r="218" spans="1:21" hidden="1" x14ac:dyDescent="0.25">
      <c r="A218" t="s">
        <v>130</v>
      </c>
      <c r="B218" t="s">
        <v>74</v>
      </c>
      <c r="C218" t="s">
        <v>17</v>
      </c>
      <c r="E218" s="1">
        <v>44691</v>
      </c>
      <c r="G218" t="s">
        <v>1335</v>
      </c>
      <c r="H218" t="s">
        <v>1533</v>
      </c>
      <c r="J218" s="3" t="s">
        <v>1534</v>
      </c>
      <c r="K218" s="3" t="s">
        <v>1535</v>
      </c>
      <c r="L218" s="3" t="s">
        <v>22</v>
      </c>
      <c r="M218" s="5">
        <v>44875</v>
      </c>
      <c r="N218">
        <v>4.8</v>
      </c>
      <c r="O218" t="s">
        <v>103</v>
      </c>
      <c r="R218" s="10">
        <f>Table1[[#This Row],[Initial Balance]]-P338-P377-P489-P1368</f>
        <v>2.5499999999999998</v>
      </c>
      <c r="S218" s="6">
        <v>44750</v>
      </c>
      <c r="T218" t="s">
        <v>24</v>
      </c>
      <c r="U218" t="s">
        <v>25</v>
      </c>
    </row>
    <row r="219" spans="1:21" hidden="1" x14ac:dyDescent="0.25">
      <c r="A219" t="s">
        <v>130</v>
      </c>
      <c r="B219" t="s">
        <v>74</v>
      </c>
      <c r="C219" t="s">
        <v>17</v>
      </c>
      <c r="E219" s="1">
        <v>44708</v>
      </c>
      <c r="F219" s="3">
        <v>593510</v>
      </c>
      <c r="G219" t="s">
        <v>1536</v>
      </c>
      <c r="H219" t="s">
        <v>1537</v>
      </c>
      <c r="I219" t="s">
        <v>1537</v>
      </c>
      <c r="J219" s="3" t="s">
        <v>1538</v>
      </c>
      <c r="K219" s="3">
        <v>593510</v>
      </c>
      <c r="L219" s="3" t="s">
        <v>22</v>
      </c>
      <c r="M219" s="5">
        <v>46534</v>
      </c>
      <c r="N219">
        <v>1</v>
      </c>
      <c r="O219" t="s">
        <v>153</v>
      </c>
      <c r="R219" s="10">
        <f>Table1[[#This Row],[Initial Balance]]-P339-P376-P490-P1373</f>
        <v>-10.25</v>
      </c>
      <c r="S219" s="6">
        <v>44750</v>
      </c>
      <c r="T219" t="s">
        <v>24</v>
      </c>
      <c r="U219" t="s">
        <v>25</v>
      </c>
    </row>
    <row r="220" spans="1:21" hidden="1" x14ac:dyDescent="0.25">
      <c r="A220" t="s">
        <v>130</v>
      </c>
      <c r="B220" t="s">
        <v>74</v>
      </c>
      <c r="C220" t="s">
        <v>17</v>
      </c>
      <c r="E220" s="1">
        <v>44714</v>
      </c>
      <c r="F220" s="3" t="s">
        <v>1539</v>
      </c>
      <c r="G220" t="s">
        <v>1540</v>
      </c>
      <c r="H220" t="s">
        <v>1541</v>
      </c>
      <c r="I220" t="s">
        <v>1541</v>
      </c>
      <c r="J220" s="3" t="s">
        <v>1542</v>
      </c>
      <c r="K220" s="3">
        <v>1967260</v>
      </c>
      <c r="L220" s="3" t="s">
        <v>22</v>
      </c>
      <c r="M220" s="5">
        <v>45337</v>
      </c>
      <c r="N220">
        <v>25</v>
      </c>
      <c r="O220" t="s">
        <v>153</v>
      </c>
      <c r="R220" s="10">
        <f>Table1[[#This Row],[Initial Balance]]-P342-P491-P1381</f>
        <v>22.725000000000001</v>
      </c>
      <c r="S220" s="6">
        <v>44750</v>
      </c>
      <c r="T220" t="s">
        <v>24</v>
      </c>
      <c r="U220" t="s">
        <v>25</v>
      </c>
    </row>
    <row r="221" spans="1:21" hidden="1" x14ac:dyDescent="0.25">
      <c r="A221" t="s">
        <v>130</v>
      </c>
      <c r="B221" t="s">
        <v>74</v>
      </c>
      <c r="C221" t="s">
        <v>17</v>
      </c>
      <c r="E221" s="1">
        <v>44714</v>
      </c>
      <c r="F221" s="3" t="s">
        <v>1543</v>
      </c>
      <c r="G221" t="s">
        <v>1544</v>
      </c>
      <c r="H221" t="s">
        <v>1541</v>
      </c>
      <c r="I221" t="s">
        <v>1541</v>
      </c>
      <c r="J221" s="3" t="s">
        <v>1545</v>
      </c>
      <c r="K221" s="3" t="s">
        <v>1546</v>
      </c>
      <c r="L221" s="3" t="s">
        <v>22</v>
      </c>
      <c r="M221" s="5">
        <v>45690</v>
      </c>
      <c r="N221">
        <v>20</v>
      </c>
      <c r="O221" t="s">
        <v>153</v>
      </c>
      <c r="R221" s="10">
        <f>Table1[[#This Row],[Initial Balance]]-P345-P373-P493-P1379</f>
        <v>-980</v>
      </c>
      <c r="S221" s="6">
        <v>44753</v>
      </c>
      <c r="T221" t="s">
        <v>24</v>
      </c>
      <c r="U221" t="s">
        <v>25</v>
      </c>
    </row>
    <row r="222" spans="1:21" hidden="1" x14ac:dyDescent="0.25">
      <c r="A222" t="s">
        <v>130</v>
      </c>
      <c r="B222" t="s">
        <v>74</v>
      </c>
      <c r="C222" t="s">
        <v>17</v>
      </c>
      <c r="E222" s="1">
        <v>44747</v>
      </c>
      <c r="F222" s="3" t="s">
        <v>1560</v>
      </c>
      <c r="G222" t="s">
        <v>461</v>
      </c>
      <c r="H222" t="s">
        <v>147</v>
      </c>
      <c r="I222" t="s">
        <v>147</v>
      </c>
      <c r="J222" s="3" t="s">
        <v>1561</v>
      </c>
      <c r="K222" s="3" t="s">
        <v>1562</v>
      </c>
      <c r="L222" s="3" t="s">
        <v>22</v>
      </c>
      <c r="M222" s="5">
        <v>45716</v>
      </c>
      <c r="N222">
        <v>1</v>
      </c>
      <c r="O222" t="s">
        <v>422</v>
      </c>
      <c r="R222" s="10">
        <f>Table1[[#This Row],[Initial Balance]]-P495-P496-P497-P498-P499-P1374</f>
        <v>-2164.52</v>
      </c>
      <c r="S222" s="6">
        <v>44750</v>
      </c>
      <c r="T222" t="s">
        <v>24</v>
      </c>
      <c r="U222" t="s">
        <v>25</v>
      </c>
    </row>
    <row r="223" spans="1:21" hidden="1" x14ac:dyDescent="0.25">
      <c r="A223" t="s">
        <v>130</v>
      </c>
      <c r="B223" t="s">
        <v>74</v>
      </c>
      <c r="C223" t="s">
        <v>17</v>
      </c>
      <c r="E223" s="1">
        <v>44750</v>
      </c>
      <c r="F223" s="3" t="s">
        <v>1569</v>
      </c>
      <c r="G223" t="s">
        <v>1570</v>
      </c>
      <c r="H223" t="s">
        <v>32</v>
      </c>
      <c r="I223" t="s">
        <v>20</v>
      </c>
      <c r="J223" s="3" t="s">
        <v>1571</v>
      </c>
      <c r="K223" s="3">
        <v>213058</v>
      </c>
      <c r="L223" s="3" t="s">
        <v>22</v>
      </c>
      <c r="M223" s="5">
        <v>45260</v>
      </c>
      <c r="N223">
        <v>1</v>
      </c>
      <c r="O223" t="s">
        <v>204</v>
      </c>
      <c r="R223" s="10">
        <f>Table1[[#This Row],[Initial Balance]]-SUM(P253,P331,P1262)</f>
        <v>1</v>
      </c>
      <c r="S223" s="6">
        <v>44776</v>
      </c>
      <c r="T223" t="s">
        <v>24</v>
      </c>
      <c r="U223" t="s">
        <v>25</v>
      </c>
    </row>
    <row r="224" spans="1:21" hidden="1" x14ac:dyDescent="0.25">
      <c r="A224" t="s">
        <v>130</v>
      </c>
      <c r="B224" t="s">
        <v>74</v>
      </c>
      <c r="C224" t="s">
        <v>17</v>
      </c>
      <c r="E224" s="1">
        <v>44754</v>
      </c>
      <c r="F224" s="3" t="s">
        <v>1576</v>
      </c>
      <c r="G224" t="s">
        <v>1378</v>
      </c>
      <c r="H224" t="s">
        <v>475</v>
      </c>
      <c r="I224" t="s">
        <v>475</v>
      </c>
      <c r="J224" s="3" t="s">
        <v>1577</v>
      </c>
      <c r="K224" s="3" t="s">
        <v>1578</v>
      </c>
      <c r="L224" s="3" t="s">
        <v>22</v>
      </c>
      <c r="M224" s="5">
        <v>44987</v>
      </c>
      <c r="N224">
        <v>25</v>
      </c>
      <c r="O224" t="s">
        <v>422</v>
      </c>
      <c r="R224" s="10">
        <f>Table1[[#This Row],[Initial Balance]]-P330-P331-P479-P1367</f>
        <v>23.75</v>
      </c>
      <c r="S224" s="6">
        <v>44760</v>
      </c>
      <c r="T224" t="s">
        <v>24</v>
      </c>
      <c r="U224" t="s">
        <v>25</v>
      </c>
    </row>
    <row r="225" spans="1:21" hidden="1" x14ac:dyDescent="0.25">
      <c r="A225" t="s">
        <v>130</v>
      </c>
      <c r="B225" t="s">
        <v>16</v>
      </c>
      <c r="C225" t="s">
        <v>17</v>
      </c>
      <c r="E225" s="1">
        <v>44760</v>
      </c>
      <c r="F225" s="3">
        <v>120710</v>
      </c>
      <c r="G225" t="s">
        <v>1452</v>
      </c>
      <c r="H225" t="s">
        <v>126</v>
      </c>
      <c r="I225" t="s">
        <v>126</v>
      </c>
      <c r="J225" s="3" t="s">
        <v>1587</v>
      </c>
      <c r="K225" s="3">
        <v>519131</v>
      </c>
      <c r="L225" s="3" t="s">
        <v>22</v>
      </c>
      <c r="M225" s="5">
        <v>45688</v>
      </c>
      <c r="N225">
        <v>200</v>
      </c>
      <c r="O225" t="s">
        <v>23</v>
      </c>
      <c r="R225" s="10">
        <f>Table1[[#This Row],[Initial Balance]]-P468-P480-P481-P482-P483-P484-P485-P486-P1360-P1361</f>
        <v>131.5</v>
      </c>
      <c r="S225" s="6">
        <v>44760</v>
      </c>
      <c r="T225" t="s">
        <v>346</v>
      </c>
      <c r="U225" t="s">
        <v>25</v>
      </c>
    </row>
    <row r="226" spans="1:21" hidden="1" x14ac:dyDescent="0.25">
      <c r="A226" t="s">
        <v>130</v>
      </c>
      <c r="B226" t="s">
        <v>16</v>
      </c>
      <c r="C226" t="s">
        <v>17</v>
      </c>
      <c r="E226" s="1">
        <v>44768</v>
      </c>
      <c r="F226" s="3" t="s">
        <v>1598</v>
      </c>
      <c r="G226" t="s">
        <v>1599</v>
      </c>
      <c r="H226" t="s">
        <v>1600</v>
      </c>
      <c r="I226" t="s">
        <v>195</v>
      </c>
      <c r="J226" s="3" t="s">
        <v>1601</v>
      </c>
      <c r="K226" s="3" t="s">
        <v>1602</v>
      </c>
      <c r="L226" s="3" t="s">
        <v>22</v>
      </c>
      <c r="M226" s="5">
        <v>45473</v>
      </c>
      <c r="N226">
        <v>12</v>
      </c>
      <c r="O226" t="s">
        <v>23</v>
      </c>
      <c r="R226" s="10">
        <f>Table1[[#This Row],[Initial Balance]]-SUM(P230,P231,P256,P298,P299)</f>
        <v>5</v>
      </c>
      <c r="S226" s="6">
        <v>44768</v>
      </c>
      <c r="T226" t="s">
        <v>24</v>
      </c>
      <c r="U226" t="s">
        <v>25</v>
      </c>
    </row>
    <row r="227" spans="1:21" hidden="1" x14ac:dyDescent="0.25">
      <c r="A227" t="s">
        <v>130</v>
      </c>
      <c r="B227" t="s">
        <v>74</v>
      </c>
      <c r="C227" t="s">
        <v>17</v>
      </c>
      <c r="E227" s="1">
        <v>44750</v>
      </c>
      <c r="F227" s="3" t="s">
        <v>1569</v>
      </c>
      <c r="G227" t="s">
        <v>1570</v>
      </c>
      <c r="H227" t="s">
        <v>20</v>
      </c>
      <c r="I227" t="s">
        <v>20</v>
      </c>
      <c r="J227" s="3" t="s">
        <v>1571</v>
      </c>
      <c r="K227" s="3">
        <v>213058</v>
      </c>
      <c r="L227" s="3" t="s">
        <v>22</v>
      </c>
      <c r="M227" s="5">
        <v>45260</v>
      </c>
      <c r="O227" t="s">
        <v>204</v>
      </c>
      <c r="P227">
        <v>0.1</v>
      </c>
      <c r="S227" s="6">
        <v>44810</v>
      </c>
      <c r="T227" t="s">
        <v>689</v>
      </c>
      <c r="U227" t="s">
        <v>1606</v>
      </c>
    </row>
    <row r="228" spans="1:21" hidden="1" x14ac:dyDescent="0.25">
      <c r="A228" t="s">
        <v>130</v>
      </c>
      <c r="B228" t="s">
        <v>16</v>
      </c>
      <c r="C228" t="s">
        <v>17</v>
      </c>
      <c r="E228" s="1">
        <v>44777</v>
      </c>
      <c r="F228" s="3" t="s">
        <v>1607</v>
      </c>
      <c r="G228" t="s">
        <v>1608</v>
      </c>
      <c r="H228" t="s">
        <v>32</v>
      </c>
      <c r="I228" t="s">
        <v>20</v>
      </c>
      <c r="J228" s="3" t="s">
        <v>1609</v>
      </c>
      <c r="K228" s="3" t="s">
        <v>1610</v>
      </c>
      <c r="L228" s="3" t="s">
        <v>22</v>
      </c>
      <c r="M228" s="5">
        <v>46543</v>
      </c>
      <c r="N228">
        <v>50</v>
      </c>
      <c r="O228" t="s">
        <v>525</v>
      </c>
      <c r="R228" s="10">
        <f>Table1[[#This Row],[Initial Balance]]-P304-P955-P1322-P1323</f>
        <v>39.799999999999997</v>
      </c>
      <c r="S228" s="6">
        <v>44782</v>
      </c>
      <c r="T228" t="s">
        <v>1373</v>
      </c>
      <c r="U228" t="s">
        <v>25</v>
      </c>
    </row>
    <row r="229" spans="1:21" hidden="1" x14ac:dyDescent="0.25">
      <c r="A229" t="s">
        <v>130</v>
      </c>
      <c r="B229" t="s">
        <v>16</v>
      </c>
      <c r="C229" t="s">
        <v>17</v>
      </c>
      <c r="E229" s="1">
        <v>44782</v>
      </c>
      <c r="F229" s="3" t="s">
        <v>896</v>
      </c>
      <c r="G229" t="s">
        <v>1621</v>
      </c>
      <c r="H229" t="s">
        <v>187</v>
      </c>
      <c r="I229" t="s">
        <v>897</v>
      </c>
      <c r="J229" s="3" t="s">
        <v>1622</v>
      </c>
      <c r="K229" s="3" t="s">
        <v>1623</v>
      </c>
      <c r="L229" s="3" t="s">
        <v>22</v>
      </c>
      <c r="M229" s="5">
        <v>46199</v>
      </c>
      <c r="N229">
        <v>50</v>
      </c>
      <c r="O229" t="s">
        <v>525</v>
      </c>
      <c r="R229" s="10" t="e">
        <f>Table1[[#This Row],[Initial Balance]]+(Q1299)-SUM(P404,#REF!,P1210,P1211,P1298,P1718)</f>
        <v>#REF!</v>
      </c>
      <c r="S229" s="6">
        <v>44782</v>
      </c>
      <c r="T229" t="s">
        <v>1373</v>
      </c>
      <c r="U229" t="s">
        <v>25</v>
      </c>
    </row>
    <row r="230" spans="1:21" hidden="1" x14ac:dyDescent="0.25">
      <c r="A230" t="s">
        <v>130</v>
      </c>
      <c r="B230" t="s">
        <v>16</v>
      </c>
      <c r="C230" t="s">
        <v>17</v>
      </c>
      <c r="E230" s="1">
        <v>44768</v>
      </c>
      <c r="F230" s="3" t="s">
        <v>1598</v>
      </c>
      <c r="G230" t="s">
        <v>1599</v>
      </c>
      <c r="H230" t="s">
        <v>1600</v>
      </c>
      <c r="I230" t="s">
        <v>195</v>
      </c>
      <c r="J230" s="3" t="s">
        <v>1601</v>
      </c>
      <c r="K230" s="3" t="s">
        <v>1602</v>
      </c>
      <c r="L230" s="3" t="s">
        <v>22</v>
      </c>
      <c r="M230" s="5">
        <v>45473</v>
      </c>
      <c r="O230" t="s">
        <v>23</v>
      </c>
      <c r="P230">
        <v>2</v>
      </c>
      <c r="S230" s="6">
        <v>44812</v>
      </c>
      <c r="T230" t="s">
        <v>689</v>
      </c>
      <c r="U230" t="s">
        <v>1665</v>
      </c>
    </row>
    <row r="231" spans="1:21" hidden="1" x14ac:dyDescent="0.25">
      <c r="A231" t="s">
        <v>130</v>
      </c>
      <c r="B231" t="s">
        <v>16</v>
      </c>
      <c r="C231" t="s">
        <v>17</v>
      </c>
      <c r="E231" s="1">
        <v>44768</v>
      </c>
      <c r="F231" s="3" t="s">
        <v>1598</v>
      </c>
      <c r="G231" t="s">
        <v>1599</v>
      </c>
      <c r="H231" t="s">
        <v>1600</v>
      </c>
      <c r="I231" t="s">
        <v>195</v>
      </c>
      <c r="J231" s="3" t="s">
        <v>1601</v>
      </c>
      <c r="K231" s="3" t="s">
        <v>1602</v>
      </c>
      <c r="L231" s="3" t="s">
        <v>22</v>
      </c>
      <c r="M231" s="5">
        <v>45473</v>
      </c>
      <c r="O231" t="s">
        <v>23</v>
      </c>
      <c r="P231">
        <v>1</v>
      </c>
      <c r="S231" s="6">
        <v>44817</v>
      </c>
      <c r="T231" t="s">
        <v>689</v>
      </c>
      <c r="U231" t="s">
        <v>1666</v>
      </c>
    </row>
    <row r="232" spans="1:21" hidden="1" x14ac:dyDescent="0.25">
      <c r="A232" t="s">
        <v>130</v>
      </c>
      <c r="B232" t="s">
        <v>74</v>
      </c>
      <c r="C232" t="s">
        <v>17</v>
      </c>
      <c r="E232" s="1">
        <v>44684</v>
      </c>
      <c r="F232" s="3" t="s">
        <v>1529</v>
      </c>
      <c r="G232" t="s">
        <v>1530</v>
      </c>
      <c r="H232" t="s">
        <v>417</v>
      </c>
      <c r="I232" t="s">
        <v>1531</v>
      </c>
      <c r="J232" s="3" t="s">
        <v>1532</v>
      </c>
      <c r="K232" s="3">
        <v>22010299</v>
      </c>
      <c r="L232" s="3" t="s">
        <v>22</v>
      </c>
      <c r="M232" s="5">
        <v>45721</v>
      </c>
      <c r="O232" t="s">
        <v>204</v>
      </c>
      <c r="P232">
        <v>1.51</v>
      </c>
      <c r="S232" s="6">
        <v>44811</v>
      </c>
      <c r="T232" t="s">
        <v>1212</v>
      </c>
      <c r="U232" t="s">
        <v>1665</v>
      </c>
    </row>
    <row r="233" spans="1:21" hidden="1" x14ac:dyDescent="0.25">
      <c r="A233" t="s">
        <v>130</v>
      </c>
      <c r="B233" t="s">
        <v>74</v>
      </c>
      <c r="C233" t="s">
        <v>17</v>
      </c>
      <c r="E233" s="1">
        <v>44691</v>
      </c>
      <c r="G233" t="s">
        <v>1335</v>
      </c>
      <c r="H233" t="s">
        <v>1533</v>
      </c>
      <c r="J233" s="3" t="s">
        <v>1534</v>
      </c>
      <c r="K233" s="3" t="s">
        <v>1535</v>
      </c>
      <c r="L233" s="3" t="s">
        <v>22</v>
      </c>
      <c r="M233" s="5">
        <v>44875</v>
      </c>
      <c r="O233" t="s">
        <v>103</v>
      </c>
      <c r="P233">
        <v>0.28999999999999998</v>
      </c>
      <c r="S233" s="6">
        <v>44812</v>
      </c>
      <c r="T233" t="s">
        <v>689</v>
      </c>
      <c r="U233" t="s">
        <v>1665</v>
      </c>
    </row>
    <row r="234" spans="1:21" hidden="1" x14ac:dyDescent="0.25">
      <c r="A234" t="s">
        <v>130</v>
      </c>
      <c r="B234" t="s">
        <v>74</v>
      </c>
      <c r="C234" t="s">
        <v>17</v>
      </c>
      <c r="E234" s="1">
        <v>44708</v>
      </c>
      <c r="F234" s="3">
        <v>593510</v>
      </c>
      <c r="G234" t="s">
        <v>1536</v>
      </c>
      <c r="H234" t="s">
        <v>1537</v>
      </c>
      <c r="I234" t="s">
        <v>1537</v>
      </c>
      <c r="J234" s="3" t="s">
        <v>1538</v>
      </c>
      <c r="K234" s="3">
        <v>593510</v>
      </c>
      <c r="L234" s="3" t="s">
        <v>22</v>
      </c>
      <c r="M234" s="5">
        <v>46534</v>
      </c>
      <c r="O234" t="s">
        <v>153</v>
      </c>
      <c r="P234">
        <v>4.233E-2</v>
      </c>
      <c r="S234" s="6">
        <v>44832</v>
      </c>
      <c r="T234" t="s">
        <v>689</v>
      </c>
      <c r="U234" t="s">
        <v>1665</v>
      </c>
    </row>
    <row r="235" spans="1:21" hidden="1" x14ac:dyDescent="0.25">
      <c r="A235" t="s">
        <v>130</v>
      </c>
      <c r="B235" t="s">
        <v>16</v>
      </c>
      <c r="C235" t="s">
        <v>17</v>
      </c>
      <c r="E235" s="1">
        <v>44777</v>
      </c>
      <c r="F235" s="3" t="s">
        <v>1607</v>
      </c>
      <c r="G235" t="s">
        <v>1608</v>
      </c>
      <c r="H235" t="s">
        <v>32</v>
      </c>
      <c r="I235" t="s">
        <v>20</v>
      </c>
      <c r="J235" s="3" t="s">
        <v>1609</v>
      </c>
      <c r="K235" s="3" t="s">
        <v>1610</v>
      </c>
      <c r="L235" s="3" t="s">
        <v>22</v>
      </c>
      <c r="M235" s="5">
        <v>46543</v>
      </c>
      <c r="O235" t="s">
        <v>525</v>
      </c>
      <c r="P235">
        <v>11.6</v>
      </c>
      <c r="S235" s="6">
        <v>44810</v>
      </c>
      <c r="T235" t="s">
        <v>199</v>
      </c>
      <c r="U235" t="s">
        <v>1667</v>
      </c>
    </row>
    <row r="236" spans="1:21" hidden="1" x14ac:dyDescent="0.25">
      <c r="A236" t="s">
        <v>130</v>
      </c>
      <c r="B236" t="s">
        <v>74</v>
      </c>
      <c r="C236" t="s">
        <v>17</v>
      </c>
      <c r="E236" s="1">
        <v>44750</v>
      </c>
      <c r="F236" s="3" t="s">
        <v>1569</v>
      </c>
      <c r="G236" t="s">
        <v>1570</v>
      </c>
      <c r="H236" t="s">
        <v>32</v>
      </c>
      <c r="I236" t="s">
        <v>20</v>
      </c>
      <c r="J236" s="3" t="s">
        <v>1571</v>
      </c>
      <c r="K236" s="3">
        <v>213058</v>
      </c>
      <c r="L236" s="3" t="s">
        <v>22</v>
      </c>
      <c r="M236" s="5">
        <v>45260</v>
      </c>
      <c r="O236" t="s">
        <v>204</v>
      </c>
      <c r="P236">
        <v>0.1</v>
      </c>
      <c r="S236" s="6">
        <v>44837</v>
      </c>
      <c r="T236" t="s">
        <v>689</v>
      </c>
      <c r="U236" t="s">
        <v>1606</v>
      </c>
    </row>
    <row r="237" spans="1:21" hidden="1" x14ac:dyDescent="0.25">
      <c r="A237" t="s">
        <v>130</v>
      </c>
      <c r="B237" t="s">
        <v>74</v>
      </c>
      <c r="C237" t="s">
        <v>17</v>
      </c>
      <c r="E237" s="1">
        <v>44714</v>
      </c>
      <c r="F237" s="3" t="s">
        <v>1539</v>
      </c>
      <c r="G237" t="s">
        <v>1540</v>
      </c>
      <c r="H237" t="s">
        <v>1541</v>
      </c>
      <c r="I237" t="s">
        <v>1541</v>
      </c>
      <c r="J237" s="3" t="s">
        <v>1542</v>
      </c>
      <c r="K237" s="3">
        <v>1967260</v>
      </c>
      <c r="L237" s="3" t="s">
        <v>22</v>
      </c>
      <c r="M237" s="5">
        <v>45337</v>
      </c>
      <c r="O237" t="s">
        <v>153</v>
      </c>
      <c r="P237">
        <v>5.1830000000000001E-2</v>
      </c>
      <c r="S237" s="6">
        <v>44812</v>
      </c>
      <c r="T237" t="s">
        <v>689</v>
      </c>
      <c r="U237" t="s">
        <v>1665</v>
      </c>
    </row>
    <row r="238" spans="1:21" hidden="1" x14ac:dyDescent="0.25">
      <c r="A238" t="s">
        <v>130</v>
      </c>
      <c r="B238" t="s">
        <v>74</v>
      </c>
      <c r="C238" t="s">
        <v>17</v>
      </c>
      <c r="E238" s="1">
        <v>44754</v>
      </c>
      <c r="F238" s="3" t="s">
        <v>1576</v>
      </c>
      <c r="G238" t="s">
        <v>1378</v>
      </c>
      <c r="H238" t="s">
        <v>475</v>
      </c>
      <c r="I238" t="s">
        <v>475</v>
      </c>
      <c r="J238" s="3" t="s">
        <v>1577</v>
      </c>
      <c r="K238" s="3" t="s">
        <v>1578</v>
      </c>
      <c r="L238" s="3" t="s">
        <v>22</v>
      </c>
      <c r="M238" s="5">
        <v>44987</v>
      </c>
      <c r="O238" t="s">
        <v>153</v>
      </c>
      <c r="P238">
        <v>5.2490000000000002E-2</v>
      </c>
      <c r="S238" s="6">
        <v>44812</v>
      </c>
      <c r="T238" t="s">
        <v>689</v>
      </c>
      <c r="U238" t="s">
        <v>1665</v>
      </c>
    </row>
    <row r="239" spans="1:21" hidden="1" x14ac:dyDescent="0.25">
      <c r="A239" t="s">
        <v>130</v>
      </c>
      <c r="B239" t="s">
        <v>74</v>
      </c>
      <c r="C239" t="s">
        <v>17</v>
      </c>
      <c r="E239" s="1">
        <v>44754</v>
      </c>
      <c r="F239" s="3" t="s">
        <v>1576</v>
      </c>
      <c r="G239" t="s">
        <v>1378</v>
      </c>
      <c r="H239" t="s">
        <v>475</v>
      </c>
      <c r="I239" t="s">
        <v>475</v>
      </c>
      <c r="J239" s="3" t="s">
        <v>1577</v>
      </c>
      <c r="K239" s="3" t="s">
        <v>1578</v>
      </c>
      <c r="L239" s="3" t="s">
        <v>22</v>
      </c>
      <c r="M239" s="5">
        <v>44987</v>
      </c>
      <c r="O239" t="s">
        <v>153</v>
      </c>
      <c r="P239">
        <v>2.0499999999999998</v>
      </c>
      <c r="S239" s="6">
        <v>44819</v>
      </c>
      <c r="T239" t="s">
        <v>689</v>
      </c>
      <c r="U239" t="s">
        <v>1668</v>
      </c>
    </row>
    <row r="240" spans="1:21" hidden="1" x14ac:dyDescent="0.25">
      <c r="A240" t="s">
        <v>130</v>
      </c>
      <c r="B240" t="s">
        <v>74</v>
      </c>
      <c r="C240" t="s">
        <v>17</v>
      </c>
      <c r="E240" s="1">
        <v>44714</v>
      </c>
      <c r="F240" s="3" t="s">
        <v>1543</v>
      </c>
      <c r="G240" t="s">
        <v>1544</v>
      </c>
      <c r="H240" t="s">
        <v>1541</v>
      </c>
      <c r="I240" t="s">
        <v>1541</v>
      </c>
      <c r="J240" s="3" t="s">
        <v>1545</v>
      </c>
      <c r="K240" s="3" t="s">
        <v>1546</v>
      </c>
      <c r="L240" s="3" t="s">
        <v>22</v>
      </c>
      <c r="M240" s="5">
        <v>45690</v>
      </c>
      <c r="O240" t="s">
        <v>153</v>
      </c>
      <c r="P240">
        <v>9.2499999999999999E-2</v>
      </c>
      <c r="S240" s="6">
        <v>44812</v>
      </c>
      <c r="T240" t="s">
        <v>689</v>
      </c>
      <c r="U240" t="s">
        <v>1665</v>
      </c>
    </row>
    <row r="241" spans="1:21" hidden="1" x14ac:dyDescent="0.25">
      <c r="A241" t="s">
        <v>130</v>
      </c>
      <c r="B241" t="s">
        <v>74</v>
      </c>
      <c r="C241" t="s">
        <v>17</v>
      </c>
      <c r="E241" s="1">
        <v>44743</v>
      </c>
      <c r="F241" s="3" t="s">
        <v>1669</v>
      </c>
      <c r="G241" t="s">
        <v>1518</v>
      </c>
      <c r="H241" t="s">
        <v>1082</v>
      </c>
      <c r="I241" t="s">
        <v>1082</v>
      </c>
      <c r="J241" s="3" t="s">
        <v>1559</v>
      </c>
      <c r="K241" s="3">
        <v>318253</v>
      </c>
      <c r="L241" s="3" t="s">
        <v>22</v>
      </c>
      <c r="M241" s="5">
        <v>45717</v>
      </c>
      <c r="N241">
        <v>4</v>
      </c>
      <c r="O241" t="s">
        <v>1520</v>
      </c>
      <c r="R241" s="10">
        <f>Table1[[#This Row],[Initial Balance]]-P242-P407-P886-P887</f>
        <v>2</v>
      </c>
      <c r="S241" s="6">
        <v>44750</v>
      </c>
      <c r="T241" t="s">
        <v>24</v>
      </c>
      <c r="U241" t="s">
        <v>25</v>
      </c>
    </row>
    <row r="242" spans="1:21" hidden="1" x14ac:dyDescent="0.25">
      <c r="A242" t="s">
        <v>130</v>
      </c>
      <c r="B242" t="s">
        <v>74</v>
      </c>
      <c r="C242" t="s">
        <v>17</v>
      </c>
      <c r="E242" s="1">
        <v>44743</v>
      </c>
      <c r="F242" s="3" t="s">
        <v>1669</v>
      </c>
      <c r="G242" t="s">
        <v>1518</v>
      </c>
      <c r="H242" t="s">
        <v>1082</v>
      </c>
      <c r="I242" t="s">
        <v>1082</v>
      </c>
      <c r="J242" s="3" t="s">
        <v>1559</v>
      </c>
      <c r="K242" s="3">
        <v>318253</v>
      </c>
      <c r="L242" s="3" t="s">
        <v>22</v>
      </c>
      <c r="M242" s="5">
        <v>45717</v>
      </c>
      <c r="O242" t="s">
        <v>1520</v>
      </c>
      <c r="P242">
        <v>1</v>
      </c>
      <c r="S242" s="6">
        <v>44812</v>
      </c>
      <c r="T242" t="s">
        <v>689</v>
      </c>
      <c r="U242" t="s">
        <v>1665</v>
      </c>
    </row>
    <row r="243" spans="1:21" hidden="1" x14ac:dyDescent="0.25">
      <c r="A243" t="s">
        <v>130</v>
      </c>
      <c r="B243" t="s">
        <v>16</v>
      </c>
      <c r="C243" t="s">
        <v>17</v>
      </c>
      <c r="E243" s="1">
        <v>44819</v>
      </c>
      <c r="F243" s="3" t="s">
        <v>1670</v>
      </c>
      <c r="G243" t="s">
        <v>1671</v>
      </c>
      <c r="H243" t="s">
        <v>20</v>
      </c>
      <c r="J243" s="3" t="s">
        <v>1672</v>
      </c>
      <c r="K243" s="3" t="s">
        <v>1673</v>
      </c>
      <c r="L243" s="3" t="s">
        <v>22</v>
      </c>
      <c r="M243" s="5">
        <v>46645</v>
      </c>
      <c r="N243">
        <v>500</v>
      </c>
      <c r="O243" t="s">
        <v>23</v>
      </c>
      <c r="R243" s="10">
        <f>Table1[[#This Row],[Initial Balance]]-(SUM(P245,P248,P255,P257,P277,P278,P301))</f>
        <v>467</v>
      </c>
      <c r="S243" s="6">
        <v>44819</v>
      </c>
      <c r="T243" t="s">
        <v>24</v>
      </c>
      <c r="U243" t="s">
        <v>25</v>
      </c>
    </row>
    <row r="244" spans="1:21" hidden="1" x14ac:dyDescent="0.25">
      <c r="A244" t="s">
        <v>130</v>
      </c>
      <c r="B244" t="s">
        <v>16</v>
      </c>
      <c r="C244" t="s">
        <v>17</v>
      </c>
      <c r="E244" s="1">
        <v>44823</v>
      </c>
      <c r="F244" s="3">
        <v>12686</v>
      </c>
      <c r="G244" t="s">
        <v>1674</v>
      </c>
      <c r="H244" t="s">
        <v>210</v>
      </c>
      <c r="J244" s="3" t="s">
        <v>1675</v>
      </c>
      <c r="K244" s="3" t="s">
        <v>1676</v>
      </c>
      <c r="L244" s="3" t="s">
        <v>22</v>
      </c>
      <c r="M244" s="5">
        <v>45808</v>
      </c>
      <c r="N244">
        <v>4</v>
      </c>
      <c r="O244" t="s">
        <v>23</v>
      </c>
      <c r="R244" s="10">
        <f>Table1[[#This Row],[Initial Balance]]-P1274</f>
        <v>4</v>
      </c>
      <c r="S244" s="6">
        <v>44818</v>
      </c>
      <c r="T244" t="s">
        <v>24</v>
      </c>
      <c r="U244" t="s">
        <v>25</v>
      </c>
    </row>
    <row r="245" spans="1:21" hidden="1" x14ac:dyDescent="0.25">
      <c r="A245" t="s">
        <v>130</v>
      </c>
      <c r="B245" t="s">
        <v>16</v>
      </c>
      <c r="C245" t="s">
        <v>17</v>
      </c>
      <c r="E245" s="1">
        <v>44819</v>
      </c>
      <c r="F245" s="3" t="s">
        <v>1670</v>
      </c>
      <c r="G245" t="s">
        <v>1671</v>
      </c>
      <c r="H245" t="s">
        <v>20</v>
      </c>
      <c r="J245" s="3" t="s">
        <v>1672</v>
      </c>
      <c r="K245" s="3" t="s">
        <v>1673</v>
      </c>
      <c r="L245" s="3" t="s">
        <v>22</v>
      </c>
      <c r="M245" s="5">
        <v>46645</v>
      </c>
      <c r="O245" t="s">
        <v>23</v>
      </c>
      <c r="P245">
        <v>2</v>
      </c>
      <c r="S245" s="6">
        <v>44819</v>
      </c>
      <c r="T245" t="s">
        <v>689</v>
      </c>
      <c r="U245" t="s">
        <v>1677</v>
      </c>
    </row>
    <row r="246" spans="1:21" hidden="1" x14ac:dyDescent="0.25">
      <c r="A246" t="s">
        <v>130</v>
      </c>
      <c r="B246" t="s">
        <v>74</v>
      </c>
      <c r="C246" t="s">
        <v>17</v>
      </c>
      <c r="E246" s="1">
        <v>44747</v>
      </c>
      <c r="F246" s="3" t="s">
        <v>1563</v>
      </c>
      <c r="G246" t="s">
        <v>1564</v>
      </c>
      <c r="H246" t="s">
        <v>489</v>
      </c>
      <c r="J246" s="3" t="s">
        <v>1565</v>
      </c>
      <c r="K246" s="3">
        <v>9206309</v>
      </c>
      <c r="L246" s="3" t="s">
        <v>22</v>
      </c>
      <c r="M246" s="5">
        <v>45107</v>
      </c>
      <c r="N246">
        <v>40</v>
      </c>
      <c r="O246" t="s">
        <v>204</v>
      </c>
      <c r="P246">
        <v>2</v>
      </c>
      <c r="R246" s="10">
        <f>Table1[[#This Row],[Initial Balance]]-(SUM(Table1[[#This Row],[ Removed  Qty]],P953,P1166,P1167,P1168,P1169))</f>
        <v>-177.03</v>
      </c>
      <c r="S246" s="6">
        <v>44750</v>
      </c>
      <c r="T246" t="s">
        <v>1284</v>
      </c>
      <c r="U246" t="s">
        <v>2226</v>
      </c>
    </row>
    <row r="247" spans="1:21" hidden="1" x14ac:dyDescent="0.25">
      <c r="A247" t="s">
        <v>130</v>
      </c>
      <c r="B247" t="s">
        <v>74</v>
      </c>
      <c r="C247" t="s">
        <v>17</v>
      </c>
      <c r="E247" s="1">
        <v>44714</v>
      </c>
      <c r="F247" s="3" t="s">
        <v>1543</v>
      </c>
      <c r="G247" t="s">
        <v>1544</v>
      </c>
      <c r="H247" t="s">
        <v>1541</v>
      </c>
      <c r="I247" t="s">
        <v>1541</v>
      </c>
      <c r="J247" s="3" t="s">
        <v>1545</v>
      </c>
      <c r="K247" s="3" t="s">
        <v>1546</v>
      </c>
      <c r="L247" s="3" t="s">
        <v>22</v>
      </c>
      <c r="M247" s="5">
        <v>45690</v>
      </c>
      <c r="O247" t="s">
        <v>153</v>
      </c>
      <c r="P247">
        <v>9.2600000000000002E-2</v>
      </c>
      <c r="S247" s="6">
        <v>44830</v>
      </c>
      <c r="T247" t="s">
        <v>689</v>
      </c>
      <c r="U247" t="s">
        <v>1665</v>
      </c>
    </row>
    <row r="248" spans="1:21" hidden="1" x14ac:dyDescent="0.25">
      <c r="A248" t="s">
        <v>130</v>
      </c>
      <c r="B248" t="s">
        <v>16</v>
      </c>
      <c r="C248" t="s">
        <v>17</v>
      </c>
      <c r="E248" s="1">
        <v>44819</v>
      </c>
      <c r="F248" s="3" t="s">
        <v>1670</v>
      </c>
      <c r="G248" t="s">
        <v>1671</v>
      </c>
      <c r="H248" t="s">
        <v>20</v>
      </c>
      <c r="J248" s="3" t="s">
        <v>1672</v>
      </c>
      <c r="K248" s="3" t="s">
        <v>1673</v>
      </c>
      <c r="L248" s="3" t="s">
        <v>22</v>
      </c>
      <c r="M248" s="5">
        <v>46645</v>
      </c>
      <c r="O248" t="s">
        <v>23</v>
      </c>
      <c r="P248">
        <v>9</v>
      </c>
      <c r="S248" s="6">
        <v>44831</v>
      </c>
      <c r="T248" t="s">
        <v>689</v>
      </c>
      <c r="U248" t="s">
        <v>1692</v>
      </c>
    </row>
    <row r="249" spans="1:21" hidden="1" x14ac:dyDescent="0.25">
      <c r="A249" t="s">
        <v>130</v>
      </c>
      <c r="B249" t="s">
        <v>74</v>
      </c>
      <c r="C249" t="s">
        <v>17</v>
      </c>
      <c r="E249" s="1">
        <v>44832</v>
      </c>
      <c r="F249" s="3" t="s">
        <v>1693</v>
      </c>
      <c r="G249" t="s">
        <v>1694</v>
      </c>
      <c r="H249" t="s">
        <v>489</v>
      </c>
      <c r="J249" s="3" t="s">
        <v>1695</v>
      </c>
      <c r="K249" s="3" t="s">
        <v>1696</v>
      </c>
      <c r="L249" s="3" t="s">
        <v>22</v>
      </c>
      <c r="M249" s="5">
        <v>45565</v>
      </c>
      <c r="N249">
        <v>1</v>
      </c>
      <c r="O249" t="s">
        <v>204</v>
      </c>
      <c r="R249" s="10">
        <v>0</v>
      </c>
      <c r="S249" s="6">
        <v>44832</v>
      </c>
      <c r="T249" t="s">
        <v>24</v>
      </c>
      <c r="U249" t="s">
        <v>25</v>
      </c>
    </row>
    <row r="250" spans="1:21" hidden="1" x14ac:dyDescent="0.25">
      <c r="A250" t="s">
        <v>130</v>
      </c>
      <c r="B250" t="s">
        <v>74</v>
      </c>
      <c r="C250" t="s">
        <v>17</v>
      </c>
      <c r="E250" s="1">
        <v>44708</v>
      </c>
      <c r="F250" s="3">
        <v>593510</v>
      </c>
      <c r="G250" t="s">
        <v>1536</v>
      </c>
      <c r="H250" t="s">
        <v>1537</v>
      </c>
      <c r="I250" t="s">
        <v>1537</v>
      </c>
      <c r="J250" s="3" t="s">
        <v>1538</v>
      </c>
      <c r="K250" s="3">
        <v>593510</v>
      </c>
      <c r="L250" s="3" t="s">
        <v>22</v>
      </c>
      <c r="M250" s="5">
        <v>46534</v>
      </c>
      <c r="O250" t="s">
        <v>153</v>
      </c>
      <c r="P250">
        <v>4.6760000000000003E-2</v>
      </c>
      <c r="S250" s="6">
        <v>44831</v>
      </c>
      <c r="T250" t="s">
        <v>689</v>
      </c>
      <c r="U250" t="s">
        <v>1697</v>
      </c>
    </row>
    <row r="251" spans="1:21" hidden="1" x14ac:dyDescent="0.25">
      <c r="A251" t="s">
        <v>130</v>
      </c>
      <c r="B251" t="s">
        <v>74</v>
      </c>
      <c r="C251" t="s">
        <v>17</v>
      </c>
      <c r="E251" s="1">
        <v>44691</v>
      </c>
      <c r="G251" t="s">
        <v>1335</v>
      </c>
      <c r="H251" t="s">
        <v>1533</v>
      </c>
      <c r="J251" s="3" t="s">
        <v>1534</v>
      </c>
      <c r="K251" s="3" t="s">
        <v>1535</v>
      </c>
      <c r="L251" s="3" t="s">
        <v>22</v>
      </c>
      <c r="M251" s="5">
        <v>44875</v>
      </c>
      <c r="O251" t="s">
        <v>103</v>
      </c>
      <c r="P251">
        <v>0.308</v>
      </c>
      <c r="S251" s="6">
        <v>44831</v>
      </c>
      <c r="T251" t="s">
        <v>689</v>
      </c>
      <c r="U251" t="s">
        <v>1697</v>
      </c>
    </row>
    <row r="252" spans="1:21" hidden="1" x14ac:dyDescent="0.25">
      <c r="A252" t="s">
        <v>130</v>
      </c>
      <c r="B252" t="s">
        <v>16</v>
      </c>
      <c r="C252" t="s">
        <v>17</v>
      </c>
      <c r="E252" s="1">
        <v>44782</v>
      </c>
      <c r="F252" s="3" t="s">
        <v>896</v>
      </c>
      <c r="G252" t="s">
        <v>1621</v>
      </c>
      <c r="H252" t="s">
        <v>187</v>
      </c>
      <c r="I252" t="s">
        <v>897</v>
      </c>
      <c r="J252" s="3" t="s">
        <v>1622</v>
      </c>
      <c r="K252" s="3" t="s">
        <v>1623</v>
      </c>
      <c r="L252" s="3" t="s">
        <v>22</v>
      </c>
      <c r="M252" s="5">
        <v>46199</v>
      </c>
      <c r="O252" t="s">
        <v>525</v>
      </c>
      <c r="P252">
        <v>5.8</v>
      </c>
      <c r="S252" s="6">
        <v>44838</v>
      </c>
      <c r="T252" t="s">
        <v>346</v>
      </c>
      <c r="U252" t="s">
        <v>1754</v>
      </c>
    </row>
    <row r="253" spans="1:21" hidden="1" x14ac:dyDescent="0.25">
      <c r="A253" t="s">
        <v>130</v>
      </c>
      <c r="B253" t="s">
        <v>74</v>
      </c>
      <c r="C253" t="s">
        <v>17</v>
      </c>
      <c r="E253" s="1">
        <v>44846</v>
      </c>
      <c r="F253" s="3">
        <v>32211</v>
      </c>
      <c r="G253" t="s">
        <v>1764</v>
      </c>
      <c r="J253" s="3" t="s">
        <v>1765</v>
      </c>
      <c r="K253" s="3" t="s">
        <v>1766</v>
      </c>
      <c r="L253" s="3" t="s">
        <v>102</v>
      </c>
      <c r="M253" s="5">
        <v>45107</v>
      </c>
      <c r="N253">
        <v>2.5</v>
      </c>
      <c r="O253" t="s">
        <v>204</v>
      </c>
      <c r="R253" s="10">
        <v>0</v>
      </c>
      <c r="S253" s="6">
        <v>44846</v>
      </c>
      <c r="T253" t="s">
        <v>24</v>
      </c>
      <c r="U253" t="s">
        <v>1726</v>
      </c>
    </row>
    <row r="254" spans="1:21" hidden="1" x14ac:dyDescent="0.25">
      <c r="A254" t="s">
        <v>130</v>
      </c>
      <c r="B254" t="s">
        <v>16</v>
      </c>
      <c r="C254" t="s">
        <v>17</v>
      </c>
      <c r="E254" s="1">
        <v>44760</v>
      </c>
      <c r="F254" s="3">
        <v>120710</v>
      </c>
      <c r="G254" t="s">
        <v>1452</v>
      </c>
      <c r="H254" t="s">
        <v>126</v>
      </c>
      <c r="I254" t="s">
        <v>126</v>
      </c>
      <c r="J254" s="3" t="s">
        <v>1587</v>
      </c>
      <c r="K254" s="3">
        <v>519131</v>
      </c>
      <c r="L254" s="3" t="s">
        <v>22</v>
      </c>
      <c r="M254" s="5">
        <v>45688</v>
      </c>
      <c r="O254" t="s">
        <v>23</v>
      </c>
      <c r="P254">
        <v>15</v>
      </c>
      <c r="S254" s="6">
        <v>44840</v>
      </c>
      <c r="T254" t="s">
        <v>689</v>
      </c>
      <c r="U254" t="s">
        <v>1775</v>
      </c>
    </row>
    <row r="255" spans="1:21" hidden="1" x14ac:dyDescent="0.25">
      <c r="A255" t="s">
        <v>130</v>
      </c>
      <c r="B255" t="s">
        <v>16</v>
      </c>
      <c r="C255" t="s">
        <v>17</v>
      </c>
      <c r="E255" s="1">
        <v>44819</v>
      </c>
      <c r="F255" s="3" t="s">
        <v>1670</v>
      </c>
      <c r="G255" t="s">
        <v>1671</v>
      </c>
      <c r="H255" t="s">
        <v>20</v>
      </c>
      <c r="J255" s="3" t="s">
        <v>1672</v>
      </c>
      <c r="K255" s="3" t="s">
        <v>1673</v>
      </c>
      <c r="L255" s="3" t="s">
        <v>22</v>
      </c>
      <c r="M255" s="5">
        <v>46645</v>
      </c>
      <c r="O255" t="s">
        <v>23</v>
      </c>
      <c r="P255">
        <v>7</v>
      </c>
      <c r="S255" s="6">
        <v>44838</v>
      </c>
      <c r="T255" t="s">
        <v>689</v>
      </c>
      <c r="U255" t="s">
        <v>1776</v>
      </c>
    </row>
    <row r="256" spans="1:21" hidden="1" x14ac:dyDescent="0.25">
      <c r="A256" t="s">
        <v>130</v>
      </c>
      <c r="B256" t="s">
        <v>16</v>
      </c>
      <c r="C256" t="s">
        <v>17</v>
      </c>
      <c r="E256" s="1">
        <v>44768</v>
      </c>
      <c r="F256" s="3" t="s">
        <v>1598</v>
      </c>
      <c r="G256" t="s">
        <v>1599</v>
      </c>
      <c r="H256" t="s">
        <v>1600</v>
      </c>
      <c r="I256" t="s">
        <v>195</v>
      </c>
      <c r="J256" s="3" t="s">
        <v>1601</v>
      </c>
      <c r="K256" s="3" t="s">
        <v>1602</v>
      </c>
      <c r="L256" s="3" t="s">
        <v>22</v>
      </c>
      <c r="M256" s="5">
        <v>45473</v>
      </c>
      <c r="O256" t="s">
        <v>23</v>
      </c>
      <c r="P256">
        <v>1</v>
      </c>
      <c r="S256" s="6">
        <v>44838</v>
      </c>
      <c r="T256" t="s">
        <v>689</v>
      </c>
      <c r="U256" t="s">
        <v>1760</v>
      </c>
    </row>
    <row r="257" spans="1:21" hidden="1" x14ac:dyDescent="0.25">
      <c r="A257" t="s">
        <v>130</v>
      </c>
      <c r="B257" t="s">
        <v>16</v>
      </c>
      <c r="C257" t="s">
        <v>17</v>
      </c>
      <c r="E257" s="1">
        <v>44819</v>
      </c>
      <c r="F257" s="3" t="s">
        <v>1670</v>
      </c>
      <c r="G257" t="s">
        <v>1671</v>
      </c>
      <c r="H257" t="s">
        <v>20</v>
      </c>
      <c r="J257" s="3" t="s">
        <v>1672</v>
      </c>
      <c r="K257" s="3" t="s">
        <v>1673</v>
      </c>
      <c r="L257" s="3" t="s">
        <v>22</v>
      </c>
      <c r="M257" s="5">
        <v>46645</v>
      </c>
      <c r="O257" t="s">
        <v>23</v>
      </c>
      <c r="P257">
        <v>3</v>
      </c>
      <c r="S257" s="6">
        <v>44839</v>
      </c>
      <c r="T257" t="s">
        <v>689</v>
      </c>
      <c r="U257" t="s">
        <v>1777</v>
      </c>
    </row>
    <row r="258" spans="1:21" hidden="1" x14ac:dyDescent="0.25">
      <c r="A258" t="s">
        <v>130</v>
      </c>
      <c r="B258" t="s">
        <v>74</v>
      </c>
      <c r="C258" t="s">
        <v>17</v>
      </c>
      <c r="E258" s="1">
        <v>44684</v>
      </c>
      <c r="F258" s="3" t="s">
        <v>1529</v>
      </c>
      <c r="G258" t="s">
        <v>1530</v>
      </c>
      <c r="H258" t="s">
        <v>417</v>
      </c>
      <c r="I258" t="s">
        <v>1531</v>
      </c>
      <c r="J258" s="3" t="s">
        <v>1532</v>
      </c>
      <c r="K258" s="3">
        <v>22010299</v>
      </c>
      <c r="L258" s="3" t="s">
        <v>22</v>
      </c>
      <c r="M258" s="5">
        <v>45721</v>
      </c>
      <c r="O258" t="s">
        <v>204</v>
      </c>
      <c r="P258">
        <v>0.21</v>
      </c>
      <c r="S258" s="6">
        <v>44838</v>
      </c>
      <c r="T258" t="s">
        <v>689</v>
      </c>
      <c r="U258" t="s">
        <v>1760</v>
      </c>
    </row>
    <row r="259" spans="1:21" hidden="1" x14ac:dyDescent="0.25">
      <c r="A259" t="s">
        <v>130</v>
      </c>
      <c r="B259" t="s">
        <v>74</v>
      </c>
      <c r="C259" t="s">
        <v>17</v>
      </c>
      <c r="E259" s="1">
        <v>44691</v>
      </c>
      <c r="G259" t="s">
        <v>1335</v>
      </c>
      <c r="H259" t="s">
        <v>1533</v>
      </c>
      <c r="J259" s="3" t="s">
        <v>1534</v>
      </c>
      <c r="K259" s="3" t="s">
        <v>1535</v>
      </c>
      <c r="L259" s="3" t="s">
        <v>22</v>
      </c>
      <c r="M259" s="5">
        <v>44875</v>
      </c>
      <c r="O259" t="s">
        <v>103</v>
      </c>
      <c r="P259">
        <v>0.3075</v>
      </c>
      <c r="S259" s="6">
        <v>44838</v>
      </c>
      <c r="T259" t="s">
        <v>689</v>
      </c>
      <c r="U259" t="s">
        <v>1760</v>
      </c>
    </row>
    <row r="260" spans="1:21" hidden="1" x14ac:dyDescent="0.25">
      <c r="A260" t="s">
        <v>130</v>
      </c>
      <c r="B260" t="s">
        <v>74</v>
      </c>
      <c r="C260" t="s">
        <v>17</v>
      </c>
      <c r="E260" s="1">
        <v>44708</v>
      </c>
      <c r="F260" s="3">
        <v>593510</v>
      </c>
      <c r="G260" t="s">
        <v>1536</v>
      </c>
      <c r="H260" t="s">
        <v>1537</v>
      </c>
      <c r="I260" t="s">
        <v>1537</v>
      </c>
      <c r="J260" s="3" t="s">
        <v>1538</v>
      </c>
      <c r="K260" s="3">
        <v>593510</v>
      </c>
      <c r="L260" s="3" t="s">
        <v>22</v>
      </c>
      <c r="M260" s="5">
        <v>46534</v>
      </c>
      <c r="O260" t="s">
        <v>153</v>
      </c>
      <c r="P260">
        <v>4.7329999999999997E-2</v>
      </c>
      <c r="S260" s="6">
        <v>44838</v>
      </c>
      <c r="T260" t="s">
        <v>689</v>
      </c>
      <c r="U260" t="s">
        <v>1760</v>
      </c>
    </row>
    <row r="261" spans="1:21" hidden="1" x14ac:dyDescent="0.25">
      <c r="A261" t="s">
        <v>130</v>
      </c>
      <c r="B261" t="s">
        <v>74</v>
      </c>
      <c r="C261" t="s">
        <v>17</v>
      </c>
      <c r="E261" s="1">
        <v>44714</v>
      </c>
      <c r="F261" s="3" t="s">
        <v>1539</v>
      </c>
      <c r="G261" t="s">
        <v>1540</v>
      </c>
      <c r="H261" t="s">
        <v>1541</v>
      </c>
      <c r="I261" t="s">
        <v>1541</v>
      </c>
      <c r="J261" s="3" t="s">
        <v>1542</v>
      </c>
      <c r="K261" s="3">
        <v>1967260</v>
      </c>
      <c r="L261" s="3" t="s">
        <v>22</v>
      </c>
      <c r="M261" s="5">
        <v>45337</v>
      </c>
      <c r="O261" t="s">
        <v>153</v>
      </c>
      <c r="P261">
        <v>5.7009999999999998E-2</v>
      </c>
      <c r="S261" s="6">
        <v>44838</v>
      </c>
      <c r="T261" t="s">
        <v>689</v>
      </c>
      <c r="U261" t="s">
        <v>1760</v>
      </c>
    </row>
    <row r="262" spans="1:21" hidden="1" x14ac:dyDescent="0.25">
      <c r="A262" t="s">
        <v>130</v>
      </c>
      <c r="B262" t="s">
        <v>74</v>
      </c>
      <c r="C262" t="s">
        <v>17</v>
      </c>
      <c r="E262" s="1">
        <v>44754</v>
      </c>
      <c r="F262" s="3" t="s">
        <v>1576</v>
      </c>
      <c r="G262" t="s">
        <v>1378</v>
      </c>
      <c r="H262" t="s">
        <v>475</v>
      </c>
      <c r="I262" t="s">
        <v>475</v>
      </c>
      <c r="J262" s="3" t="s">
        <v>1577</v>
      </c>
      <c r="K262" s="3" t="s">
        <v>1578</v>
      </c>
      <c r="L262" s="3" t="s">
        <v>22</v>
      </c>
      <c r="M262" s="5">
        <v>44987</v>
      </c>
      <c r="O262" t="s">
        <v>153</v>
      </c>
      <c r="P262">
        <v>5.8099999999999999E-2</v>
      </c>
      <c r="S262" s="6">
        <v>44838</v>
      </c>
      <c r="T262" t="s">
        <v>689</v>
      </c>
      <c r="U262" t="s">
        <v>1760</v>
      </c>
    </row>
    <row r="263" spans="1:21" hidden="1" x14ac:dyDescent="0.25">
      <c r="A263" t="s">
        <v>130</v>
      </c>
      <c r="B263" t="s">
        <v>74</v>
      </c>
      <c r="C263" t="s">
        <v>17</v>
      </c>
      <c r="E263" s="1">
        <v>44714</v>
      </c>
      <c r="F263" s="3" t="s">
        <v>1543</v>
      </c>
      <c r="G263" t="s">
        <v>1544</v>
      </c>
      <c r="H263" t="s">
        <v>1541</v>
      </c>
      <c r="I263" t="s">
        <v>1541</v>
      </c>
      <c r="J263" s="3" t="s">
        <v>1545</v>
      </c>
      <c r="K263" s="3" t="s">
        <v>1546</v>
      </c>
      <c r="L263" s="3" t="s">
        <v>22</v>
      </c>
      <c r="M263" s="5">
        <v>45690</v>
      </c>
      <c r="O263" t="s">
        <v>153</v>
      </c>
      <c r="P263">
        <v>9.2499999999999999E-2</v>
      </c>
      <c r="S263" s="6">
        <v>44838</v>
      </c>
      <c r="T263" t="s">
        <v>689</v>
      </c>
      <c r="U263" t="s">
        <v>2624</v>
      </c>
    </row>
    <row r="264" spans="1:21" hidden="1" x14ac:dyDescent="0.25">
      <c r="A264" t="s">
        <v>130</v>
      </c>
      <c r="B264" t="s">
        <v>74</v>
      </c>
      <c r="C264" t="s">
        <v>17</v>
      </c>
      <c r="E264" s="1">
        <v>44747</v>
      </c>
      <c r="F264" s="3" t="s">
        <v>1560</v>
      </c>
      <c r="G264" t="s">
        <v>461</v>
      </c>
      <c r="H264" t="s">
        <v>147</v>
      </c>
      <c r="I264" t="s">
        <v>147</v>
      </c>
      <c r="J264" s="3" t="s">
        <v>1561</v>
      </c>
      <c r="K264" s="3" t="s">
        <v>1562</v>
      </c>
      <c r="L264" s="3" t="s">
        <v>22</v>
      </c>
      <c r="M264" s="5">
        <v>45716</v>
      </c>
      <c r="P264">
        <v>5.2500000000000003E-3</v>
      </c>
      <c r="S264" s="6">
        <v>44812</v>
      </c>
      <c r="T264" t="s">
        <v>689</v>
      </c>
      <c r="U264" t="s">
        <v>1665</v>
      </c>
    </row>
    <row r="265" spans="1:21" hidden="1" x14ac:dyDescent="0.25">
      <c r="A265" t="s">
        <v>130</v>
      </c>
      <c r="B265" t="s">
        <v>74</v>
      </c>
      <c r="C265" t="s">
        <v>17</v>
      </c>
      <c r="E265" s="1">
        <v>44747</v>
      </c>
      <c r="F265" s="3" t="s">
        <v>1560</v>
      </c>
      <c r="G265" t="s">
        <v>461</v>
      </c>
      <c r="H265" t="s">
        <v>147</v>
      </c>
      <c r="I265" t="s">
        <v>147</v>
      </c>
      <c r="J265" s="3" t="s">
        <v>1561</v>
      </c>
      <c r="K265" s="3" t="s">
        <v>1562</v>
      </c>
      <c r="L265" s="3" t="s">
        <v>22</v>
      </c>
      <c r="M265" s="5">
        <v>45716</v>
      </c>
      <c r="P265">
        <v>4.1999999999999997E-3</v>
      </c>
      <c r="S265" s="6">
        <v>44817</v>
      </c>
      <c r="T265" t="s">
        <v>689</v>
      </c>
      <c r="U265" t="s">
        <v>1666</v>
      </c>
    </row>
    <row r="266" spans="1:21" hidden="1" x14ac:dyDescent="0.25">
      <c r="A266" t="s">
        <v>130</v>
      </c>
      <c r="B266" t="s">
        <v>74</v>
      </c>
      <c r="C266" t="s">
        <v>17</v>
      </c>
      <c r="E266" s="1">
        <v>44747</v>
      </c>
      <c r="F266" s="3" t="s">
        <v>1560</v>
      </c>
      <c r="G266" t="s">
        <v>461</v>
      </c>
      <c r="H266" t="s">
        <v>147</v>
      </c>
      <c r="I266" t="s">
        <v>147</v>
      </c>
      <c r="J266" s="3" t="s">
        <v>1561</v>
      </c>
      <c r="K266" s="3" t="s">
        <v>1562</v>
      </c>
      <c r="L266" s="3" t="s">
        <v>22</v>
      </c>
      <c r="M266" s="5">
        <v>45716</v>
      </c>
      <c r="P266">
        <v>5.2599999999999999E-3</v>
      </c>
      <c r="S266" s="6">
        <v>44831</v>
      </c>
      <c r="T266" t="s">
        <v>689</v>
      </c>
      <c r="U266" t="s">
        <v>1697</v>
      </c>
    </row>
    <row r="267" spans="1:21" hidden="1" x14ac:dyDescent="0.25">
      <c r="A267" t="s">
        <v>130</v>
      </c>
      <c r="B267" t="s">
        <v>74</v>
      </c>
      <c r="C267" t="s">
        <v>17</v>
      </c>
      <c r="E267" s="1">
        <v>44747</v>
      </c>
      <c r="F267" s="3" t="s">
        <v>1560</v>
      </c>
      <c r="G267" t="s">
        <v>461</v>
      </c>
      <c r="H267" t="s">
        <v>147</v>
      </c>
      <c r="I267" t="s">
        <v>147</v>
      </c>
      <c r="J267" s="3" t="s">
        <v>1561</v>
      </c>
      <c r="K267" s="3" t="s">
        <v>1562</v>
      </c>
      <c r="L267" s="3" t="s">
        <v>22</v>
      </c>
      <c r="M267" s="5">
        <v>45716</v>
      </c>
      <c r="P267">
        <v>4.1999999999999997E-3</v>
      </c>
      <c r="S267" s="6">
        <v>44832</v>
      </c>
      <c r="T267" t="s">
        <v>689</v>
      </c>
      <c r="U267" t="s">
        <v>1742</v>
      </c>
    </row>
    <row r="268" spans="1:21" hidden="1" x14ac:dyDescent="0.25">
      <c r="A268" t="s">
        <v>130</v>
      </c>
      <c r="B268" t="s">
        <v>74</v>
      </c>
      <c r="C268" t="s">
        <v>17</v>
      </c>
      <c r="E268" s="1">
        <v>44747</v>
      </c>
      <c r="F268" s="3" t="s">
        <v>1560</v>
      </c>
      <c r="G268" t="s">
        <v>461</v>
      </c>
      <c r="H268" t="s">
        <v>147</v>
      </c>
      <c r="I268" t="s">
        <v>147</v>
      </c>
      <c r="J268" s="3" t="s">
        <v>1561</v>
      </c>
      <c r="K268" s="3" t="s">
        <v>1562</v>
      </c>
      <c r="L268" s="3" t="s">
        <v>22</v>
      </c>
      <c r="M268" s="5">
        <v>45716</v>
      </c>
      <c r="P268">
        <v>5.2700000000000004E-3</v>
      </c>
      <c r="S268" s="6">
        <v>44838</v>
      </c>
      <c r="T268" t="s">
        <v>689</v>
      </c>
      <c r="U268" t="s">
        <v>1760</v>
      </c>
    </row>
    <row r="269" spans="1:21" hidden="1" x14ac:dyDescent="0.25">
      <c r="A269" t="s">
        <v>130</v>
      </c>
      <c r="B269" t="s">
        <v>74</v>
      </c>
      <c r="C269" t="s">
        <v>17</v>
      </c>
      <c r="E269" s="1">
        <v>44743</v>
      </c>
      <c r="F269" s="3" t="s">
        <v>1669</v>
      </c>
      <c r="G269" t="s">
        <v>1518</v>
      </c>
      <c r="H269" t="s">
        <v>1082</v>
      </c>
      <c r="I269" t="s">
        <v>1082</v>
      </c>
      <c r="J269" s="3" t="s">
        <v>1559</v>
      </c>
      <c r="K269" s="3">
        <v>318253</v>
      </c>
      <c r="L269" s="3" t="s">
        <v>22</v>
      </c>
      <c r="M269" s="5">
        <v>45717</v>
      </c>
      <c r="O269" t="s">
        <v>1520</v>
      </c>
      <c r="P269">
        <v>1</v>
      </c>
      <c r="S269" s="6">
        <v>44838</v>
      </c>
      <c r="T269" t="s">
        <v>689</v>
      </c>
      <c r="U269" t="s">
        <v>1760</v>
      </c>
    </row>
    <row r="270" spans="1:21" hidden="1" x14ac:dyDescent="0.25">
      <c r="A270" t="s">
        <v>130</v>
      </c>
      <c r="B270" t="s">
        <v>74</v>
      </c>
      <c r="C270" t="s">
        <v>17</v>
      </c>
      <c r="E270" s="1">
        <v>44846</v>
      </c>
      <c r="F270" s="3">
        <v>32211</v>
      </c>
      <c r="G270" t="s">
        <v>1764</v>
      </c>
      <c r="J270" s="3" t="s">
        <v>1765</v>
      </c>
      <c r="K270" s="3" t="s">
        <v>1766</v>
      </c>
      <c r="L270" s="3" t="s">
        <v>102</v>
      </c>
      <c r="M270" s="5">
        <v>45107</v>
      </c>
      <c r="O270" t="s">
        <v>204</v>
      </c>
      <c r="P270">
        <v>2.5</v>
      </c>
      <c r="S270" s="6">
        <v>44846</v>
      </c>
      <c r="T270" t="s">
        <v>24</v>
      </c>
      <c r="U270" t="s">
        <v>1396</v>
      </c>
    </row>
    <row r="271" spans="1:21" hidden="1" x14ac:dyDescent="0.25">
      <c r="A271" t="s">
        <v>130</v>
      </c>
      <c r="B271" t="s">
        <v>74</v>
      </c>
      <c r="C271" t="s">
        <v>17</v>
      </c>
      <c r="E271" s="1">
        <v>44832</v>
      </c>
      <c r="F271" s="3" t="s">
        <v>1693</v>
      </c>
      <c r="G271" t="s">
        <v>1694</v>
      </c>
      <c r="H271" t="s">
        <v>489</v>
      </c>
      <c r="J271" s="3" t="s">
        <v>1695</v>
      </c>
      <c r="K271" s="3" t="s">
        <v>1696</v>
      </c>
      <c r="L271" s="3" t="s">
        <v>22</v>
      </c>
      <c r="M271" s="5">
        <v>45565</v>
      </c>
      <c r="O271" t="s">
        <v>204</v>
      </c>
      <c r="P271">
        <v>1</v>
      </c>
      <c r="S271" s="6">
        <v>44852</v>
      </c>
      <c r="T271" t="s">
        <v>24</v>
      </c>
      <c r="U271" t="s">
        <v>1396</v>
      </c>
    </row>
    <row r="272" spans="1:21" hidden="1" x14ac:dyDescent="0.25">
      <c r="A272" t="s">
        <v>130</v>
      </c>
      <c r="B272" t="s">
        <v>74</v>
      </c>
      <c r="C272" t="s">
        <v>17</v>
      </c>
      <c r="E272" s="1">
        <v>44743</v>
      </c>
      <c r="F272" s="3" t="s">
        <v>1669</v>
      </c>
      <c r="G272" t="s">
        <v>1518</v>
      </c>
      <c r="H272" t="s">
        <v>1082</v>
      </c>
      <c r="I272" t="s">
        <v>1082</v>
      </c>
      <c r="J272" s="3" t="s">
        <v>1559</v>
      </c>
      <c r="K272" s="3">
        <v>318253</v>
      </c>
      <c r="L272" s="3" t="s">
        <v>22</v>
      </c>
      <c r="M272" s="5">
        <v>45717</v>
      </c>
      <c r="O272" t="s">
        <v>1520</v>
      </c>
      <c r="P272">
        <v>1</v>
      </c>
      <c r="S272" s="6">
        <v>44964</v>
      </c>
      <c r="T272" t="s">
        <v>2032</v>
      </c>
      <c r="U272" t="s">
        <v>2101</v>
      </c>
    </row>
    <row r="273" spans="1:21" hidden="1" x14ac:dyDescent="0.25">
      <c r="A273" t="s">
        <v>130</v>
      </c>
      <c r="B273" t="s">
        <v>74</v>
      </c>
      <c r="C273" t="s">
        <v>17</v>
      </c>
      <c r="E273" s="1">
        <v>44743</v>
      </c>
      <c r="F273" s="3" t="s">
        <v>1669</v>
      </c>
      <c r="G273" t="s">
        <v>1518</v>
      </c>
      <c r="H273" t="s">
        <v>1082</v>
      </c>
      <c r="I273" t="s">
        <v>1082</v>
      </c>
      <c r="J273" s="3" t="s">
        <v>1559</v>
      </c>
      <c r="K273" s="3">
        <v>318253</v>
      </c>
      <c r="L273" s="3" t="s">
        <v>22</v>
      </c>
      <c r="M273" s="5">
        <v>45717</v>
      </c>
      <c r="O273" t="s">
        <v>1520</v>
      </c>
      <c r="P273">
        <v>1</v>
      </c>
      <c r="S273" s="6">
        <v>44984</v>
      </c>
      <c r="T273" t="s">
        <v>346</v>
      </c>
      <c r="U273" t="s">
        <v>1915</v>
      </c>
    </row>
    <row r="274" spans="1:21" hidden="1" x14ac:dyDescent="0.25">
      <c r="A274" t="s">
        <v>130</v>
      </c>
      <c r="B274" t="s">
        <v>16</v>
      </c>
      <c r="C274" t="s">
        <v>17</v>
      </c>
      <c r="E274" s="1">
        <v>44782</v>
      </c>
      <c r="F274" s="3" t="s">
        <v>896</v>
      </c>
      <c r="G274" t="s">
        <v>1621</v>
      </c>
      <c r="H274" t="s">
        <v>187</v>
      </c>
      <c r="I274" t="s">
        <v>897</v>
      </c>
      <c r="J274" s="3" t="s">
        <v>1622</v>
      </c>
      <c r="K274" s="3" t="s">
        <v>1623</v>
      </c>
      <c r="L274" s="3" t="s">
        <v>22</v>
      </c>
      <c r="M274" s="5">
        <v>46199</v>
      </c>
      <c r="O274" t="s">
        <v>525</v>
      </c>
      <c r="P274">
        <v>17.600000000000001</v>
      </c>
      <c r="S274" s="6">
        <v>44964</v>
      </c>
      <c r="T274" t="s">
        <v>2032</v>
      </c>
      <c r="U274" t="s">
        <v>2101</v>
      </c>
    </row>
    <row r="275" spans="1:21" hidden="1" x14ac:dyDescent="0.25">
      <c r="A275" t="s">
        <v>130</v>
      </c>
      <c r="B275" t="s">
        <v>16</v>
      </c>
      <c r="C275" t="s">
        <v>17</v>
      </c>
      <c r="E275" s="1">
        <v>44777</v>
      </c>
      <c r="F275" s="3" t="s">
        <v>1607</v>
      </c>
      <c r="G275" t="s">
        <v>1608</v>
      </c>
      <c r="H275" t="s">
        <v>32</v>
      </c>
      <c r="I275" t="s">
        <v>20</v>
      </c>
      <c r="J275" s="3" t="s">
        <v>1609</v>
      </c>
      <c r="K275" s="3" t="s">
        <v>1610</v>
      </c>
      <c r="L275" s="3" t="s">
        <v>22</v>
      </c>
      <c r="M275" s="5">
        <v>46543</v>
      </c>
      <c r="O275" t="s">
        <v>525</v>
      </c>
      <c r="P275">
        <v>11.75</v>
      </c>
      <c r="S275" s="6">
        <v>44984</v>
      </c>
      <c r="T275" t="s">
        <v>346</v>
      </c>
      <c r="U275" t="s">
        <v>1915</v>
      </c>
    </row>
    <row r="276" spans="1:21" hidden="1" x14ac:dyDescent="0.25">
      <c r="A276" t="s">
        <v>130</v>
      </c>
      <c r="B276" t="s">
        <v>74</v>
      </c>
      <c r="C276" t="s">
        <v>17</v>
      </c>
      <c r="E276" s="1">
        <v>44747</v>
      </c>
      <c r="F276" s="3" t="s">
        <v>1563</v>
      </c>
      <c r="G276" t="s">
        <v>1564</v>
      </c>
      <c r="H276" t="s">
        <v>489</v>
      </c>
      <c r="J276" s="3" t="s">
        <v>1565</v>
      </c>
      <c r="K276" s="3">
        <v>9206309</v>
      </c>
      <c r="L276" s="3" t="s">
        <v>22</v>
      </c>
      <c r="M276" s="5">
        <v>45107</v>
      </c>
      <c r="O276" t="s">
        <v>204</v>
      </c>
      <c r="P276">
        <v>4</v>
      </c>
      <c r="S276" s="6">
        <v>45008</v>
      </c>
      <c r="T276" t="s">
        <v>1284</v>
      </c>
      <c r="U276" t="s">
        <v>2330</v>
      </c>
    </row>
    <row r="277" spans="1:21" hidden="1" x14ac:dyDescent="0.25">
      <c r="A277" t="s">
        <v>130</v>
      </c>
      <c r="B277" t="s">
        <v>16</v>
      </c>
      <c r="C277" t="s">
        <v>17</v>
      </c>
      <c r="E277" s="1">
        <v>44819</v>
      </c>
      <c r="F277" s="3" t="s">
        <v>1670</v>
      </c>
      <c r="G277" t="s">
        <v>1671</v>
      </c>
      <c r="H277" t="s">
        <v>20</v>
      </c>
      <c r="J277" s="3" t="s">
        <v>1672</v>
      </c>
      <c r="K277" s="3" t="s">
        <v>1673</v>
      </c>
      <c r="L277" s="3" t="s">
        <v>22</v>
      </c>
      <c r="M277" s="5">
        <v>46645</v>
      </c>
      <c r="O277" t="s">
        <v>23</v>
      </c>
      <c r="P277">
        <v>1</v>
      </c>
      <c r="S277" s="6">
        <v>44691</v>
      </c>
      <c r="T277" t="s">
        <v>689</v>
      </c>
      <c r="U277" t="s">
        <v>2443</v>
      </c>
    </row>
    <row r="278" spans="1:21" hidden="1" x14ac:dyDescent="0.25">
      <c r="A278" t="s">
        <v>130</v>
      </c>
      <c r="B278" t="s">
        <v>16</v>
      </c>
      <c r="C278" t="s">
        <v>17</v>
      </c>
      <c r="E278" s="1">
        <v>44819</v>
      </c>
      <c r="F278" s="3" t="s">
        <v>1670</v>
      </c>
      <c r="G278" t="s">
        <v>1671</v>
      </c>
      <c r="H278" t="s">
        <v>20</v>
      </c>
      <c r="J278" s="3" t="s">
        <v>1672</v>
      </c>
      <c r="K278" s="3" t="s">
        <v>1673</v>
      </c>
      <c r="L278" s="3" t="s">
        <v>22</v>
      </c>
      <c r="M278" s="5">
        <v>46645</v>
      </c>
      <c r="O278" t="s">
        <v>23</v>
      </c>
      <c r="P278">
        <v>9</v>
      </c>
      <c r="S278" s="6">
        <v>45064</v>
      </c>
      <c r="T278" t="s">
        <v>689</v>
      </c>
      <c r="U278" t="s">
        <v>2442</v>
      </c>
    </row>
    <row r="279" spans="1:21" hidden="1" x14ac:dyDescent="0.25">
      <c r="A279" t="s">
        <v>130</v>
      </c>
      <c r="B279" t="s">
        <v>16</v>
      </c>
      <c r="C279" t="s">
        <v>17</v>
      </c>
      <c r="E279" s="1">
        <v>44782</v>
      </c>
      <c r="F279" s="3" t="s">
        <v>896</v>
      </c>
      <c r="G279" t="s">
        <v>1621</v>
      </c>
      <c r="H279" t="s">
        <v>187</v>
      </c>
      <c r="I279" t="s">
        <v>897</v>
      </c>
      <c r="J279" s="3" t="s">
        <v>1622</v>
      </c>
      <c r="K279" s="3" t="s">
        <v>1623</v>
      </c>
      <c r="L279" s="3" t="s">
        <v>22</v>
      </c>
      <c r="M279" s="5">
        <v>46199</v>
      </c>
      <c r="O279" t="s">
        <v>525</v>
      </c>
      <c r="P279">
        <v>8.3000000000000007</v>
      </c>
      <c r="S279" s="6">
        <v>45030</v>
      </c>
      <c r="T279" t="s">
        <v>1284</v>
      </c>
      <c r="U279" t="s">
        <v>2429</v>
      </c>
    </row>
    <row r="280" spans="1:21" hidden="1" x14ac:dyDescent="0.25">
      <c r="A280" t="s">
        <v>130</v>
      </c>
      <c r="B280" t="s">
        <v>16</v>
      </c>
      <c r="C280" t="s">
        <v>17</v>
      </c>
      <c r="E280" s="1">
        <v>44782</v>
      </c>
      <c r="F280" s="3" t="s">
        <v>896</v>
      </c>
      <c r="G280" t="s">
        <v>1621</v>
      </c>
      <c r="H280" t="s">
        <v>187</v>
      </c>
      <c r="I280" t="s">
        <v>897</v>
      </c>
      <c r="J280" s="3" t="s">
        <v>1622</v>
      </c>
      <c r="K280" s="3" t="s">
        <v>1623</v>
      </c>
      <c r="L280" s="3" t="s">
        <v>22</v>
      </c>
      <c r="M280" s="5">
        <v>46199</v>
      </c>
      <c r="O280" t="s">
        <v>525</v>
      </c>
      <c r="P280">
        <v>11.7</v>
      </c>
      <c r="S280" s="6">
        <v>45056</v>
      </c>
      <c r="T280" t="s">
        <v>689</v>
      </c>
      <c r="U280" t="s">
        <v>2463</v>
      </c>
    </row>
    <row r="281" spans="1:21" hidden="1" x14ac:dyDescent="0.25">
      <c r="A281" t="s">
        <v>130</v>
      </c>
      <c r="B281" t="s">
        <v>74</v>
      </c>
      <c r="C281" t="s">
        <v>17</v>
      </c>
      <c r="E281" s="1">
        <v>44747</v>
      </c>
      <c r="F281" s="3" t="s">
        <v>1563</v>
      </c>
      <c r="G281" t="s">
        <v>1564</v>
      </c>
      <c r="H281" t="s">
        <v>489</v>
      </c>
      <c r="J281" s="3" t="s">
        <v>1565</v>
      </c>
      <c r="K281" s="3">
        <v>9206309</v>
      </c>
      <c r="L281" s="3" t="s">
        <v>22</v>
      </c>
      <c r="M281" s="5">
        <v>45107</v>
      </c>
      <c r="O281" t="s">
        <v>204</v>
      </c>
      <c r="P281">
        <v>4</v>
      </c>
      <c r="S281" s="6">
        <v>45019</v>
      </c>
      <c r="T281" t="s">
        <v>1284</v>
      </c>
      <c r="U281" t="s">
        <v>2427</v>
      </c>
    </row>
    <row r="282" spans="1:21" hidden="1" x14ac:dyDescent="0.25">
      <c r="A282" t="s">
        <v>130</v>
      </c>
      <c r="B282" t="s">
        <v>74</v>
      </c>
      <c r="C282" t="s">
        <v>17</v>
      </c>
      <c r="E282" s="1">
        <v>44747</v>
      </c>
      <c r="F282" s="3" t="s">
        <v>1563</v>
      </c>
      <c r="G282" t="s">
        <v>1564</v>
      </c>
      <c r="H282" t="s">
        <v>489</v>
      </c>
      <c r="J282" s="3" t="s">
        <v>1565</v>
      </c>
      <c r="K282" s="3">
        <v>9206309</v>
      </c>
      <c r="L282" s="3" t="s">
        <v>22</v>
      </c>
      <c r="M282" s="5">
        <v>45107</v>
      </c>
      <c r="O282" t="s">
        <v>204</v>
      </c>
      <c r="P282">
        <v>4</v>
      </c>
      <c r="S282" s="6">
        <v>45026</v>
      </c>
      <c r="T282" t="s">
        <v>1284</v>
      </c>
      <c r="U282" t="s">
        <v>2471</v>
      </c>
    </row>
    <row r="283" spans="1:21" hidden="1" x14ac:dyDescent="0.25">
      <c r="A283" t="s">
        <v>130</v>
      </c>
      <c r="B283" t="s">
        <v>74</v>
      </c>
      <c r="C283" t="s">
        <v>17</v>
      </c>
      <c r="E283" s="1">
        <v>44747</v>
      </c>
      <c r="F283" s="3" t="s">
        <v>1563</v>
      </c>
      <c r="G283" t="s">
        <v>1564</v>
      </c>
      <c r="H283" t="s">
        <v>489</v>
      </c>
      <c r="J283" s="3" t="s">
        <v>1565</v>
      </c>
      <c r="K283" s="3">
        <v>9206309</v>
      </c>
      <c r="L283" s="3" t="s">
        <v>22</v>
      </c>
      <c r="M283" s="5">
        <v>45107</v>
      </c>
      <c r="O283" t="s">
        <v>204</v>
      </c>
      <c r="P283">
        <v>10</v>
      </c>
      <c r="S283" s="6">
        <v>45030</v>
      </c>
      <c r="T283" t="s">
        <v>1284</v>
      </c>
      <c r="U283" t="s">
        <v>2472</v>
      </c>
    </row>
    <row r="284" spans="1:21" hidden="1" x14ac:dyDescent="0.25">
      <c r="A284" t="s">
        <v>130</v>
      </c>
      <c r="B284" t="s">
        <v>74</v>
      </c>
      <c r="C284" t="s">
        <v>17</v>
      </c>
      <c r="E284" s="1">
        <v>44747</v>
      </c>
      <c r="F284" s="3" t="s">
        <v>1563</v>
      </c>
      <c r="G284" t="s">
        <v>1564</v>
      </c>
      <c r="H284" t="s">
        <v>489</v>
      </c>
      <c r="J284" s="3" t="s">
        <v>1565</v>
      </c>
      <c r="K284" s="3">
        <v>9206309</v>
      </c>
      <c r="L284" s="3" t="s">
        <v>22</v>
      </c>
      <c r="M284" s="5">
        <v>45107</v>
      </c>
      <c r="O284" t="s">
        <v>204</v>
      </c>
      <c r="P284">
        <v>16</v>
      </c>
      <c r="S284" s="6">
        <v>45056</v>
      </c>
      <c r="T284" t="s">
        <v>689</v>
      </c>
      <c r="U284" t="s">
        <v>2473</v>
      </c>
    </row>
    <row r="285" spans="1:21" hidden="1" x14ac:dyDescent="0.25">
      <c r="A285" t="s">
        <v>130</v>
      </c>
      <c r="B285" t="s">
        <v>74</v>
      </c>
      <c r="C285" t="s">
        <v>17</v>
      </c>
      <c r="E285" s="1">
        <v>44750</v>
      </c>
      <c r="F285" s="3" t="s">
        <v>1569</v>
      </c>
      <c r="G285" t="s">
        <v>1570</v>
      </c>
      <c r="H285" t="s">
        <v>32</v>
      </c>
      <c r="I285" t="s">
        <v>20</v>
      </c>
      <c r="J285" s="3" t="s">
        <v>1571</v>
      </c>
      <c r="K285" s="3">
        <v>213058</v>
      </c>
      <c r="L285" s="3" t="s">
        <v>22</v>
      </c>
      <c r="M285" s="5">
        <v>45260</v>
      </c>
      <c r="O285" t="s">
        <v>204</v>
      </c>
      <c r="P285">
        <v>0.1</v>
      </c>
      <c r="S285" s="6">
        <v>45056</v>
      </c>
      <c r="T285" t="s">
        <v>689</v>
      </c>
      <c r="U285" t="s">
        <v>2474</v>
      </c>
    </row>
    <row r="286" spans="1:21" hidden="1" x14ac:dyDescent="0.25">
      <c r="A286" t="s">
        <v>130</v>
      </c>
      <c r="B286" t="s">
        <v>16</v>
      </c>
      <c r="C286" t="s">
        <v>17</v>
      </c>
      <c r="E286" s="1">
        <v>44782</v>
      </c>
      <c r="F286" s="3" t="s">
        <v>896</v>
      </c>
      <c r="G286" t="s">
        <v>1621</v>
      </c>
      <c r="H286" t="s">
        <v>187</v>
      </c>
      <c r="I286" t="s">
        <v>897</v>
      </c>
      <c r="J286" s="3" t="s">
        <v>1622</v>
      </c>
      <c r="K286" s="3" t="s">
        <v>1623</v>
      </c>
      <c r="L286" s="3" t="s">
        <v>22</v>
      </c>
      <c r="M286" s="5">
        <v>46199</v>
      </c>
      <c r="O286" t="s">
        <v>525</v>
      </c>
      <c r="P286">
        <v>6.6</v>
      </c>
      <c r="S286" s="6">
        <v>45075</v>
      </c>
      <c r="T286" t="s">
        <v>689</v>
      </c>
      <c r="U286" t="s">
        <v>2610</v>
      </c>
    </row>
    <row r="287" spans="1:21" hidden="1" x14ac:dyDescent="0.25">
      <c r="A287" t="s">
        <v>130</v>
      </c>
      <c r="B287" t="s">
        <v>16</v>
      </c>
      <c r="C287" t="s">
        <v>17</v>
      </c>
      <c r="E287" s="1">
        <v>44782</v>
      </c>
      <c r="F287" s="3" t="s">
        <v>896</v>
      </c>
      <c r="G287" t="s">
        <v>1621</v>
      </c>
      <c r="H287" t="s">
        <v>187</v>
      </c>
      <c r="I287" t="s">
        <v>897</v>
      </c>
      <c r="J287" s="3" t="s">
        <v>1622</v>
      </c>
      <c r="K287" s="3" t="s">
        <v>1623</v>
      </c>
      <c r="L287" s="3" t="s">
        <v>22</v>
      </c>
      <c r="M287" s="5">
        <v>46199</v>
      </c>
      <c r="O287" t="s">
        <v>525</v>
      </c>
      <c r="Q287">
        <v>18</v>
      </c>
      <c r="S287" s="6">
        <v>45086</v>
      </c>
      <c r="T287" t="s">
        <v>346</v>
      </c>
      <c r="U287" t="s">
        <v>182</v>
      </c>
    </row>
    <row r="288" spans="1:21" hidden="1" x14ac:dyDescent="0.25">
      <c r="A288" t="s">
        <v>130</v>
      </c>
      <c r="B288" t="s">
        <v>16</v>
      </c>
      <c r="C288" t="s">
        <v>17</v>
      </c>
      <c r="E288" s="1">
        <v>44777</v>
      </c>
      <c r="F288" s="3" t="s">
        <v>1607</v>
      </c>
      <c r="G288" t="s">
        <v>1608</v>
      </c>
      <c r="H288" t="s">
        <v>32</v>
      </c>
      <c r="I288" t="s">
        <v>20</v>
      </c>
      <c r="J288" s="3" t="s">
        <v>1609</v>
      </c>
      <c r="K288" s="3" t="s">
        <v>1610</v>
      </c>
      <c r="L288" s="3" t="s">
        <v>22</v>
      </c>
      <c r="M288" s="5">
        <v>46543</v>
      </c>
      <c r="O288" t="s">
        <v>525</v>
      </c>
      <c r="P288">
        <v>4.17</v>
      </c>
      <c r="S288" s="6">
        <v>45075</v>
      </c>
      <c r="T288" t="s">
        <v>689</v>
      </c>
      <c r="U288" t="s">
        <v>2610</v>
      </c>
    </row>
    <row r="289" spans="1:21" hidden="1" x14ac:dyDescent="0.25">
      <c r="A289" t="s">
        <v>130</v>
      </c>
      <c r="B289" t="s">
        <v>16</v>
      </c>
      <c r="C289" t="s">
        <v>17</v>
      </c>
      <c r="E289" s="1">
        <v>44777</v>
      </c>
      <c r="F289" s="3" t="s">
        <v>1607</v>
      </c>
      <c r="G289" t="s">
        <v>1608</v>
      </c>
      <c r="H289" t="s">
        <v>32</v>
      </c>
      <c r="I289" t="s">
        <v>20</v>
      </c>
      <c r="J289" s="3" t="s">
        <v>1609</v>
      </c>
      <c r="K289" s="3" t="s">
        <v>1610</v>
      </c>
      <c r="L289" s="3" t="s">
        <v>22</v>
      </c>
      <c r="M289" s="5">
        <v>46543</v>
      </c>
      <c r="O289" t="s">
        <v>525</v>
      </c>
      <c r="P289">
        <v>22.48</v>
      </c>
      <c r="Q289">
        <v>0</v>
      </c>
      <c r="S289" s="6">
        <v>45086</v>
      </c>
      <c r="T289" t="s">
        <v>346</v>
      </c>
      <c r="U289" t="s">
        <v>182</v>
      </c>
    </row>
    <row r="290" spans="1:21" hidden="1" x14ac:dyDescent="0.25">
      <c r="A290" t="s">
        <v>130</v>
      </c>
      <c r="B290" t="s">
        <v>74</v>
      </c>
      <c r="C290" t="s">
        <v>17</v>
      </c>
      <c r="E290" s="1">
        <v>44691</v>
      </c>
      <c r="G290" t="s">
        <v>1335</v>
      </c>
      <c r="H290" t="s">
        <v>1533</v>
      </c>
      <c r="J290" s="3" t="s">
        <v>1534</v>
      </c>
      <c r="K290" s="3" t="s">
        <v>1535</v>
      </c>
      <c r="L290" s="3" t="s">
        <v>22</v>
      </c>
      <c r="M290" s="5">
        <v>44875</v>
      </c>
      <c r="O290" t="s">
        <v>103</v>
      </c>
      <c r="P290">
        <v>3.8944999999999999</v>
      </c>
      <c r="S290" s="6">
        <v>44594</v>
      </c>
      <c r="T290" t="s">
        <v>346</v>
      </c>
      <c r="U290" t="s">
        <v>2613</v>
      </c>
    </row>
    <row r="291" spans="1:21" hidden="1" x14ac:dyDescent="0.25">
      <c r="A291" t="s">
        <v>130</v>
      </c>
      <c r="B291" t="s">
        <v>74</v>
      </c>
      <c r="C291" t="s">
        <v>17</v>
      </c>
      <c r="E291" s="1">
        <v>44708</v>
      </c>
      <c r="F291" s="3">
        <v>593510</v>
      </c>
      <c r="G291" t="s">
        <v>1536</v>
      </c>
      <c r="H291" t="s">
        <v>1537</v>
      </c>
      <c r="I291" t="s">
        <v>1537</v>
      </c>
      <c r="J291" s="3" t="s">
        <v>1538</v>
      </c>
      <c r="K291" s="3">
        <v>593510</v>
      </c>
      <c r="L291" s="3" t="s">
        <v>22</v>
      </c>
      <c r="M291" s="5">
        <v>46534</v>
      </c>
      <c r="O291" t="s">
        <v>153</v>
      </c>
      <c r="P291">
        <v>0.86358000000000001</v>
      </c>
      <c r="S291" s="6">
        <v>44594</v>
      </c>
      <c r="T291" t="s">
        <v>346</v>
      </c>
      <c r="U291" t="s">
        <v>2613</v>
      </c>
    </row>
    <row r="292" spans="1:21" hidden="1" x14ac:dyDescent="0.25">
      <c r="A292" t="s">
        <v>130</v>
      </c>
      <c r="B292" t="s">
        <v>16</v>
      </c>
      <c r="C292" t="s">
        <v>17</v>
      </c>
      <c r="E292" s="1">
        <v>44823</v>
      </c>
      <c r="F292" s="3">
        <v>12686</v>
      </c>
      <c r="G292" t="s">
        <v>1674</v>
      </c>
      <c r="H292" t="s">
        <v>210</v>
      </c>
      <c r="J292" s="3" t="s">
        <v>1675</v>
      </c>
      <c r="K292" s="3" t="s">
        <v>1676</v>
      </c>
      <c r="L292" s="3" t="s">
        <v>22</v>
      </c>
      <c r="M292" s="5">
        <v>45808</v>
      </c>
      <c r="N292">
        <v>4</v>
      </c>
      <c r="O292" t="s">
        <v>23</v>
      </c>
      <c r="P292">
        <v>4</v>
      </c>
      <c r="S292" s="6">
        <v>44960</v>
      </c>
      <c r="T292" t="s">
        <v>2032</v>
      </c>
      <c r="U292" t="s">
        <v>2623</v>
      </c>
    </row>
    <row r="293" spans="1:21" hidden="1" x14ac:dyDescent="0.25">
      <c r="A293" t="s">
        <v>130</v>
      </c>
      <c r="B293" t="s">
        <v>74</v>
      </c>
      <c r="C293" t="s">
        <v>17</v>
      </c>
      <c r="E293" s="1">
        <v>44714</v>
      </c>
      <c r="F293" s="3" t="s">
        <v>1543</v>
      </c>
      <c r="G293" t="s">
        <v>1544</v>
      </c>
      <c r="H293" t="s">
        <v>1541</v>
      </c>
      <c r="I293" t="s">
        <v>1541</v>
      </c>
      <c r="J293" s="3" t="s">
        <v>1545</v>
      </c>
      <c r="K293" s="3" t="s">
        <v>1546</v>
      </c>
      <c r="L293" s="3" t="s">
        <v>22</v>
      </c>
      <c r="M293" s="5">
        <v>45690</v>
      </c>
      <c r="O293" t="s">
        <v>153</v>
      </c>
      <c r="P293">
        <v>19.7224</v>
      </c>
      <c r="S293" s="6">
        <v>44960</v>
      </c>
      <c r="T293" t="s">
        <v>2032</v>
      </c>
      <c r="U293" t="s">
        <v>2623</v>
      </c>
    </row>
    <row r="294" spans="1:21" hidden="1" x14ac:dyDescent="0.25">
      <c r="A294" t="s">
        <v>130</v>
      </c>
      <c r="B294" t="s">
        <v>74</v>
      </c>
      <c r="C294" t="s">
        <v>17</v>
      </c>
      <c r="E294" s="1">
        <v>44754</v>
      </c>
      <c r="F294" s="3" t="s">
        <v>1576</v>
      </c>
      <c r="G294" t="s">
        <v>1378</v>
      </c>
      <c r="H294" t="s">
        <v>475</v>
      </c>
      <c r="I294" t="s">
        <v>475</v>
      </c>
      <c r="J294" s="3" t="s">
        <v>1577</v>
      </c>
      <c r="K294" s="3" t="s">
        <v>1578</v>
      </c>
      <c r="L294" s="3" t="s">
        <v>22</v>
      </c>
      <c r="M294" s="5">
        <v>44987</v>
      </c>
      <c r="O294" t="s">
        <v>153</v>
      </c>
      <c r="P294">
        <v>22.839410000000001</v>
      </c>
      <c r="S294" s="6">
        <v>44960</v>
      </c>
      <c r="T294" t="s">
        <v>2625</v>
      </c>
      <c r="U294" t="s">
        <v>2623</v>
      </c>
    </row>
    <row r="295" spans="1:21" hidden="1" x14ac:dyDescent="0.25">
      <c r="A295" t="s">
        <v>130</v>
      </c>
      <c r="B295" t="s">
        <v>74</v>
      </c>
      <c r="C295" t="s">
        <v>17</v>
      </c>
      <c r="E295" s="1">
        <v>44714</v>
      </c>
      <c r="F295" s="3" t="s">
        <v>1539</v>
      </c>
      <c r="G295" t="s">
        <v>1540</v>
      </c>
      <c r="H295" t="s">
        <v>1541</v>
      </c>
      <c r="I295" t="s">
        <v>1541</v>
      </c>
      <c r="J295" s="3" t="s">
        <v>1542</v>
      </c>
      <c r="K295" s="3">
        <v>1967260</v>
      </c>
      <c r="L295" s="3" t="s">
        <v>22</v>
      </c>
      <c r="M295" s="5">
        <v>45337</v>
      </c>
      <c r="O295" t="s">
        <v>153</v>
      </c>
      <c r="P295">
        <v>24.891159999999999</v>
      </c>
      <c r="S295" s="6">
        <v>44960</v>
      </c>
      <c r="T295" t="s">
        <v>2032</v>
      </c>
      <c r="U295" t="s">
        <v>2623</v>
      </c>
    </row>
    <row r="296" spans="1:21" hidden="1" x14ac:dyDescent="0.25">
      <c r="A296" t="s">
        <v>130</v>
      </c>
      <c r="B296" t="s">
        <v>74</v>
      </c>
      <c r="C296" t="s">
        <v>17</v>
      </c>
      <c r="E296" s="1">
        <v>44747</v>
      </c>
      <c r="F296" s="3" t="s">
        <v>1560</v>
      </c>
      <c r="G296" t="s">
        <v>461</v>
      </c>
      <c r="H296" t="s">
        <v>147</v>
      </c>
      <c r="I296" t="s">
        <v>147</v>
      </c>
      <c r="J296" s="3" t="s">
        <v>1561</v>
      </c>
      <c r="K296" s="3" t="s">
        <v>1562</v>
      </c>
      <c r="L296" s="3" t="s">
        <v>22</v>
      </c>
      <c r="M296" s="5">
        <v>45716</v>
      </c>
      <c r="P296">
        <v>0.97582000000000002</v>
      </c>
      <c r="S296" s="6">
        <v>44960</v>
      </c>
      <c r="T296" t="s">
        <v>2032</v>
      </c>
      <c r="U296" t="s">
        <v>2623</v>
      </c>
    </row>
    <row r="297" spans="1:21" hidden="1" x14ac:dyDescent="0.25">
      <c r="A297" t="s">
        <v>130</v>
      </c>
      <c r="B297" t="s">
        <v>74</v>
      </c>
      <c r="C297" t="s">
        <v>17</v>
      </c>
      <c r="E297" s="1">
        <v>44684</v>
      </c>
      <c r="F297" s="3" t="s">
        <v>1529</v>
      </c>
      <c r="G297" t="s">
        <v>1530</v>
      </c>
      <c r="H297" t="s">
        <v>417</v>
      </c>
      <c r="I297" t="s">
        <v>1531</v>
      </c>
      <c r="J297" s="3" t="s">
        <v>1532</v>
      </c>
      <c r="K297" s="3">
        <v>22010299</v>
      </c>
      <c r="L297" s="3" t="s">
        <v>22</v>
      </c>
      <c r="M297" s="5">
        <v>45721</v>
      </c>
      <c r="O297" t="s">
        <v>204</v>
      </c>
      <c r="P297">
        <v>2.2799999999999998</v>
      </c>
      <c r="S297" s="6">
        <v>44960</v>
      </c>
      <c r="T297" t="s">
        <v>2032</v>
      </c>
      <c r="U297" t="s">
        <v>2623</v>
      </c>
    </row>
    <row r="298" spans="1:21" hidden="1" x14ac:dyDescent="0.25">
      <c r="A298" t="s">
        <v>130</v>
      </c>
      <c r="B298" t="s">
        <v>16</v>
      </c>
      <c r="C298" t="s">
        <v>17</v>
      </c>
      <c r="E298" s="1">
        <v>44768</v>
      </c>
      <c r="F298" s="3" t="s">
        <v>1598</v>
      </c>
      <c r="G298" t="s">
        <v>1599</v>
      </c>
      <c r="H298" t="s">
        <v>1600</v>
      </c>
      <c r="I298" t="s">
        <v>195</v>
      </c>
      <c r="J298" s="3" t="s">
        <v>1601</v>
      </c>
      <c r="K298" s="3" t="s">
        <v>1602</v>
      </c>
      <c r="L298" s="3" t="s">
        <v>22</v>
      </c>
      <c r="M298" s="5">
        <v>45473</v>
      </c>
      <c r="O298" t="s">
        <v>23</v>
      </c>
      <c r="P298">
        <v>2</v>
      </c>
      <c r="S298" s="6">
        <v>45064</v>
      </c>
      <c r="T298" t="s">
        <v>689</v>
      </c>
      <c r="U298" t="s">
        <v>2442</v>
      </c>
    </row>
    <row r="299" spans="1:21" hidden="1" x14ac:dyDescent="0.25">
      <c r="A299" t="s">
        <v>130</v>
      </c>
      <c r="B299" t="s">
        <v>16</v>
      </c>
      <c r="C299" t="s">
        <v>17</v>
      </c>
      <c r="E299" s="1">
        <v>44768</v>
      </c>
      <c r="F299" s="3" t="s">
        <v>1598</v>
      </c>
      <c r="G299" t="s">
        <v>1599</v>
      </c>
      <c r="H299" t="s">
        <v>1600</v>
      </c>
      <c r="I299" t="s">
        <v>195</v>
      </c>
      <c r="J299" s="3" t="s">
        <v>1601</v>
      </c>
      <c r="K299" s="3" t="s">
        <v>1602</v>
      </c>
      <c r="L299" s="3" t="s">
        <v>22</v>
      </c>
      <c r="M299" s="5">
        <v>45473</v>
      </c>
      <c r="O299" t="s">
        <v>23</v>
      </c>
      <c r="P299">
        <v>1</v>
      </c>
      <c r="S299" s="6">
        <v>45065</v>
      </c>
      <c r="T299" t="s">
        <v>199</v>
      </c>
      <c r="U299" t="s">
        <v>2762</v>
      </c>
    </row>
    <row r="300" spans="1:21" hidden="1" x14ac:dyDescent="0.25">
      <c r="A300" t="s">
        <v>130</v>
      </c>
      <c r="B300" t="s">
        <v>16</v>
      </c>
      <c r="C300" t="s">
        <v>17</v>
      </c>
      <c r="E300" s="1">
        <v>44782</v>
      </c>
      <c r="F300" s="3" t="s">
        <v>896</v>
      </c>
      <c r="G300" t="s">
        <v>1621</v>
      </c>
      <c r="H300" t="s">
        <v>187</v>
      </c>
      <c r="I300" t="s">
        <v>897</v>
      </c>
      <c r="J300" s="3" t="s">
        <v>1622</v>
      </c>
      <c r="K300" s="3" t="s">
        <v>1623</v>
      </c>
      <c r="L300" s="3" t="s">
        <v>22</v>
      </c>
      <c r="M300" s="5">
        <v>46199</v>
      </c>
      <c r="O300" t="s">
        <v>525</v>
      </c>
      <c r="P300">
        <v>18</v>
      </c>
      <c r="S300" s="6">
        <v>45097</v>
      </c>
      <c r="T300" t="s">
        <v>1284</v>
      </c>
      <c r="U300" t="s">
        <v>2914</v>
      </c>
    </row>
    <row r="301" spans="1:21" hidden="1" x14ac:dyDescent="0.25">
      <c r="A301" t="s">
        <v>130</v>
      </c>
      <c r="B301" t="s">
        <v>16</v>
      </c>
      <c r="C301" t="s">
        <v>17</v>
      </c>
      <c r="E301" s="1">
        <v>44819</v>
      </c>
      <c r="F301" s="3" t="s">
        <v>1670</v>
      </c>
      <c r="G301" t="s">
        <v>1671</v>
      </c>
      <c r="H301" t="s">
        <v>20</v>
      </c>
      <c r="J301" s="3" t="s">
        <v>1672</v>
      </c>
      <c r="K301" s="3" t="s">
        <v>1673</v>
      </c>
      <c r="L301" s="3" t="s">
        <v>22</v>
      </c>
      <c r="M301" s="5">
        <v>46645</v>
      </c>
      <c r="O301" t="s">
        <v>23</v>
      </c>
      <c r="P301">
        <v>2</v>
      </c>
      <c r="S301" s="6">
        <v>45096</v>
      </c>
      <c r="T301" t="s">
        <v>199</v>
      </c>
      <c r="U301" t="s">
        <v>2664</v>
      </c>
    </row>
    <row r="302" spans="1:21" hidden="1" x14ac:dyDescent="0.25">
      <c r="A302" t="s">
        <v>145</v>
      </c>
      <c r="B302" t="s">
        <v>74</v>
      </c>
      <c r="C302" t="s">
        <v>17</v>
      </c>
      <c r="E302" s="1">
        <v>44018</v>
      </c>
      <c r="F302" s="3">
        <v>486505</v>
      </c>
      <c r="G302" t="s">
        <v>146</v>
      </c>
      <c r="H302" t="s">
        <v>147</v>
      </c>
      <c r="I302" t="s">
        <v>148</v>
      </c>
      <c r="K302" s="3">
        <v>16218001</v>
      </c>
      <c r="L302" s="3" t="s">
        <v>22</v>
      </c>
      <c r="M302" s="5">
        <v>44377</v>
      </c>
      <c r="N302">
        <v>190.64</v>
      </c>
      <c r="O302" t="s">
        <v>149</v>
      </c>
      <c r="R302" s="10">
        <v>0</v>
      </c>
      <c r="S302" s="6">
        <v>44174</v>
      </c>
      <c r="T302" t="s">
        <v>24</v>
      </c>
      <c r="U302" t="s">
        <v>93</v>
      </c>
    </row>
    <row r="303" spans="1:21" hidden="1" x14ac:dyDescent="0.25">
      <c r="A303" t="s">
        <v>145</v>
      </c>
      <c r="B303" t="s">
        <v>74</v>
      </c>
      <c r="C303" t="s">
        <v>17</v>
      </c>
      <c r="E303" s="1">
        <v>44118</v>
      </c>
      <c r="G303" t="s">
        <v>150</v>
      </c>
      <c r="H303" t="s">
        <v>32</v>
      </c>
      <c r="I303" t="s">
        <v>151</v>
      </c>
      <c r="K303" s="3" t="s">
        <v>152</v>
      </c>
      <c r="L303" s="3" t="s">
        <v>102</v>
      </c>
      <c r="M303" s="5">
        <v>44651</v>
      </c>
      <c r="N303">
        <v>3</v>
      </c>
      <c r="O303" t="s">
        <v>153</v>
      </c>
      <c r="R303" s="10">
        <v>0</v>
      </c>
      <c r="S303" s="6">
        <v>44175</v>
      </c>
      <c r="T303" t="s">
        <v>24</v>
      </c>
      <c r="U303" t="s">
        <v>154</v>
      </c>
    </row>
    <row r="304" spans="1:21" hidden="1" x14ac:dyDescent="0.25">
      <c r="A304" t="s">
        <v>145</v>
      </c>
      <c r="B304" t="s">
        <v>74</v>
      </c>
      <c r="C304" t="s">
        <v>17</v>
      </c>
      <c r="E304" s="1">
        <v>44123</v>
      </c>
      <c r="F304" s="3" t="s">
        <v>155</v>
      </c>
      <c r="G304" t="s">
        <v>156</v>
      </c>
      <c r="H304" t="s">
        <v>157</v>
      </c>
      <c r="I304" t="s">
        <v>158</v>
      </c>
      <c r="K304" s="3">
        <v>254567</v>
      </c>
      <c r="L304" s="3" t="s">
        <v>22</v>
      </c>
      <c r="M304" s="5">
        <v>45475</v>
      </c>
      <c r="N304">
        <v>489.9</v>
      </c>
      <c r="O304" t="s">
        <v>103</v>
      </c>
      <c r="R304" s="10">
        <f>Table1[[#This Row],[Initial Balance]]-P305-P306-P486-P307-P551-P616-P4329-P4330</f>
        <v>0</v>
      </c>
      <c r="S304" s="6">
        <v>44174</v>
      </c>
      <c r="T304" t="s">
        <v>24</v>
      </c>
      <c r="U304" t="s">
        <v>159</v>
      </c>
    </row>
    <row r="305" spans="1:21" hidden="1" x14ac:dyDescent="0.25">
      <c r="A305" t="s">
        <v>145</v>
      </c>
      <c r="B305" t="s">
        <v>74</v>
      </c>
      <c r="C305" t="s">
        <v>17</v>
      </c>
      <c r="E305" s="1">
        <v>44123</v>
      </c>
      <c r="F305" s="3" t="s">
        <v>155</v>
      </c>
      <c r="G305" t="s">
        <v>156</v>
      </c>
      <c r="H305" t="s">
        <v>157</v>
      </c>
      <c r="I305" t="s">
        <v>158</v>
      </c>
      <c r="K305" s="3">
        <v>254567</v>
      </c>
      <c r="L305" s="3" t="s">
        <v>22</v>
      </c>
      <c r="M305" s="5">
        <v>45475</v>
      </c>
      <c r="O305" t="s">
        <v>103</v>
      </c>
      <c r="P305">
        <v>0.31</v>
      </c>
      <c r="S305" s="6">
        <v>44187</v>
      </c>
      <c r="T305" t="s">
        <v>160</v>
      </c>
      <c r="U305" t="s">
        <v>161</v>
      </c>
    </row>
    <row r="306" spans="1:21" hidden="1" x14ac:dyDescent="0.25">
      <c r="A306" t="s">
        <v>145</v>
      </c>
      <c r="B306" t="s">
        <v>74</v>
      </c>
      <c r="C306" t="s">
        <v>17</v>
      </c>
      <c r="E306" s="1">
        <v>44123</v>
      </c>
      <c r="F306" s="3" t="s">
        <v>155</v>
      </c>
      <c r="G306" t="s">
        <v>156</v>
      </c>
      <c r="H306" t="s">
        <v>157</v>
      </c>
      <c r="I306" t="s">
        <v>158</v>
      </c>
      <c r="K306" s="3">
        <v>254567</v>
      </c>
      <c r="L306" s="3" t="s">
        <v>22</v>
      </c>
      <c r="M306" s="5">
        <v>45475</v>
      </c>
      <c r="O306" t="s">
        <v>103</v>
      </c>
      <c r="P306">
        <v>5</v>
      </c>
      <c r="S306" s="6">
        <v>44245</v>
      </c>
      <c r="T306" t="s">
        <v>162</v>
      </c>
      <c r="U306" t="s">
        <v>163</v>
      </c>
    </row>
    <row r="307" spans="1:21" hidden="1" x14ac:dyDescent="0.25">
      <c r="A307" t="s">
        <v>145</v>
      </c>
      <c r="B307" t="s">
        <v>74</v>
      </c>
      <c r="C307" t="s">
        <v>17</v>
      </c>
      <c r="E307" s="1">
        <v>44123</v>
      </c>
      <c r="F307" s="3" t="s">
        <v>155</v>
      </c>
      <c r="G307" t="s">
        <v>156</v>
      </c>
      <c r="H307" t="s">
        <v>157</v>
      </c>
      <c r="I307" t="s">
        <v>158</v>
      </c>
      <c r="K307" s="3">
        <v>254567</v>
      </c>
      <c r="L307" s="3" t="s">
        <v>22</v>
      </c>
      <c r="M307" s="5">
        <v>45475</v>
      </c>
      <c r="O307" t="s">
        <v>103</v>
      </c>
      <c r="P307">
        <v>3.78</v>
      </c>
      <c r="S307" s="6">
        <v>44278</v>
      </c>
      <c r="T307" t="s">
        <v>162</v>
      </c>
      <c r="U307" t="s">
        <v>164</v>
      </c>
    </row>
    <row r="308" spans="1:21" hidden="1" x14ac:dyDescent="0.25">
      <c r="A308" t="s">
        <v>145</v>
      </c>
      <c r="B308" t="s">
        <v>74</v>
      </c>
      <c r="C308" t="s">
        <v>17</v>
      </c>
      <c r="E308" s="1">
        <v>44123</v>
      </c>
      <c r="F308" s="3" t="s">
        <v>165</v>
      </c>
      <c r="G308" t="s">
        <v>166</v>
      </c>
      <c r="H308" t="s">
        <v>32</v>
      </c>
      <c r="I308" t="s">
        <v>167</v>
      </c>
      <c r="K308" s="3" t="s">
        <v>168</v>
      </c>
      <c r="L308" s="3" t="s">
        <v>22</v>
      </c>
      <c r="M308" s="5">
        <v>44834</v>
      </c>
      <c r="N308">
        <v>947.6</v>
      </c>
      <c r="O308" t="s">
        <v>78</v>
      </c>
      <c r="R308" s="10">
        <v>0</v>
      </c>
      <c r="S308" s="6">
        <v>44174</v>
      </c>
      <c r="T308" t="s">
        <v>24</v>
      </c>
      <c r="U308" t="s">
        <v>93</v>
      </c>
    </row>
    <row r="309" spans="1:21" hidden="1" x14ac:dyDescent="0.25">
      <c r="A309" t="s">
        <v>145</v>
      </c>
      <c r="B309" t="s">
        <v>74</v>
      </c>
      <c r="C309" t="s">
        <v>17</v>
      </c>
      <c r="E309" s="1">
        <v>44123</v>
      </c>
      <c r="F309" s="3">
        <v>50045</v>
      </c>
      <c r="G309" t="s">
        <v>169</v>
      </c>
      <c r="H309" t="s">
        <v>170</v>
      </c>
      <c r="K309" s="3">
        <v>190923</v>
      </c>
      <c r="L309" s="3" t="s">
        <v>102</v>
      </c>
      <c r="M309" s="5">
        <v>44834</v>
      </c>
      <c r="N309">
        <v>24.09</v>
      </c>
      <c r="O309" t="s">
        <v>153</v>
      </c>
      <c r="R309" s="10">
        <v>-3.0999999999999999E-3</v>
      </c>
      <c r="S309" s="6">
        <v>44175</v>
      </c>
      <c r="T309" t="s">
        <v>24</v>
      </c>
      <c r="U309" t="s">
        <v>171</v>
      </c>
    </row>
    <row r="310" spans="1:21" hidden="1" x14ac:dyDescent="0.25">
      <c r="A310" t="s">
        <v>145</v>
      </c>
      <c r="B310" t="s">
        <v>74</v>
      </c>
      <c r="C310" t="s">
        <v>17</v>
      </c>
      <c r="E310" s="1">
        <v>44123</v>
      </c>
      <c r="F310" s="3">
        <v>745032</v>
      </c>
      <c r="G310" t="s">
        <v>172</v>
      </c>
      <c r="H310" t="s">
        <v>32</v>
      </c>
      <c r="I310" t="s">
        <v>167</v>
      </c>
      <c r="K310" s="3" t="s">
        <v>173</v>
      </c>
      <c r="L310" s="3" t="s">
        <v>22</v>
      </c>
      <c r="M310" s="5">
        <v>44834</v>
      </c>
      <c r="N310">
        <v>1000</v>
      </c>
      <c r="O310" t="s">
        <v>78</v>
      </c>
      <c r="R310" s="10">
        <v>0</v>
      </c>
      <c r="S310" s="6">
        <v>44175</v>
      </c>
      <c r="T310" t="s">
        <v>24</v>
      </c>
      <c r="U310" t="s">
        <v>174</v>
      </c>
    </row>
    <row r="311" spans="1:21" hidden="1" x14ac:dyDescent="0.25">
      <c r="A311" t="s">
        <v>145</v>
      </c>
      <c r="B311" t="s">
        <v>74</v>
      </c>
      <c r="C311" t="s">
        <v>17</v>
      </c>
      <c r="E311" s="1">
        <v>44123</v>
      </c>
      <c r="F311" s="3" t="s">
        <v>175</v>
      </c>
      <c r="G311" t="s">
        <v>176</v>
      </c>
      <c r="H311" t="s">
        <v>177</v>
      </c>
      <c r="I311" t="s">
        <v>177</v>
      </c>
      <c r="K311" s="3" t="s">
        <v>178</v>
      </c>
      <c r="L311" s="3" t="s">
        <v>102</v>
      </c>
      <c r="M311" s="5">
        <v>45808</v>
      </c>
      <c r="N311">
        <v>1</v>
      </c>
      <c r="O311" t="s">
        <v>153</v>
      </c>
      <c r="R311" s="10">
        <v>0</v>
      </c>
      <c r="S311" s="6">
        <v>44175</v>
      </c>
      <c r="T311" t="s">
        <v>24</v>
      </c>
      <c r="U311" t="s">
        <v>93</v>
      </c>
    </row>
    <row r="312" spans="1:21" hidden="1" x14ac:dyDescent="0.25">
      <c r="A312" t="s">
        <v>145</v>
      </c>
      <c r="B312" t="s">
        <v>74</v>
      </c>
      <c r="C312" t="s">
        <v>17</v>
      </c>
      <c r="E312" s="1">
        <v>44123</v>
      </c>
      <c r="F312" s="3" t="s">
        <v>175</v>
      </c>
      <c r="G312" t="s">
        <v>176</v>
      </c>
      <c r="H312" t="s">
        <v>177</v>
      </c>
      <c r="I312" t="s">
        <v>177</v>
      </c>
      <c r="K312" s="3" t="s">
        <v>179</v>
      </c>
      <c r="L312" s="3" t="s">
        <v>102</v>
      </c>
      <c r="M312" s="5">
        <v>45838</v>
      </c>
      <c r="O312" t="s">
        <v>153</v>
      </c>
      <c r="P312">
        <v>0.9</v>
      </c>
      <c r="R312" s="10">
        <v>-2.8E-3</v>
      </c>
      <c r="S312" s="6">
        <v>44187</v>
      </c>
      <c r="T312" t="s">
        <v>160</v>
      </c>
      <c r="U312" t="s">
        <v>180</v>
      </c>
    </row>
    <row r="313" spans="1:21" hidden="1" x14ac:dyDescent="0.25">
      <c r="A313" t="s">
        <v>145</v>
      </c>
      <c r="B313" t="s">
        <v>74</v>
      </c>
      <c r="C313" t="s">
        <v>17</v>
      </c>
      <c r="E313" s="1">
        <v>44123</v>
      </c>
      <c r="F313" s="3" t="s">
        <v>175</v>
      </c>
      <c r="G313" t="s">
        <v>176</v>
      </c>
      <c r="H313" t="s">
        <v>177</v>
      </c>
      <c r="I313" t="s">
        <v>177</v>
      </c>
      <c r="K313" s="3" t="s">
        <v>179</v>
      </c>
      <c r="L313" s="3" t="s">
        <v>102</v>
      </c>
      <c r="M313" s="5">
        <v>45838</v>
      </c>
      <c r="O313" t="s">
        <v>153</v>
      </c>
      <c r="P313">
        <v>0.91</v>
      </c>
      <c r="S313" s="6">
        <v>44245</v>
      </c>
      <c r="T313" t="s">
        <v>162</v>
      </c>
      <c r="U313" t="s">
        <v>181</v>
      </c>
    </row>
    <row r="314" spans="1:21" hidden="1" x14ac:dyDescent="0.25">
      <c r="A314" t="s">
        <v>145</v>
      </c>
      <c r="B314" t="s">
        <v>74</v>
      </c>
      <c r="C314" t="s">
        <v>17</v>
      </c>
      <c r="E314" s="1">
        <v>44123</v>
      </c>
      <c r="F314" s="3" t="s">
        <v>175</v>
      </c>
      <c r="G314" t="s">
        <v>176</v>
      </c>
      <c r="H314" t="s">
        <v>177</v>
      </c>
      <c r="I314" t="s">
        <v>177</v>
      </c>
      <c r="K314" s="3" t="s">
        <v>179</v>
      </c>
      <c r="L314" s="3" t="s">
        <v>102</v>
      </c>
      <c r="M314" s="5">
        <v>45838</v>
      </c>
      <c r="O314" t="s">
        <v>153</v>
      </c>
      <c r="P314">
        <v>0</v>
      </c>
      <c r="S314" s="6">
        <v>43880</v>
      </c>
      <c r="T314" t="s">
        <v>59</v>
      </c>
      <c r="U314" t="s">
        <v>182</v>
      </c>
    </row>
    <row r="315" spans="1:21" hidden="1" x14ac:dyDescent="0.25">
      <c r="A315" t="s">
        <v>145</v>
      </c>
      <c r="B315" t="s">
        <v>74</v>
      </c>
      <c r="C315" t="s">
        <v>17</v>
      </c>
      <c r="E315" s="1">
        <v>44123</v>
      </c>
      <c r="F315" s="3" t="s">
        <v>175</v>
      </c>
      <c r="G315" t="s">
        <v>176</v>
      </c>
      <c r="H315" t="s">
        <v>177</v>
      </c>
      <c r="I315" t="s">
        <v>177</v>
      </c>
      <c r="K315" s="3" t="s">
        <v>179</v>
      </c>
      <c r="L315" s="3" t="s">
        <v>102</v>
      </c>
      <c r="M315" s="5">
        <v>45838</v>
      </c>
      <c r="O315" t="s">
        <v>153</v>
      </c>
      <c r="P315">
        <v>0.629</v>
      </c>
      <c r="S315" s="6">
        <v>44278</v>
      </c>
      <c r="T315" t="s">
        <v>162</v>
      </c>
      <c r="U315" t="s">
        <v>183</v>
      </c>
    </row>
    <row r="316" spans="1:21" hidden="1" x14ac:dyDescent="0.25">
      <c r="A316" t="s">
        <v>145</v>
      </c>
      <c r="B316" t="s">
        <v>16</v>
      </c>
      <c r="C316" t="s">
        <v>17</v>
      </c>
      <c r="E316" s="1">
        <v>44125</v>
      </c>
      <c r="F316" s="3" t="s">
        <v>39</v>
      </c>
      <c r="G316" t="s">
        <v>184</v>
      </c>
      <c r="H316" t="s">
        <v>41</v>
      </c>
      <c r="I316" t="s">
        <v>42</v>
      </c>
      <c r="K316" s="3">
        <v>60236646</v>
      </c>
      <c r="L316" s="3" t="s">
        <v>22</v>
      </c>
      <c r="M316" s="5">
        <v>45016</v>
      </c>
      <c r="N316">
        <v>10</v>
      </c>
      <c r="O316" t="s">
        <v>23</v>
      </c>
      <c r="R316" s="10">
        <f>Table1[[#This Row],[Initial Balance]]-P431-P432-P1615-P3432-P3433+Q1630</f>
        <v>-33.160130000000002</v>
      </c>
      <c r="S316" s="6">
        <v>44169</v>
      </c>
      <c r="T316" t="s">
        <v>24</v>
      </c>
      <c r="U316" t="s">
        <v>93</v>
      </c>
    </row>
    <row r="317" spans="1:21" hidden="1" x14ac:dyDescent="0.25">
      <c r="A317" t="s">
        <v>145</v>
      </c>
      <c r="B317" t="s">
        <v>16</v>
      </c>
      <c r="C317" t="s">
        <v>17</v>
      </c>
      <c r="E317" s="1">
        <v>44130</v>
      </c>
      <c r="F317" s="3" t="s">
        <v>185</v>
      </c>
      <c r="G317" t="s">
        <v>186</v>
      </c>
      <c r="H317" t="s">
        <v>187</v>
      </c>
      <c r="I317" t="s">
        <v>188</v>
      </c>
      <c r="K317" s="3" t="s">
        <v>189</v>
      </c>
      <c r="L317" s="3" t="s">
        <v>22</v>
      </c>
      <c r="M317" s="5">
        <v>45022</v>
      </c>
      <c r="N317">
        <v>96</v>
      </c>
      <c r="O317" t="s">
        <v>23</v>
      </c>
      <c r="R317" s="10">
        <f>Table1[[#This Row],[Initial Balance]]-P428+Q430-P3444</f>
        <v>95</v>
      </c>
      <c r="S317" s="6">
        <v>44169</v>
      </c>
      <c r="T317" t="s">
        <v>24</v>
      </c>
      <c r="U317" t="s">
        <v>93</v>
      </c>
    </row>
    <row r="318" spans="1:21" hidden="1" x14ac:dyDescent="0.25">
      <c r="A318" t="s">
        <v>145</v>
      </c>
      <c r="B318" t="s">
        <v>16</v>
      </c>
      <c r="C318" t="s">
        <v>17</v>
      </c>
      <c r="E318" s="1">
        <v>44130</v>
      </c>
      <c r="F318" s="3">
        <v>4686</v>
      </c>
      <c r="G318" t="s">
        <v>190</v>
      </c>
      <c r="H318" t="s">
        <v>191</v>
      </c>
      <c r="I318" t="s">
        <v>192</v>
      </c>
      <c r="K318" s="3">
        <v>46351</v>
      </c>
      <c r="L318" s="3" t="s">
        <v>22</v>
      </c>
      <c r="M318" s="5">
        <v>45786</v>
      </c>
      <c r="N318">
        <v>49</v>
      </c>
      <c r="O318" t="s">
        <v>23</v>
      </c>
      <c r="R318" s="10">
        <v>0</v>
      </c>
      <c r="S318" s="6">
        <v>44200</v>
      </c>
      <c r="T318" t="s">
        <v>59</v>
      </c>
      <c r="U318" t="s">
        <v>93</v>
      </c>
    </row>
    <row r="319" spans="1:21" hidden="1" x14ac:dyDescent="0.25">
      <c r="A319" t="s">
        <v>145</v>
      </c>
      <c r="B319" t="s">
        <v>16</v>
      </c>
      <c r="C319" t="s">
        <v>17</v>
      </c>
      <c r="E319" s="1">
        <v>44132</v>
      </c>
      <c r="F319" s="3" t="s">
        <v>193</v>
      </c>
      <c r="G319" t="s">
        <v>194</v>
      </c>
      <c r="H319" t="s">
        <v>195</v>
      </c>
      <c r="I319" t="s">
        <v>196</v>
      </c>
      <c r="K319" s="3">
        <v>7319263010</v>
      </c>
      <c r="L319" s="3" t="s">
        <v>22</v>
      </c>
      <c r="M319" s="5">
        <v>45958</v>
      </c>
      <c r="N319">
        <v>20</v>
      </c>
      <c r="O319" t="s">
        <v>23</v>
      </c>
      <c r="R319" s="10">
        <v>20</v>
      </c>
      <c r="S319" s="6">
        <v>44175</v>
      </c>
      <c r="T319" t="s">
        <v>24</v>
      </c>
      <c r="U319" t="s">
        <v>93</v>
      </c>
    </row>
    <row r="320" spans="1:21" hidden="1" x14ac:dyDescent="0.25">
      <c r="A320" t="s">
        <v>145</v>
      </c>
      <c r="B320" t="s">
        <v>16</v>
      </c>
      <c r="C320" t="s">
        <v>17</v>
      </c>
      <c r="E320" s="1">
        <v>44132</v>
      </c>
      <c r="F320" s="3" t="s">
        <v>193</v>
      </c>
      <c r="G320" t="s">
        <v>194</v>
      </c>
      <c r="H320" t="s">
        <v>195</v>
      </c>
      <c r="I320" t="s">
        <v>196</v>
      </c>
      <c r="K320" s="3">
        <v>7319263010</v>
      </c>
      <c r="L320" s="3" t="s">
        <v>22</v>
      </c>
      <c r="M320" s="5">
        <v>45958</v>
      </c>
      <c r="O320" t="s">
        <v>23</v>
      </c>
      <c r="S320" s="6">
        <v>44186</v>
      </c>
      <c r="T320" t="s">
        <v>59</v>
      </c>
      <c r="U320" t="s">
        <v>182</v>
      </c>
    </row>
    <row r="321" spans="1:21" hidden="1" x14ac:dyDescent="0.25">
      <c r="A321" t="s">
        <v>145</v>
      </c>
      <c r="B321" t="s">
        <v>16</v>
      </c>
      <c r="C321" t="s">
        <v>17</v>
      </c>
      <c r="E321" s="1">
        <v>44134</v>
      </c>
      <c r="F321" s="3">
        <v>120710</v>
      </c>
      <c r="G321" t="s">
        <v>197</v>
      </c>
      <c r="H321" t="s">
        <v>126</v>
      </c>
      <c r="I321" t="s">
        <v>127</v>
      </c>
      <c r="K321" s="3">
        <v>517558</v>
      </c>
      <c r="L321" s="3" t="s">
        <v>22</v>
      </c>
      <c r="M321" s="5">
        <v>45016</v>
      </c>
      <c r="N321">
        <v>36</v>
      </c>
      <c r="O321" t="s">
        <v>23</v>
      </c>
      <c r="R321" s="10">
        <v>0</v>
      </c>
      <c r="S321" s="6">
        <v>44169</v>
      </c>
      <c r="T321" t="s">
        <v>24</v>
      </c>
      <c r="U321" t="s">
        <v>171</v>
      </c>
    </row>
    <row r="322" spans="1:21" hidden="1" x14ac:dyDescent="0.25">
      <c r="A322" t="s">
        <v>145</v>
      </c>
      <c r="B322" t="s">
        <v>16</v>
      </c>
      <c r="C322" t="s">
        <v>17</v>
      </c>
      <c r="E322" s="1">
        <v>44134</v>
      </c>
      <c r="F322" s="3">
        <v>120710</v>
      </c>
      <c r="G322" t="s">
        <v>197</v>
      </c>
      <c r="H322" t="s">
        <v>126</v>
      </c>
      <c r="I322" t="s">
        <v>127</v>
      </c>
      <c r="K322" s="3">
        <v>517558</v>
      </c>
      <c r="L322" s="3" t="s">
        <v>22</v>
      </c>
      <c r="M322" s="5">
        <v>45016</v>
      </c>
      <c r="O322" t="s">
        <v>23</v>
      </c>
      <c r="P322">
        <v>10</v>
      </c>
      <c r="S322" s="6">
        <v>44176</v>
      </c>
      <c r="T322" t="s">
        <v>162</v>
      </c>
      <c r="U322" t="s">
        <v>198</v>
      </c>
    </row>
    <row r="323" spans="1:21" hidden="1" x14ac:dyDescent="0.25">
      <c r="A323" t="s">
        <v>145</v>
      </c>
      <c r="B323" t="s">
        <v>16</v>
      </c>
      <c r="C323" t="s">
        <v>17</v>
      </c>
      <c r="E323" s="1">
        <v>44134</v>
      </c>
      <c r="F323" s="3">
        <v>120710</v>
      </c>
      <c r="G323" t="s">
        <v>197</v>
      </c>
      <c r="H323" t="s">
        <v>126</v>
      </c>
      <c r="I323" t="s">
        <v>127</v>
      </c>
      <c r="K323" s="3">
        <v>517558</v>
      </c>
      <c r="L323" s="3" t="s">
        <v>22</v>
      </c>
      <c r="M323" s="5">
        <v>45016</v>
      </c>
      <c r="O323" t="s">
        <v>23</v>
      </c>
      <c r="P323">
        <v>0</v>
      </c>
      <c r="S323" s="6">
        <v>44186</v>
      </c>
      <c r="T323" t="s">
        <v>199</v>
      </c>
      <c r="U323" t="s">
        <v>200</v>
      </c>
    </row>
    <row r="324" spans="1:21" hidden="1" x14ac:dyDescent="0.25">
      <c r="A324" t="s">
        <v>145</v>
      </c>
      <c r="B324" t="s">
        <v>74</v>
      </c>
      <c r="C324" t="s">
        <v>17</v>
      </c>
      <c r="E324" s="1">
        <v>44137</v>
      </c>
      <c r="F324" s="3" t="s">
        <v>201</v>
      </c>
      <c r="G324" t="s">
        <v>202</v>
      </c>
      <c r="H324" t="s">
        <v>140</v>
      </c>
      <c r="I324" t="s">
        <v>203</v>
      </c>
      <c r="K324" s="3">
        <v>21808202</v>
      </c>
      <c r="L324" s="3" t="s">
        <v>22</v>
      </c>
      <c r="M324" s="5">
        <v>45156</v>
      </c>
      <c r="N324">
        <v>24</v>
      </c>
      <c r="O324" t="s">
        <v>204</v>
      </c>
      <c r="P324">
        <v>5</v>
      </c>
      <c r="R324" s="10">
        <v>0</v>
      </c>
      <c r="S324" s="6">
        <v>44127</v>
      </c>
      <c r="T324" t="s">
        <v>2732</v>
      </c>
      <c r="U324" t="s">
        <v>2733</v>
      </c>
    </row>
    <row r="325" spans="1:21" hidden="1" x14ac:dyDescent="0.25">
      <c r="A325" t="s">
        <v>145</v>
      </c>
      <c r="B325" t="s">
        <v>74</v>
      </c>
      <c r="C325" t="s">
        <v>17</v>
      </c>
      <c r="E325" s="1">
        <v>44137</v>
      </c>
      <c r="F325" s="3" t="s">
        <v>205</v>
      </c>
      <c r="G325" t="s">
        <v>202</v>
      </c>
      <c r="H325" t="s">
        <v>203</v>
      </c>
      <c r="I325" t="s">
        <v>203</v>
      </c>
      <c r="K325" s="3">
        <v>31509201</v>
      </c>
      <c r="L325" s="3" t="s">
        <v>22</v>
      </c>
      <c r="M325" s="5">
        <v>45184</v>
      </c>
      <c r="N325">
        <v>100</v>
      </c>
      <c r="O325" t="s">
        <v>204</v>
      </c>
      <c r="R325" s="10">
        <v>0</v>
      </c>
      <c r="S325" s="6">
        <v>44194</v>
      </c>
      <c r="T325" t="s">
        <v>59</v>
      </c>
      <c r="U325" t="s">
        <v>93</v>
      </c>
    </row>
    <row r="326" spans="1:21" hidden="1" x14ac:dyDescent="0.25">
      <c r="A326" t="s">
        <v>145</v>
      </c>
      <c r="B326" t="s">
        <v>74</v>
      </c>
      <c r="C326" t="s">
        <v>17</v>
      </c>
      <c r="E326" s="1">
        <v>44137</v>
      </c>
      <c r="F326" s="3" t="s">
        <v>205</v>
      </c>
      <c r="G326" t="s">
        <v>202</v>
      </c>
      <c r="H326" t="s">
        <v>203</v>
      </c>
      <c r="I326" t="s">
        <v>203</v>
      </c>
      <c r="K326" s="3">
        <v>31509201</v>
      </c>
      <c r="L326" s="3" t="s">
        <v>22</v>
      </c>
      <c r="M326" s="5">
        <v>45184</v>
      </c>
      <c r="O326" t="s">
        <v>204</v>
      </c>
      <c r="P326">
        <v>20</v>
      </c>
      <c r="S326" s="6">
        <v>44210</v>
      </c>
      <c r="T326" t="s">
        <v>199</v>
      </c>
      <c r="U326" t="s">
        <v>206</v>
      </c>
    </row>
    <row r="327" spans="1:21" hidden="1" x14ac:dyDescent="0.25">
      <c r="A327" t="s">
        <v>145</v>
      </c>
      <c r="B327" t="s">
        <v>74</v>
      </c>
      <c r="C327" t="s">
        <v>17</v>
      </c>
      <c r="E327" s="1">
        <v>44137</v>
      </c>
      <c r="F327" s="3" t="s">
        <v>205</v>
      </c>
      <c r="G327" t="s">
        <v>202</v>
      </c>
      <c r="H327" t="s">
        <v>203</v>
      </c>
      <c r="I327" t="s">
        <v>203</v>
      </c>
      <c r="K327" s="3">
        <v>31509201</v>
      </c>
      <c r="L327" s="3" t="s">
        <v>22</v>
      </c>
      <c r="M327" s="5">
        <v>45184</v>
      </c>
      <c r="O327" t="s">
        <v>204</v>
      </c>
      <c r="P327">
        <v>20</v>
      </c>
      <c r="S327" s="6">
        <v>44266</v>
      </c>
      <c r="T327" t="s">
        <v>162</v>
      </c>
      <c r="U327" t="s">
        <v>207</v>
      </c>
    </row>
    <row r="328" spans="1:21" hidden="1" x14ac:dyDescent="0.25">
      <c r="A328" t="s">
        <v>145</v>
      </c>
      <c r="B328" t="s">
        <v>16</v>
      </c>
      <c r="C328" t="s">
        <v>17</v>
      </c>
      <c r="E328" s="1">
        <v>44138</v>
      </c>
      <c r="F328" s="3" t="s">
        <v>208</v>
      </c>
      <c r="G328" t="s">
        <v>209</v>
      </c>
      <c r="H328" t="s">
        <v>210</v>
      </c>
      <c r="I328" t="s">
        <v>210</v>
      </c>
      <c r="K328" s="3" t="s">
        <v>211</v>
      </c>
      <c r="L328" s="3" t="s">
        <v>22</v>
      </c>
      <c r="M328" s="5">
        <v>45077</v>
      </c>
      <c r="N328">
        <v>3</v>
      </c>
      <c r="O328" t="s">
        <v>23</v>
      </c>
      <c r="R328" s="10">
        <v>0</v>
      </c>
      <c r="S328" s="6">
        <v>44175</v>
      </c>
      <c r="T328" t="s">
        <v>24</v>
      </c>
      <c r="U328" t="s">
        <v>93</v>
      </c>
    </row>
    <row r="329" spans="1:21" hidden="1" x14ac:dyDescent="0.25">
      <c r="A329" t="s">
        <v>145</v>
      </c>
      <c r="B329" t="s">
        <v>16</v>
      </c>
      <c r="C329" t="s">
        <v>17</v>
      </c>
      <c r="E329" s="1">
        <v>44138</v>
      </c>
      <c r="F329" s="3" t="s">
        <v>208</v>
      </c>
      <c r="G329" t="s">
        <v>209</v>
      </c>
      <c r="H329" t="s">
        <v>210</v>
      </c>
      <c r="I329" t="s">
        <v>210</v>
      </c>
      <c r="K329" s="3" t="s">
        <v>211</v>
      </c>
      <c r="L329" s="3" t="s">
        <v>22</v>
      </c>
      <c r="M329" s="5">
        <v>45077</v>
      </c>
      <c r="O329" t="s">
        <v>23</v>
      </c>
      <c r="R329" s="10">
        <v>3</v>
      </c>
      <c r="S329" s="6">
        <v>44188</v>
      </c>
      <c r="T329" t="s">
        <v>59</v>
      </c>
      <c r="U329" t="s">
        <v>182</v>
      </c>
    </row>
    <row r="330" spans="1:21" hidden="1" x14ac:dyDescent="0.25">
      <c r="A330" t="s">
        <v>145</v>
      </c>
      <c r="B330" t="s">
        <v>16</v>
      </c>
      <c r="C330" t="s">
        <v>17</v>
      </c>
      <c r="E330" s="1">
        <v>44138</v>
      </c>
      <c r="F330" s="3" t="s">
        <v>208</v>
      </c>
      <c r="G330" t="s">
        <v>209</v>
      </c>
      <c r="H330" t="s">
        <v>210</v>
      </c>
      <c r="I330" t="s">
        <v>210</v>
      </c>
      <c r="K330" s="3" t="s">
        <v>212</v>
      </c>
      <c r="L330" s="3" t="s">
        <v>22</v>
      </c>
      <c r="M330" s="5">
        <v>45077</v>
      </c>
      <c r="N330">
        <v>3</v>
      </c>
      <c r="O330" t="s">
        <v>23</v>
      </c>
      <c r="R330" s="10">
        <v>0</v>
      </c>
      <c r="S330" s="6">
        <v>44200</v>
      </c>
      <c r="T330" t="s">
        <v>162</v>
      </c>
      <c r="U330" t="s">
        <v>213</v>
      </c>
    </row>
    <row r="331" spans="1:21" hidden="1" x14ac:dyDescent="0.25">
      <c r="A331" t="s">
        <v>145</v>
      </c>
      <c r="B331" t="s">
        <v>16</v>
      </c>
      <c r="C331" t="s">
        <v>17</v>
      </c>
      <c r="E331" s="1">
        <v>44138</v>
      </c>
      <c r="F331" s="3" t="s">
        <v>214</v>
      </c>
      <c r="G331" t="s">
        <v>215</v>
      </c>
      <c r="H331" t="s">
        <v>210</v>
      </c>
      <c r="I331" t="s">
        <v>210</v>
      </c>
      <c r="K331" s="3" t="s">
        <v>216</v>
      </c>
      <c r="L331" s="3" t="s">
        <v>22</v>
      </c>
      <c r="M331" s="5">
        <v>45964</v>
      </c>
      <c r="N331">
        <v>8</v>
      </c>
      <c r="O331" t="s">
        <v>23</v>
      </c>
      <c r="R331" s="10">
        <v>6</v>
      </c>
      <c r="S331" s="6">
        <v>44169</v>
      </c>
      <c r="T331" t="s">
        <v>24</v>
      </c>
      <c r="U331" t="s">
        <v>93</v>
      </c>
    </row>
    <row r="332" spans="1:21" hidden="1" x14ac:dyDescent="0.25">
      <c r="A332" t="s">
        <v>145</v>
      </c>
      <c r="B332" t="s">
        <v>16</v>
      </c>
      <c r="C332" t="s">
        <v>17</v>
      </c>
      <c r="E332" s="1">
        <v>44138</v>
      </c>
      <c r="F332" s="3" t="s">
        <v>214</v>
      </c>
      <c r="G332" t="s">
        <v>215</v>
      </c>
      <c r="H332" t="s">
        <v>210</v>
      </c>
      <c r="I332" t="s">
        <v>210</v>
      </c>
      <c r="K332" s="3" t="s">
        <v>216</v>
      </c>
      <c r="L332" s="3" t="s">
        <v>22</v>
      </c>
      <c r="M332" s="5">
        <v>45964</v>
      </c>
      <c r="O332" t="s">
        <v>23</v>
      </c>
      <c r="P332">
        <v>0</v>
      </c>
      <c r="S332" s="6">
        <v>44186</v>
      </c>
      <c r="T332" t="s">
        <v>59</v>
      </c>
      <c r="U332" t="s">
        <v>182</v>
      </c>
    </row>
    <row r="333" spans="1:21" hidden="1" x14ac:dyDescent="0.25">
      <c r="A333" t="s">
        <v>145</v>
      </c>
      <c r="B333" t="s">
        <v>16</v>
      </c>
      <c r="C333" t="s">
        <v>17</v>
      </c>
      <c r="E333" s="1">
        <v>44138</v>
      </c>
      <c r="F333" s="3" t="s">
        <v>217</v>
      </c>
      <c r="G333" t="s">
        <v>218</v>
      </c>
      <c r="H333" t="s">
        <v>219</v>
      </c>
      <c r="I333" t="s">
        <v>220</v>
      </c>
      <c r="K333" s="3" t="s">
        <v>221</v>
      </c>
      <c r="L333" s="3" t="s">
        <v>22</v>
      </c>
      <c r="M333" s="5">
        <v>45964</v>
      </c>
      <c r="N333">
        <v>2</v>
      </c>
      <c r="O333" t="s">
        <v>23</v>
      </c>
      <c r="R333" s="10">
        <f>Table1[[#This Row],[Initial Balance]]-P1627-P3437</f>
        <v>-66.12</v>
      </c>
      <c r="S333" s="6">
        <v>44175</v>
      </c>
      <c r="T333" t="s">
        <v>24</v>
      </c>
      <c r="U333" t="s">
        <v>93</v>
      </c>
    </row>
    <row r="334" spans="1:21" hidden="1" x14ac:dyDescent="0.25">
      <c r="A334" t="s">
        <v>145</v>
      </c>
      <c r="B334" t="s">
        <v>16</v>
      </c>
      <c r="C334" t="s">
        <v>17</v>
      </c>
      <c r="E334" s="1">
        <v>44138</v>
      </c>
      <c r="F334" s="3" t="s">
        <v>217</v>
      </c>
      <c r="G334" t="s">
        <v>218</v>
      </c>
      <c r="H334" t="s">
        <v>219</v>
      </c>
      <c r="I334" t="s">
        <v>220</v>
      </c>
      <c r="K334" s="3" t="s">
        <v>221</v>
      </c>
      <c r="L334" s="3" t="s">
        <v>22</v>
      </c>
      <c r="M334" s="5">
        <v>45964</v>
      </c>
      <c r="O334" t="s">
        <v>23</v>
      </c>
      <c r="P334">
        <v>0</v>
      </c>
      <c r="S334" s="6">
        <v>44186</v>
      </c>
      <c r="T334" t="s">
        <v>59</v>
      </c>
      <c r="U334" t="s">
        <v>200</v>
      </c>
    </row>
    <row r="335" spans="1:21" hidden="1" x14ac:dyDescent="0.25">
      <c r="A335" t="s">
        <v>145</v>
      </c>
      <c r="B335" t="s">
        <v>16</v>
      </c>
      <c r="C335" t="s">
        <v>17</v>
      </c>
      <c r="E335" s="1">
        <v>44139</v>
      </c>
      <c r="F335" s="3" t="s">
        <v>39</v>
      </c>
      <c r="G335" t="s">
        <v>184</v>
      </c>
      <c r="H335" t="s">
        <v>41</v>
      </c>
      <c r="I335" t="s">
        <v>42</v>
      </c>
      <c r="K335" s="3">
        <v>60230212</v>
      </c>
      <c r="L335" s="3" t="s">
        <v>22</v>
      </c>
      <c r="M335" s="5">
        <v>44985</v>
      </c>
      <c r="N335">
        <v>9</v>
      </c>
      <c r="O335" t="s">
        <v>23</v>
      </c>
      <c r="R335" s="10">
        <v>0</v>
      </c>
      <c r="S335" s="6">
        <v>44200</v>
      </c>
      <c r="T335" t="s">
        <v>162</v>
      </c>
      <c r="U335" t="s">
        <v>222</v>
      </c>
    </row>
    <row r="336" spans="1:21" hidden="1" x14ac:dyDescent="0.25">
      <c r="A336" t="s">
        <v>145</v>
      </c>
      <c r="B336" t="s">
        <v>16</v>
      </c>
      <c r="C336" t="s">
        <v>17</v>
      </c>
      <c r="E336" s="1">
        <v>44139</v>
      </c>
      <c r="F336" s="3" t="s">
        <v>39</v>
      </c>
      <c r="G336" t="s">
        <v>184</v>
      </c>
      <c r="H336" t="s">
        <v>41</v>
      </c>
      <c r="I336" t="s">
        <v>42</v>
      </c>
      <c r="K336" s="3">
        <v>60230212</v>
      </c>
      <c r="L336" s="3" t="s">
        <v>22</v>
      </c>
      <c r="M336" s="5">
        <v>44985</v>
      </c>
      <c r="O336" t="s">
        <v>23</v>
      </c>
      <c r="P336">
        <v>1</v>
      </c>
      <c r="S336" s="6">
        <v>44279</v>
      </c>
      <c r="T336" t="s">
        <v>162</v>
      </c>
      <c r="U336" t="s">
        <v>223</v>
      </c>
    </row>
    <row r="337" spans="1:21" hidden="1" x14ac:dyDescent="0.25">
      <c r="A337" t="s">
        <v>145</v>
      </c>
      <c r="B337" t="s">
        <v>74</v>
      </c>
      <c r="C337" t="s">
        <v>17</v>
      </c>
      <c r="E337" s="1">
        <v>44141</v>
      </c>
      <c r="F337" s="3" t="s">
        <v>224</v>
      </c>
      <c r="G337" t="s">
        <v>225</v>
      </c>
      <c r="H337" t="s">
        <v>32</v>
      </c>
      <c r="I337" t="s">
        <v>226</v>
      </c>
      <c r="K337" s="3">
        <v>283012</v>
      </c>
      <c r="L337" s="3" t="s">
        <v>102</v>
      </c>
      <c r="M337" s="5">
        <v>45230</v>
      </c>
      <c r="N337">
        <v>4</v>
      </c>
      <c r="O337" t="s">
        <v>227</v>
      </c>
      <c r="R337" s="10">
        <v>0</v>
      </c>
      <c r="S337" s="6">
        <v>44194</v>
      </c>
      <c r="T337" t="s">
        <v>59</v>
      </c>
      <c r="U337" t="s">
        <v>228</v>
      </c>
    </row>
    <row r="338" spans="1:21" hidden="1" x14ac:dyDescent="0.25">
      <c r="A338" t="s">
        <v>145</v>
      </c>
      <c r="B338" t="s">
        <v>74</v>
      </c>
      <c r="C338" t="s">
        <v>17</v>
      </c>
      <c r="E338" s="1">
        <v>44141</v>
      </c>
      <c r="F338" s="3" t="s">
        <v>224</v>
      </c>
      <c r="G338" t="s">
        <v>225</v>
      </c>
      <c r="H338" t="s">
        <v>32</v>
      </c>
      <c r="I338" t="s">
        <v>226</v>
      </c>
      <c r="K338" s="3">
        <v>283012</v>
      </c>
      <c r="L338" s="3" t="s">
        <v>102</v>
      </c>
      <c r="M338" s="5">
        <v>45230</v>
      </c>
      <c r="O338" t="s">
        <v>227</v>
      </c>
      <c r="P338">
        <v>1</v>
      </c>
      <c r="S338" s="6">
        <v>44218</v>
      </c>
      <c r="T338" t="s">
        <v>199</v>
      </c>
      <c r="U338" t="s">
        <v>206</v>
      </c>
    </row>
    <row r="339" spans="1:21" hidden="1" x14ac:dyDescent="0.25">
      <c r="A339" t="s">
        <v>145</v>
      </c>
      <c r="B339" t="s">
        <v>74</v>
      </c>
      <c r="C339" t="s">
        <v>17</v>
      </c>
      <c r="E339" s="1">
        <v>44141</v>
      </c>
      <c r="F339" s="3" t="s">
        <v>224</v>
      </c>
      <c r="G339" t="s">
        <v>225</v>
      </c>
      <c r="H339" t="s">
        <v>32</v>
      </c>
      <c r="I339" t="s">
        <v>226</v>
      </c>
      <c r="K339" s="3">
        <v>283012</v>
      </c>
      <c r="L339" s="3" t="s">
        <v>102</v>
      </c>
      <c r="M339" s="5">
        <v>45230</v>
      </c>
      <c r="O339" t="s">
        <v>227</v>
      </c>
      <c r="P339">
        <v>1</v>
      </c>
      <c r="S339" s="6">
        <v>44245</v>
      </c>
      <c r="T339" t="s">
        <v>162</v>
      </c>
      <c r="U339" t="s">
        <v>229</v>
      </c>
    </row>
    <row r="340" spans="1:21" hidden="1" x14ac:dyDescent="0.25">
      <c r="A340" t="s">
        <v>145</v>
      </c>
      <c r="B340" t="s">
        <v>74</v>
      </c>
      <c r="C340" t="s">
        <v>17</v>
      </c>
      <c r="E340" s="1">
        <v>44141</v>
      </c>
      <c r="F340" s="3" t="s">
        <v>224</v>
      </c>
      <c r="G340" t="s">
        <v>225</v>
      </c>
      <c r="H340" t="s">
        <v>32</v>
      </c>
      <c r="I340" t="s">
        <v>226</v>
      </c>
      <c r="K340" s="3">
        <v>283012</v>
      </c>
      <c r="L340" s="3" t="s">
        <v>102</v>
      </c>
      <c r="M340" s="5">
        <v>45230</v>
      </c>
      <c r="O340" t="s">
        <v>227</v>
      </c>
      <c r="P340">
        <v>1</v>
      </c>
      <c r="S340" s="6">
        <v>44277</v>
      </c>
      <c r="T340" t="s">
        <v>162</v>
      </c>
      <c r="U340" t="s">
        <v>230</v>
      </c>
    </row>
    <row r="341" spans="1:21" hidden="1" x14ac:dyDescent="0.25">
      <c r="A341" t="s">
        <v>145</v>
      </c>
      <c r="B341" t="s">
        <v>16</v>
      </c>
      <c r="C341" t="s">
        <v>17</v>
      </c>
      <c r="E341" s="1">
        <v>44152</v>
      </c>
      <c r="F341" s="3" t="s">
        <v>231</v>
      </c>
      <c r="G341" t="s">
        <v>232</v>
      </c>
      <c r="H341" t="s">
        <v>32</v>
      </c>
      <c r="I341" t="s">
        <v>233</v>
      </c>
      <c r="J341" s="3" t="s">
        <v>234</v>
      </c>
      <c r="K341" s="3" t="s">
        <v>235</v>
      </c>
      <c r="L341" s="3" t="s">
        <v>22</v>
      </c>
      <c r="M341" s="5">
        <v>45230</v>
      </c>
      <c r="N341">
        <v>5</v>
      </c>
      <c r="O341" t="s">
        <v>23</v>
      </c>
      <c r="R341" s="10">
        <v>0</v>
      </c>
      <c r="S341" s="6">
        <v>44169</v>
      </c>
      <c r="T341" t="s">
        <v>24</v>
      </c>
      <c r="U341" t="s">
        <v>25</v>
      </c>
    </row>
    <row r="342" spans="1:21" hidden="1" x14ac:dyDescent="0.25">
      <c r="A342" t="s">
        <v>145</v>
      </c>
      <c r="B342" t="s">
        <v>16</v>
      </c>
      <c r="C342" t="s">
        <v>17</v>
      </c>
      <c r="E342" s="1">
        <v>44152</v>
      </c>
      <c r="F342" s="3" t="s">
        <v>236</v>
      </c>
      <c r="G342" t="s">
        <v>237</v>
      </c>
      <c r="H342" t="s">
        <v>187</v>
      </c>
      <c r="I342" t="s">
        <v>187</v>
      </c>
      <c r="K342" s="3">
        <v>1307736</v>
      </c>
      <c r="L342" s="3" t="s">
        <v>22</v>
      </c>
      <c r="M342" s="5">
        <v>45978</v>
      </c>
      <c r="N342">
        <v>18</v>
      </c>
      <c r="O342" t="s">
        <v>23</v>
      </c>
      <c r="R342" s="10">
        <f>Table1[[#This Row],[Initial Balance]]-P343-P344-P3367</f>
        <v>12</v>
      </c>
      <c r="S342" s="6">
        <v>44175</v>
      </c>
      <c r="T342" t="s">
        <v>24</v>
      </c>
      <c r="U342" t="s">
        <v>93</v>
      </c>
    </row>
    <row r="343" spans="1:21" hidden="1" x14ac:dyDescent="0.25">
      <c r="A343" t="s">
        <v>145</v>
      </c>
      <c r="B343" t="s">
        <v>16</v>
      </c>
      <c r="C343" t="s">
        <v>17</v>
      </c>
      <c r="E343" s="1">
        <v>44152</v>
      </c>
      <c r="F343" s="3" t="s">
        <v>236</v>
      </c>
      <c r="G343" t="s">
        <v>237</v>
      </c>
      <c r="H343" t="s">
        <v>187</v>
      </c>
      <c r="I343" t="s">
        <v>187</v>
      </c>
      <c r="K343" s="3">
        <v>1307736</v>
      </c>
      <c r="L343" s="3" t="s">
        <v>22</v>
      </c>
      <c r="M343" s="5">
        <v>45978</v>
      </c>
      <c r="O343" t="s">
        <v>23</v>
      </c>
      <c r="P343">
        <v>2</v>
      </c>
      <c r="S343" s="6">
        <v>44175</v>
      </c>
      <c r="T343" t="s">
        <v>162</v>
      </c>
      <c r="U343" t="s">
        <v>238</v>
      </c>
    </row>
    <row r="344" spans="1:21" hidden="1" x14ac:dyDescent="0.25">
      <c r="A344" t="s">
        <v>145</v>
      </c>
      <c r="B344" t="s">
        <v>16</v>
      </c>
      <c r="C344" t="s">
        <v>17</v>
      </c>
      <c r="E344" s="1">
        <v>44152</v>
      </c>
      <c r="F344" s="3" t="s">
        <v>236</v>
      </c>
      <c r="G344" t="s">
        <v>237</v>
      </c>
      <c r="H344" t="s">
        <v>187</v>
      </c>
      <c r="I344" t="s">
        <v>187</v>
      </c>
      <c r="K344" s="3">
        <v>1307736</v>
      </c>
      <c r="L344" s="3" t="s">
        <v>22</v>
      </c>
      <c r="M344" s="5">
        <v>45978</v>
      </c>
      <c r="O344" t="s">
        <v>23</v>
      </c>
      <c r="P344">
        <v>2</v>
      </c>
      <c r="S344" s="6">
        <v>44175</v>
      </c>
      <c r="T344" t="s">
        <v>239</v>
      </c>
      <c r="U344" t="s">
        <v>238</v>
      </c>
    </row>
    <row r="345" spans="1:21" hidden="1" x14ac:dyDescent="0.25">
      <c r="A345" t="s">
        <v>145</v>
      </c>
      <c r="B345" t="s">
        <v>16</v>
      </c>
      <c r="C345" t="s">
        <v>17</v>
      </c>
      <c r="E345" s="1">
        <v>44152</v>
      </c>
      <c r="F345" s="3" t="s">
        <v>236</v>
      </c>
      <c r="G345" t="s">
        <v>237</v>
      </c>
      <c r="H345" t="s">
        <v>187</v>
      </c>
      <c r="I345" t="s">
        <v>187</v>
      </c>
      <c r="K345" s="3">
        <v>1307736</v>
      </c>
      <c r="L345" s="3" t="s">
        <v>22</v>
      </c>
      <c r="M345" s="5">
        <v>45978</v>
      </c>
      <c r="O345" t="s">
        <v>23</v>
      </c>
      <c r="P345">
        <v>0</v>
      </c>
      <c r="S345" s="6">
        <v>44186</v>
      </c>
      <c r="T345" t="s">
        <v>59</v>
      </c>
      <c r="U345" t="s">
        <v>240</v>
      </c>
    </row>
    <row r="346" spans="1:21" hidden="1" x14ac:dyDescent="0.25">
      <c r="A346" t="s">
        <v>145</v>
      </c>
      <c r="B346" t="s">
        <v>16</v>
      </c>
      <c r="C346" t="s">
        <v>17</v>
      </c>
      <c r="E346" s="1">
        <v>44158</v>
      </c>
      <c r="F346" s="3" t="s">
        <v>241</v>
      </c>
      <c r="G346" t="s">
        <v>242</v>
      </c>
      <c r="H346" t="s">
        <v>20</v>
      </c>
      <c r="I346" t="s">
        <v>243</v>
      </c>
      <c r="K346" s="3" t="s">
        <v>244</v>
      </c>
      <c r="L346" s="3" t="s">
        <v>22</v>
      </c>
      <c r="M346" s="5">
        <v>45016</v>
      </c>
      <c r="N346">
        <v>12</v>
      </c>
      <c r="O346" t="s">
        <v>23</v>
      </c>
      <c r="R346" s="10">
        <v>0</v>
      </c>
      <c r="S346" s="6">
        <v>44175</v>
      </c>
      <c r="T346" t="s">
        <v>24</v>
      </c>
      <c r="U346" t="s">
        <v>93</v>
      </c>
    </row>
    <row r="347" spans="1:21" hidden="1" x14ac:dyDescent="0.25">
      <c r="A347" t="s">
        <v>145</v>
      </c>
      <c r="B347" t="s">
        <v>16</v>
      </c>
      <c r="C347" t="s">
        <v>17</v>
      </c>
      <c r="E347" s="1">
        <v>44158</v>
      </c>
      <c r="F347" s="3" t="s">
        <v>241</v>
      </c>
      <c r="G347" t="s">
        <v>242</v>
      </c>
      <c r="H347" t="s">
        <v>20</v>
      </c>
      <c r="I347" t="s">
        <v>243</v>
      </c>
      <c r="K347" s="3" t="s">
        <v>244</v>
      </c>
      <c r="L347" s="3" t="s">
        <v>22</v>
      </c>
      <c r="M347" s="5">
        <v>45016</v>
      </c>
      <c r="O347" t="s">
        <v>23</v>
      </c>
      <c r="P347">
        <v>0</v>
      </c>
      <c r="S347" s="6">
        <v>44186</v>
      </c>
      <c r="T347" t="s">
        <v>59</v>
      </c>
      <c r="U347" t="s">
        <v>200</v>
      </c>
    </row>
    <row r="348" spans="1:21" hidden="1" x14ac:dyDescent="0.25">
      <c r="A348" t="s">
        <v>145</v>
      </c>
      <c r="B348" t="s">
        <v>65</v>
      </c>
      <c r="C348" t="s">
        <v>17</v>
      </c>
      <c r="E348" s="1">
        <v>44158</v>
      </c>
      <c r="F348" s="3">
        <v>771010008</v>
      </c>
      <c r="G348" t="s">
        <v>116</v>
      </c>
      <c r="H348" t="s">
        <v>117</v>
      </c>
      <c r="I348" t="s">
        <v>117</v>
      </c>
      <c r="K348" s="3">
        <v>1000201853</v>
      </c>
      <c r="L348" s="3" t="s">
        <v>22</v>
      </c>
      <c r="M348" s="5">
        <v>45984</v>
      </c>
      <c r="N348">
        <v>11400</v>
      </c>
      <c r="O348" t="s">
        <v>113</v>
      </c>
      <c r="R348" s="10">
        <v>1824</v>
      </c>
      <c r="S348" s="6">
        <v>44169</v>
      </c>
      <c r="T348" t="s">
        <v>24</v>
      </c>
      <c r="U348" t="s">
        <v>25</v>
      </c>
    </row>
    <row r="349" spans="1:21" hidden="1" x14ac:dyDescent="0.25">
      <c r="A349" t="s">
        <v>145</v>
      </c>
      <c r="B349" t="s">
        <v>65</v>
      </c>
      <c r="C349" t="s">
        <v>17</v>
      </c>
      <c r="E349" s="1">
        <v>44158</v>
      </c>
      <c r="F349" s="3">
        <v>771010008</v>
      </c>
      <c r="G349" t="s">
        <v>116</v>
      </c>
      <c r="H349" t="s">
        <v>117</v>
      </c>
      <c r="I349" t="s">
        <v>117</v>
      </c>
      <c r="K349" s="3">
        <v>1000201853</v>
      </c>
      <c r="L349" s="3" t="s">
        <v>22</v>
      </c>
      <c r="M349" s="5">
        <v>45984</v>
      </c>
      <c r="O349" t="s">
        <v>113</v>
      </c>
      <c r="P349">
        <v>2280</v>
      </c>
      <c r="S349" s="6">
        <v>44169</v>
      </c>
      <c r="T349" t="s">
        <v>162</v>
      </c>
      <c r="U349" t="s">
        <v>198</v>
      </c>
    </row>
    <row r="350" spans="1:21" hidden="1" x14ac:dyDescent="0.25">
      <c r="A350" t="s">
        <v>145</v>
      </c>
      <c r="B350" t="s">
        <v>65</v>
      </c>
      <c r="C350" t="s">
        <v>17</v>
      </c>
      <c r="E350" s="1">
        <v>44158</v>
      </c>
      <c r="F350" s="3">
        <v>771010008</v>
      </c>
      <c r="G350" t="s">
        <v>116</v>
      </c>
      <c r="H350" t="s">
        <v>117</v>
      </c>
      <c r="I350" t="s">
        <v>117</v>
      </c>
      <c r="K350" s="3">
        <v>1000201853</v>
      </c>
      <c r="L350" s="3" t="s">
        <v>22</v>
      </c>
      <c r="M350" s="5">
        <v>45984</v>
      </c>
      <c r="O350" t="s">
        <v>113</v>
      </c>
      <c r="P350">
        <v>1368</v>
      </c>
      <c r="S350" s="6">
        <v>44189</v>
      </c>
      <c r="T350" t="s">
        <v>162</v>
      </c>
      <c r="U350" t="s">
        <v>245</v>
      </c>
    </row>
    <row r="351" spans="1:21" hidden="1" x14ac:dyDescent="0.25">
      <c r="A351" t="s">
        <v>145</v>
      </c>
      <c r="B351" t="s">
        <v>65</v>
      </c>
      <c r="C351" t="s">
        <v>17</v>
      </c>
      <c r="E351" s="1">
        <v>44158</v>
      </c>
      <c r="F351" s="3">
        <v>771010008</v>
      </c>
      <c r="G351" t="s">
        <v>116</v>
      </c>
      <c r="H351" t="s">
        <v>117</v>
      </c>
      <c r="I351" t="s">
        <v>117</v>
      </c>
      <c r="K351" s="3">
        <v>1000201853</v>
      </c>
      <c r="L351" s="3" t="s">
        <v>22</v>
      </c>
      <c r="M351" s="5">
        <v>45984</v>
      </c>
      <c r="O351" t="s">
        <v>113</v>
      </c>
      <c r="P351">
        <v>228</v>
      </c>
      <c r="S351" s="6">
        <v>44194</v>
      </c>
      <c r="T351" t="s">
        <v>162</v>
      </c>
      <c r="U351" t="s">
        <v>246</v>
      </c>
    </row>
    <row r="352" spans="1:21" hidden="1" x14ac:dyDescent="0.25">
      <c r="A352" t="s">
        <v>145</v>
      </c>
      <c r="B352" t="s">
        <v>65</v>
      </c>
      <c r="C352" t="s">
        <v>17</v>
      </c>
      <c r="E352" s="1">
        <v>44158</v>
      </c>
      <c r="F352" s="3">
        <v>771010008</v>
      </c>
      <c r="G352" t="s">
        <v>116</v>
      </c>
      <c r="H352" t="s">
        <v>117</v>
      </c>
      <c r="I352" t="s">
        <v>117</v>
      </c>
      <c r="K352" s="3">
        <v>1000201853</v>
      </c>
      <c r="L352" s="3" t="s">
        <v>22</v>
      </c>
      <c r="M352" s="5">
        <v>45984</v>
      </c>
      <c r="O352" t="s">
        <v>113</v>
      </c>
      <c r="P352">
        <v>0</v>
      </c>
      <c r="Q352">
        <v>684</v>
      </c>
      <c r="S352" s="6">
        <v>44200</v>
      </c>
      <c r="T352" t="s">
        <v>162</v>
      </c>
      <c r="U352" t="s">
        <v>247</v>
      </c>
    </row>
    <row r="353" spans="1:21" hidden="1" x14ac:dyDescent="0.25">
      <c r="A353" t="s">
        <v>145</v>
      </c>
      <c r="B353" t="s">
        <v>65</v>
      </c>
      <c r="C353" t="s">
        <v>17</v>
      </c>
      <c r="E353" s="1">
        <v>44158</v>
      </c>
      <c r="F353" s="3">
        <v>771010008</v>
      </c>
      <c r="G353" t="s">
        <v>116</v>
      </c>
      <c r="H353" t="s">
        <v>117</v>
      </c>
      <c r="I353" t="s">
        <v>117</v>
      </c>
      <c r="K353" s="3">
        <v>1000201853</v>
      </c>
      <c r="L353" s="3" t="s">
        <v>22</v>
      </c>
      <c r="M353" s="5">
        <v>45984</v>
      </c>
      <c r="O353" t="s">
        <v>113</v>
      </c>
      <c r="P353">
        <v>2280</v>
      </c>
      <c r="S353" s="6">
        <v>44214</v>
      </c>
      <c r="T353" t="s">
        <v>28</v>
      </c>
      <c r="U353" t="s">
        <v>248</v>
      </c>
    </row>
    <row r="354" spans="1:21" hidden="1" x14ac:dyDescent="0.25">
      <c r="A354" t="s">
        <v>145</v>
      </c>
      <c r="B354" t="s">
        <v>65</v>
      </c>
      <c r="C354" t="s">
        <v>17</v>
      </c>
      <c r="E354" s="1">
        <v>44158</v>
      </c>
      <c r="F354" s="3">
        <v>771010008</v>
      </c>
      <c r="G354" t="s">
        <v>116</v>
      </c>
      <c r="H354" t="s">
        <v>117</v>
      </c>
      <c r="I354" t="s">
        <v>117</v>
      </c>
      <c r="K354" s="3">
        <v>1000201853</v>
      </c>
      <c r="L354" s="3" t="s">
        <v>22</v>
      </c>
      <c r="M354" s="5">
        <v>45984</v>
      </c>
      <c r="O354" t="s">
        <v>113</v>
      </c>
      <c r="P354">
        <v>2280</v>
      </c>
      <c r="S354" s="6">
        <v>44221</v>
      </c>
      <c r="T354" t="s">
        <v>28</v>
      </c>
      <c r="U354" t="s">
        <v>95</v>
      </c>
    </row>
    <row r="355" spans="1:21" hidden="1" x14ac:dyDescent="0.25">
      <c r="A355" t="s">
        <v>145</v>
      </c>
      <c r="B355" t="s">
        <v>65</v>
      </c>
      <c r="C355" t="s">
        <v>17</v>
      </c>
      <c r="E355" s="1">
        <v>44158</v>
      </c>
      <c r="F355" s="3">
        <v>771010008</v>
      </c>
      <c r="G355" t="s">
        <v>116</v>
      </c>
      <c r="H355" t="s">
        <v>117</v>
      </c>
      <c r="I355" t="s">
        <v>117</v>
      </c>
      <c r="K355" s="3">
        <v>1000201853</v>
      </c>
      <c r="L355" s="3" t="s">
        <v>22</v>
      </c>
      <c r="M355" s="5">
        <v>45984</v>
      </c>
      <c r="O355" t="s">
        <v>113</v>
      </c>
      <c r="P355">
        <v>0</v>
      </c>
      <c r="Q355">
        <v>228</v>
      </c>
      <c r="S355" s="6">
        <v>44221</v>
      </c>
      <c r="T355" t="s">
        <v>28</v>
      </c>
      <c r="U355" t="s">
        <v>247</v>
      </c>
    </row>
    <row r="356" spans="1:21" hidden="1" x14ac:dyDescent="0.25">
      <c r="A356" t="s">
        <v>145</v>
      </c>
      <c r="B356" t="s">
        <v>65</v>
      </c>
      <c r="C356" t="s">
        <v>17</v>
      </c>
      <c r="E356" s="1">
        <v>44158</v>
      </c>
      <c r="F356" s="3">
        <v>771010008</v>
      </c>
      <c r="G356" t="s">
        <v>116</v>
      </c>
      <c r="H356" t="s">
        <v>117</v>
      </c>
      <c r="I356" t="s">
        <v>117</v>
      </c>
      <c r="K356" s="3">
        <v>1000201853</v>
      </c>
      <c r="L356" s="3" t="s">
        <v>22</v>
      </c>
      <c r="M356" s="5">
        <v>45984</v>
      </c>
      <c r="O356" t="s">
        <v>113</v>
      </c>
      <c r="P356">
        <v>228</v>
      </c>
      <c r="S356" s="6">
        <v>44249</v>
      </c>
      <c r="T356" t="s">
        <v>162</v>
      </c>
      <c r="U356" t="s">
        <v>249</v>
      </c>
    </row>
    <row r="357" spans="1:21" hidden="1" x14ac:dyDescent="0.25">
      <c r="A357" t="s">
        <v>145</v>
      </c>
      <c r="B357" t="s">
        <v>65</v>
      </c>
      <c r="C357" t="s">
        <v>17</v>
      </c>
      <c r="E357" s="1">
        <v>44158</v>
      </c>
      <c r="F357" s="3">
        <v>771010008</v>
      </c>
      <c r="G357" t="s">
        <v>116</v>
      </c>
      <c r="H357" t="s">
        <v>117</v>
      </c>
      <c r="I357" t="s">
        <v>117</v>
      </c>
      <c r="K357" s="3">
        <v>1000201853</v>
      </c>
      <c r="L357" s="3" t="s">
        <v>22</v>
      </c>
      <c r="M357" s="5">
        <v>45984</v>
      </c>
      <c r="O357" t="s">
        <v>113</v>
      </c>
      <c r="P357">
        <v>228</v>
      </c>
      <c r="S357" s="6">
        <v>44251</v>
      </c>
      <c r="T357" t="s">
        <v>24</v>
      </c>
      <c r="U357" t="s">
        <v>97</v>
      </c>
    </row>
    <row r="358" spans="1:21" hidden="1" x14ac:dyDescent="0.25">
      <c r="A358" t="s">
        <v>145</v>
      </c>
      <c r="B358" t="s">
        <v>65</v>
      </c>
      <c r="C358" t="s">
        <v>17</v>
      </c>
      <c r="E358" s="1">
        <v>44158</v>
      </c>
      <c r="F358" s="3">
        <v>771010008</v>
      </c>
      <c r="G358" t="s">
        <v>116</v>
      </c>
      <c r="H358" t="s">
        <v>117</v>
      </c>
      <c r="I358" t="s">
        <v>117</v>
      </c>
      <c r="K358" s="3">
        <v>1000201853</v>
      </c>
      <c r="L358" s="3" t="s">
        <v>22</v>
      </c>
      <c r="M358" s="5">
        <v>45984</v>
      </c>
      <c r="O358" t="s">
        <v>113</v>
      </c>
      <c r="P358">
        <v>0</v>
      </c>
      <c r="S358" s="6">
        <v>44270</v>
      </c>
      <c r="T358" t="s">
        <v>24</v>
      </c>
      <c r="U358" t="s">
        <v>182</v>
      </c>
    </row>
    <row r="359" spans="1:21" hidden="1" x14ac:dyDescent="0.25">
      <c r="A359" t="s">
        <v>145</v>
      </c>
      <c r="B359" t="s">
        <v>16</v>
      </c>
      <c r="C359" t="s">
        <v>17</v>
      </c>
      <c r="E359" s="1">
        <v>44159</v>
      </c>
      <c r="F359" s="3" t="s">
        <v>250</v>
      </c>
      <c r="G359" t="s">
        <v>251</v>
      </c>
      <c r="H359" t="s">
        <v>187</v>
      </c>
      <c r="I359" t="s">
        <v>187</v>
      </c>
      <c r="K359" s="3">
        <v>6532762</v>
      </c>
      <c r="L359" s="3" t="s">
        <v>22</v>
      </c>
      <c r="M359" s="5">
        <v>45985</v>
      </c>
      <c r="N359">
        <v>5</v>
      </c>
      <c r="O359" t="s">
        <v>23</v>
      </c>
      <c r="R359" s="10">
        <v>4</v>
      </c>
      <c r="S359" s="6">
        <v>44175</v>
      </c>
      <c r="T359" t="s">
        <v>24</v>
      </c>
      <c r="U359" t="s">
        <v>25</v>
      </c>
    </row>
    <row r="360" spans="1:21" hidden="1" x14ac:dyDescent="0.25">
      <c r="A360" t="s">
        <v>145</v>
      </c>
      <c r="B360" t="s">
        <v>16</v>
      </c>
      <c r="C360" t="s">
        <v>17</v>
      </c>
      <c r="E360" s="1">
        <v>44159</v>
      </c>
      <c r="F360" s="3" t="s">
        <v>250</v>
      </c>
      <c r="G360" t="s">
        <v>251</v>
      </c>
      <c r="H360" t="s">
        <v>187</v>
      </c>
      <c r="I360" t="s">
        <v>187</v>
      </c>
      <c r="K360" s="3">
        <v>6532762</v>
      </c>
      <c r="L360" s="3" t="s">
        <v>22</v>
      </c>
      <c r="M360" s="5">
        <v>45985</v>
      </c>
      <c r="O360" t="s">
        <v>23</v>
      </c>
      <c r="P360">
        <v>1</v>
      </c>
      <c r="S360" s="6">
        <v>45551</v>
      </c>
      <c r="T360" t="s">
        <v>72</v>
      </c>
      <c r="U360" t="s">
        <v>4440</v>
      </c>
    </row>
    <row r="361" spans="1:21" hidden="1" x14ac:dyDescent="0.25">
      <c r="A361" t="s">
        <v>145</v>
      </c>
      <c r="B361" t="s">
        <v>16</v>
      </c>
      <c r="C361" t="s">
        <v>17</v>
      </c>
      <c r="E361" s="1">
        <v>44159</v>
      </c>
      <c r="F361" s="3" t="s">
        <v>252</v>
      </c>
      <c r="G361" t="s">
        <v>237</v>
      </c>
      <c r="H361" t="s">
        <v>187</v>
      </c>
      <c r="I361" t="s">
        <v>187</v>
      </c>
      <c r="K361" s="3">
        <v>1307736</v>
      </c>
      <c r="L361" s="3" t="s">
        <v>22</v>
      </c>
      <c r="M361" s="5">
        <v>45985</v>
      </c>
      <c r="N361">
        <v>20</v>
      </c>
      <c r="O361" t="s">
        <v>23</v>
      </c>
      <c r="R361" s="10">
        <v>0</v>
      </c>
      <c r="S361" s="6">
        <v>44200</v>
      </c>
      <c r="T361" t="s">
        <v>59</v>
      </c>
      <c r="U361" t="s">
        <v>93</v>
      </c>
    </row>
    <row r="362" spans="1:21" hidden="1" x14ac:dyDescent="0.25">
      <c r="A362" t="s">
        <v>145</v>
      </c>
      <c r="B362" t="s">
        <v>16</v>
      </c>
      <c r="C362" t="s">
        <v>17</v>
      </c>
      <c r="E362" s="1">
        <v>44160</v>
      </c>
      <c r="F362" s="3" t="s">
        <v>253</v>
      </c>
      <c r="G362" t="s">
        <v>254</v>
      </c>
      <c r="H362" t="s">
        <v>187</v>
      </c>
      <c r="I362" t="s">
        <v>187</v>
      </c>
      <c r="K362" s="3">
        <v>6557362</v>
      </c>
      <c r="L362" s="3" t="s">
        <v>22</v>
      </c>
      <c r="M362" s="5">
        <v>45986</v>
      </c>
      <c r="N362">
        <v>25</v>
      </c>
      <c r="O362" t="s">
        <v>23</v>
      </c>
      <c r="R362" s="10">
        <v>0</v>
      </c>
      <c r="S362" s="6">
        <v>44200</v>
      </c>
      <c r="T362" t="s">
        <v>59</v>
      </c>
      <c r="U362" t="s">
        <v>255</v>
      </c>
    </row>
    <row r="363" spans="1:21" hidden="1" x14ac:dyDescent="0.25">
      <c r="A363" t="s">
        <v>145</v>
      </c>
      <c r="B363" t="s">
        <v>74</v>
      </c>
      <c r="C363" t="s">
        <v>17</v>
      </c>
      <c r="E363" s="1">
        <v>44165</v>
      </c>
      <c r="F363" s="3" t="s">
        <v>257</v>
      </c>
      <c r="G363" t="s">
        <v>202</v>
      </c>
      <c r="H363" t="s">
        <v>140</v>
      </c>
      <c r="I363" t="s">
        <v>203</v>
      </c>
      <c r="K363" s="3">
        <v>21310203</v>
      </c>
      <c r="L363" s="3" t="s">
        <v>22</v>
      </c>
      <c r="M363" s="5">
        <v>45212</v>
      </c>
      <c r="N363">
        <v>24</v>
      </c>
      <c r="O363" t="s">
        <v>204</v>
      </c>
      <c r="R363" s="10">
        <v>0</v>
      </c>
      <c r="S363" s="6">
        <v>44172</v>
      </c>
      <c r="T363" t="s">
        <v>24</v>
      </c>
      <c r="U363" t="s">
        <v>93</v>
      </c>
    </row>
    <row r="364" spans="1:21" hidden="1" x14ac:dyDescent="0.25">
      <c r="A364" t="s">
        <v>145</v>
      </c>
      <c r="B364" t="s">
        <v>74</v>
      </c>
      <c r="C364" t="s">
        <v>17</v>
      </c>
      <c r="E364" s="1">
        <v>44165</v>
      </c>
      <c r="F364" s="3" t="s">
        <v>257</v>
      </c>
      <c r="G364" t="s">
        <v>202</v>
      </c>
      <c r="H364" t="s">
        <v>140</v>
      </c>
      <c r="I364" t="s">
        <v>203</v>
      </c>
      <c r="K364" s="3">
        <v>21310203</v>
      </c>
      <c r="L364" s="3" t="s">
        <v>22</v>
      </c>
      <c r="M364" s="5">
        <v>45212</v>
      </c>
      <c r="O364" t="s">
        <v>204</v>
      </c>
      <c r="P364">
        <v>2</v>
      </c>
      <c r="S364" s="6">
        <v>44172</v>
      </c>
      <c r="T364" t="s">
        <v>162</v>
      </c>
      <c r="U364" t="s">
        <v>258</v>
      </c>
    </row>
    <row r="365" spans="1:21" hidden="1" x14ac:dyDescent="0.25">
      <c r="A365" t="s">
        <v>145</v>
      </c>
      <c r="B365" t="s">
        <v>74</v>
      </c>
      <c r="C365" t="s">
        <v>17</v>
      </c>
      <c r="E365" s="1">
        <v>44165</v>
      </c>
      <c r="F365" s="3" t="s">
        <v>257</v>
      </c>
      <c r="G365" t="s">
        <v>202</v>
      </c>
      <c r="H365" t="s">
        <v>140</v>
      </c>
      <c r="I365" t="s">
        <v>203</v>
      </c>
      <c r="K365" s="3">
        <v>21310203</v>
      </c>
      <c r="L365" s="3" t="s">
        <v>22</v>
      </c>
      <c r="M365" s="5">
        <v>45212</v>
      </c>
      <c r="O365" t="s">
        <v>204</v>
      </c>
      <c r="P365">
        <v>2</v>
      </c>
      <c r="S365" s="6">
        <v>44245</v>
      </c>
      <c r="T365" t="s">
        <v>162</v>
      </c>
      <c r="U365" t="s">
        <v>259</v>
      </c>
    </row>
    <row r="366" spans="1:21" hidden="1" x14ac:dyDescent="0.25">
      <c r="A366" t="s">
        <v>145</v>
      </c>
      <c r="B366" t="s">
        <v>74</v>
      </c>
      <c r="C366" t="s">
        <v>17</v>
      </c>
      <c r="E366" s="1">
        <v>44165</v>
      </c>
      <c r="F366" s="3" t="s">
        <v>257</v>
      </c>
      <c r="G366" t="s">
        <v>202</v>
      </c>
      <c r="H366" t="s">
        <v>140</v>
      </c>
      <c r="I366" t="s">
        <v>203</v>
      </c>
      <c r="K366" s="3">
        <v>21310203</v>
      </c>
      <c r="L366" s="3" t="s">
        <v>22</v>
      </c>
      <c r="M366" s="5">
        <v>45212</v>
      </c>
      <c r="O366" t="s">
        <v>204</v>
      </c>
      <c r="P366">
        <v>1</v>
      </c>
      <c r="S366" s="6">
        <v>44249</v>
      </c>
      <c r="T366" t="s">
        <v>162</v>
      </c>
      <c r="U366" t="s">
        <v>259</v>
      </c>
    </row>
    <row r="367" spans="1:21" hidden="1" x14ac:dyDescent="0.25">
      <c r="A367" t="s">
        <v>145</v>
      </c>
      <c r="B367" t="s">
        <v>74</v>
      </c>
      <c r="C367" t="s">
        <v>17</v>
      </c>
      <c r="E367" s="1">
        <v>44165</v>
      </c>
      <c r="F367" s="3" t="s">
        <v>257</v>
      </c>
      <c r="G367" t="s">
        <v>202</v>
      </c>
      <c r="H367" t="s">
        <v>140</v>
      </c>
      <c r="I367" t="s">
        <v>203</v>
      </c>
      <c r="K367" s="3">
        <v>21310203</v>
      </c>
      <c r="L367" s="3" t="s">
        <v>22</v>
      </c>
      <c r="M367" s="5">
        <v>45212</v>
      </c>
      <c r="O367" t="s">
        <v>204</v>
      </c>
      <c r="P367">
        <v>1</v>
      </c>
      <c r="S367" s="6">
        <v>44274</v>
      </c>
      <c r="T367" t="s">
        <v>119</v>
      </c>
      <c r="U367" t="s">
        <v>260</v>
      </c>
    </row>
    <row r="368" spans="1:21" hidden="1" x14ac:dyDescent="0.25">
      <c r="A368" t="s">
        <v>145</v>
      </c>
      <c r="B368" t="s">
        <v>74</v>
      </c>
      <c r="C368" t="s">
        <v>17</v>
      </c>
      <c r="E368" s="1">
        <v>44165</v>
      </c>
      <c r="F368" s="3" t="s">
        <v>257</v>
      </c>
      <c r="G368" t="s">
        <v>202</v>
      </c>
      <c r="H368" t="s">
        <v>140</v>
      </c>
      <c r="I368" t="s">
        <v>203</v>
      </c>
      <c r="K368" s="3">
        <v>21310203</v>
      </c>
      <c r="L368" s="3" t="s">
        <v>22</v>
      </c>
      <c r="M368" s="5">
        <v>45212</v>
      </c>
      <c r="O368" t="s">
        <v>204</v>
      </c>
      <c r="P368">
        <v>6</v>
      </c>
      <c r="S368" s="6">
        <v>44278</v>
      </c>
      <c r="T368" t="s">
        <v>162</v>
      </c>
      <c r="U368" t="s">
        <v>261</v>
      </c>
    </row>
    <row r="369" spans="1:21" hidden="1" x14ac:dyDescent="0.25">
      <c r="A369" t="s">
        <v>145</v>
      </c>
      <c r="B369" t="s">
        <v>74</v>
      </c>
      <c r="C369" t="s">
        <v>17</v>
      </c>
      <c r="E369" s="1">
        <v>44165</v>
      </c>
      <c r="F369" s="3" t="s">
        <v>257</v>
      </c>
      <c r="G369" t="s">
        <v>202</v>
      </c>
      <c r="H369" t="s">
        <v>140</v>
      </c>
      <c r="I369" t="s">
        <v>203</v>
      </c>
      <c r="K369" s="3">
        <v>21310203</v>
      </c>
      <c r="L369" s="3" t="s">
        <v>22</v>
      </c>
      <c r="M369" s="5">
        <v>45212</v>
      </c>
      <c r="O369" t="s">
        <v>204</v>
      </c>
      <c r="P369">
        <v>6</v>
      </c>
      <c r="S369" s="6">
        <v>44334</v>
      </c>
      <c r="T369" t="s">
        <v>262</v>
      </c>
      <c r="U369" t="s">
        <v>263</v>
      </c>
    </row>
    <row r="370" spans="1:21" hidden="1" x14ac:dyDescent="0.25">
      <c r="A370" t="s">
        <v>145</v>
      </c>
      <c r="B370" t="s">
        <v>74</v>
      </c>
      <c r="C370" t="s">
        <v>17</v>
      </c>
      <c r="E370" s="1">
        <v>44165</v>
      </c>
      <c r="F370" s="3" t="s">
        <v>257</v>
      </c>
      <c r="G370" t="s">
        <v>202</v>
      </c>
      <c r="H370" t="s">
        <v>140</v>
      </c>
      <c r="I370" t="s">
        <v>203</v>
      </c>
      <c r="K370" s="3">
        <v>21310203</v>
      </c>
      <c r="L370" s="3" t="s">
        <v>22</v>
      </c>
      <c r="M370" s="5">
        <v>45212</v>
      </c>
      <c r="O370" t="s">
        <v>204</v>
      </c>
      <c r="Q370">
        <v>5</v>
      </c>
      <c r="S370" s="6">
        <v>44337</v>
      </c>
      <c r="T370" t="s">
        <v>199</v>
      </c>
      <c r="U370" t="s">
        <v>264</v>
      </c>
    </row>
    <row r="371" spans="1:21" hidden="1" x14ac:dyDescent="0.25">
      <c r="A371" t="s">
        <v>145</v>
      </c>
      <c r="B371" t="s">
        <v>65</v>
      </c>
      <c r="C371" t="s">
        <v>17</v>
      </c>
      <c r="E371" s="1">
        <v>44181</v>
      </c>
      <c r="F371" s="3">
        <v>771010008</v>
      </c>
      <c r="G371" t="s">
        <v>116</v>
      </c>
      <c r="H371" t="s">
        <v>117</v>
      </c>
      <c r="I371" t="s">
        <v>117</v>
      </c>
      <c r="K371" s="3">
        <v>1000201853</v>
      </c>
      <c r="L371" s="3" t="s">
        <v>22</v>
      </c>
      <c r="M371" s="5">
        <v>46007</v>
      </c>
      <c r="O371" t="s">
        <v>113</v>
      </c>
      <c r="P371">
        <v>0</v>
      </c>
      <c r="Q371">
        <v>1368</v>
      </c>
      <c r="S371" s="6">
        <v>44270</v>
      </c>
      <c r="T371" t="s">
        <v>24</v>
      </c>
      <c r="U371" t="s">
        <v>265</v>
      </c>
    </row>
    <row r="372" spans="1:21" hidden="1" x14ac:dyDescent="0.25">
      <c r="A372" t="s">
        <v>145</v>
      </c>
      <c r="B372" t="s">
        <v>65</v>
      </c>
      <c r="C372" t="s">
        <v>17</v>
      </c>
      <c r="E372" s="1">
        <v>44181</v>
      </c>
      <c r="F372" s="3">
        <v>771010008</v>
      </c>
      <c r="G372" t="s">
        <v>116</v>
      </c>
      <c r="H372" t="s">
        <v>117</v>
      </c>
      <c r="I372" t="s">
        <v>117</v>
      </c>
      <c r="K372" s="3">
        <v>1000201853</v>
      </c>
      <c r="L372" s="3" t="s">
        <v>22</v>
      </c>
      <c r="M372" s="5">
        <v>46007</v>
      </c>
      <c r="O372" t="s">
        <v>113</v>
      </c>
      <c r="P372">
        <v>1368</v>
      </c>
      <c r="S372" s="6">
        <v>44274</v>
      </c>
      <c r="T372" t="s">
        <v>162</v>
      </c>
      <c r="U372" t="s">
        <v>266</v>
      </c>
    </row>
    <row r="373" spans="1:21" hidden="1" x14ac:dyDescent="0.25">
      <c r="A373" t="s">
        <v>145</v>
      </c>
      <c r="B373" t="s">
        <v>16</v>
      </c>
      <c r="C373" t="s">
        <v>17</v>
      </c>
      <c r="E373" s="1">
        <v>44207</v>
      </c>
      <c r="F373" s="3" t="s">
        <v>267</v>
      </c>
      <c r="G373" t="s">
        <v>268</v>
      </c>
      <c r="H373" t="s">
        <v>187</v>
      </c>
      <c r="I373" t="s">
        <v>187</v>
      </c>
      <c r="K373" s="3">
        <v>27652837</v>
      </c>
      <c r="L373" s="3" t="s">
        <v>22</v>
      </c>
      <c r="M373" s="5">
        <v>46033</v>
      </c>
      <c r="N373">
        <v>3</v>
      </c>
      <c r="O373" t="s">
        <v>23</v>
      </c>
      <c r="P373">
        <v>0</v>
      </c>
      <c r="R373" s="10">
        <v>1</v>
      </c>
      <c r="S373" s="6">
        <v>44210</v>
      </c>
      <c r="T373" t="s">
        <v>24</v>
      </c>
      <c r="U373" t="s">
        <v>25</v>
      </c>
    </row>
    <row r="374" spans="1:21" hidden="1" x14ac:dyDescent="0.25">
      <c r="A374" t="s">
        <v>145</v>
      </c>
      <c r="B374" t="s">
        <v>16</v>
      </c>
      <c r="C374" t="s">
        <v>17</v>
      </c>
      <c r="E374" s="1">
        <v>44207</v>
      </c>
      <c r="F374" s="3" t="s">
        <v>267</v>
      </c>
      <c r="G374" t="s">
        <v>268</v>
      </c>
      <c r="H374" t="s">
        <v>187</v>
      </c>
      <c r="I374" t="s">
        <v>187</v>
      </c>
      <c r="K374" s="3">
        <v>27652837</v>
      </c>
      <c r="L374" s="3" t="s">
        <v>22</v>
      </c>
      <c r="M374" s="5">
        <v>46033</v>
      </c>
      <c r="O374" t="s">
        <v>23</v>
      </c>
      <c r="P374">
        <v>1</v>
      </c>
      <c r="S374" s="6">
        <v>44265</v>
      </c>
      <c r="T374" t="s">
        <v>162</v>
      </c>
      <c r="U374" t="s">
        <v>269</v>
      </c>
    </row>
    <row r="375" spans="1:21" hidden="1" x14ac:dyDescent="0.25">
      <c r="A375" t="s">
        <v>145</v>
      </c>
      <c r="B375" t="s">
        <v>16</v>
      </c>
      <c r="C375" t="s">
        <v>17</v>
      </c>
      <c r="E375" s="1">
        <v>44230</v>
      </c>
      <c r="F375" s="3" t="s">
        <v>270</v>
      </c>
      <c r="G375" t="s">
        <v>215</v>
      </c>
      <c r="H375" t="s">
        <v>210</v>
      </c>
      <c r="I375" t="s">
        <v>210</v>
      </c>
      <c r="J375" s="3" t="s">
        <v>271</v>
      </c>
      <c r="K375" s="3" t="s">
        <v>272</v>
      </c>
      <c r="L375" s="3" t="s">
        <v>22</v>
      </c>
      <c r="M375" s="5">
        <v>45107</v>
      </c>
      <c r="N375">
        <v>4</v>
      </c>
      <c r="O375" t="s">
        <v>23</v>
      </c>
      <c r="R375" s="10">
        <v>0</v>
      </c>
      <c r="S375" s="6">
        <v>44230</v>
      </c>
      <c r="T375" t="s">
        <v>24</v>
      </c>
      <c r="U375" t="s">
        <v>25</v>
      </c>
    </row>
    <row r="376" spans="1:21" hidden="1" x14ac:dyDescent="0.25">
      <c r="A376" t="s">
        <v>145</v>
      </c>
      <c r="B376" t="s">
        <v>16</v>
      </c>
      <c r="C376" t="s">
        <v>17</v>
      </c>
      <c r="E376" s="1">
        <v>44230</v>
      </c>
      <c r="F376" s="3" t="s">
        <v>270</v>
      </c>
      <c r="G376" t="s">
        <v>215</v>
      </c>
      <c r="H376" t="s">
        <v>210</v>
      </c>
      <c r="I376" t="s">
        <v>210</v>
      </c>
      <c r="J376" s="3" t="s">
        <v>271</v>
      </c>
      <c r="K376" s="3" t="s">
        <v>272</v>
      </c>
      <c r="L376" s="3" t="s">
        <v>22</v>
      </c>
      <c r="M376" s="5">
        <v>45107</v>
      </c>
      <c r="O376" t="s">
        <v>23</v>
      </c>
      <c r="P376">
        <v>2</v>
      </c>
      <c r="S376" s="6">
        <v>44274</v>
      </c>
      <c r="T376" t="s">
        <v>162</v>
      </c>
      <c r="U376" t="s">
        <v>273</v>
      </c>
    </row>
    <row r="377" spans="1:21" hidden="1" x14ac:dyDescent="0.25">
      <c r="A377" t="s">
        <v>145</v>
      </c>
      <c r="B377" t="s">
        <v>16</v>
      </c>
      <c r="C377" t="s">
        <v>17</v>
      </c>
      <c r="E377" s="1">
        <v>44232</v>
      </c>
      <c r="F377" s="3" t="s">
        <v>274</v>
      </c>
      <c r="G377" t="s">
        <v>275</v>
      </c>
      <c r="H377" t="s">
        <v>32</v>
      </c>
      <c r="I377" t="s">
        <v>276</v>
      </c>
      <c r="J377" s="3" t="s">
        <v>277</v>
      </c>
      <c r="K377" s="3" t="s">
        <v>278</v>
      </c>
      <c r="L377" s="3" t="s">
        <v>22</v>
      </c>
      <c r="M377" s="5">
        <v>45626</v>
      </c>
      <c r="N377">
        <v>96</v>
      </c>
      <c r="O377" t="s">
        <v>23</v>
      </c>
      <c r="R377" s="10">
        <f>Table1[[#This Row],[Initial Balance]]-P481-P562-P602-P718-P719+Q582+Q509</f>
        <v>39</v>
      </c>
      <c r="S377" s="6">
        <v>44232</v>
      </c>
      <c r="T377" t="s">
        <v>59</v>
      </c>
      <c r="U377" t="s">
        <v>25</v>
      </c>
    </row>
    <row r="378" spans="1:21" hidden="1" x14ac:dyDescent="0.25">
      <c r="A378" t="s">
        <v>145</v>
      </c>
      <c r="B378" t="s">
        <v>16</v>
      </c>
      <c r="C378" t="s">
        <v>17</v>
      </c>
      <c r="E378" s="1">
        <v>44232</v>
      </c>
      <c r="F378" s="3" t="s">
        <v>279</v>
      </c>
      <c r="G378" t="s">
        <v>280</v>
      </c>
      <c r="H378" t="s">
        <v>32</v>
      </c>
      <c r="I378" t="s">
        <v>233</v>
      </c>
      <c r="J378" s="3" t="s">
        <v>281</v>
      </c>
      <c r="K378" s="3" t="s">
        <v>282</v>
      </c>
      <c r="L378" s="3" t="s">
        <v>22</v>
      </c>
      <c r="M378" s="5">
        <v>45291</v>
      </c>
      <c r="N378">
        <v>5</v>
      </c>
      <c r="O378" t="s">
        <v>283</v>
      </c>
      <c r="R378" s="10">
        <v>1</v>
      </c>
      <c r="S378" s="6">
        <v>44232</v>
      </c>
      <c r="T378" t="s">
        <v>24</v>
      </c>
      <c r="U378" t="s">
        <v>25</v>
      </c>
    </row>
    <row r="379" spans="1:21" hidden="1" x14ac:dyDescent="0.25">
      <c r="A379" t="s">
        <v>145</v>
      </c>
      <c r="B379" t="s">
        <v>74</v>
      </c>
      <c r="C379" t="s">
        <v>17</v>
      </c>
      <c r="E379" s="1">
        <v>44232</v>
      </c>
      <c r="F379" s="3">
        <v>29241900</v>
      </c>
      <c r="G379" t="s">
        <v>284</v>
      </c>
      <c r="H379" t="s">
        <v>285</v>
      </c>
      <c r="I379" t="s">
        <v>286</v>
      </c>
      <c r="J379" s="3" t="s">
        <v>287</v>
      </c>
      <c r="K379" s="3" t="s">
        <v>288</v>
      </c>
      <c r="L379" s="3" t="s">
        <v>102</v>
      </c>
      <c r="M379" s="5">
        <v>44490</v>
      </c>
      <c r="N379">
        <v>50</v>
      </c>
      <c r="O379" t="s">
        <v>103</v>
      </c>
      <c r="R379" s="10">
        <v>0</v>
      </c>
      <c r="S379" s="6">
        <v>44232</v>
      </c>
      <c r="T379" t="s">
        <v>24</v>
      </c>
      <c r="U379" t="s">
        <v>289</v>
      </c>
    </row>
    <row r="380" spans="1:21" hidden="1" x14ac:dyDescent="0.25">
      <c r="A380" t="s">
        <v>145</v>
      </c>
      <c r="B380" t="s">
        <v>74</v>
      </c>
      <c r="C380" t="s">
        <v>17</v>
      </c>
      <c r="E380" s="1">
        <v>44232</v>
      </c>
      <c r="F380" s="3">
        <v>29241900</v>
      </c>
      <c r="G380" t="s">
        <v>284</v>
      </c>
      <c r="H380" t="s">
        <v>285</v>
      </c>
      <c r="I380" t="s">
        <v>286</v>
      </c>
      <c r="J380" s="3" t="s">
        <v>287</v>
      </c>
      <c r="K380" s="3" t="s">
        <v>288</v>
      </c>
      <c r="L380" s="3" t="s">
        <v>102</v>
      </c>
      <c r="M380" s="5">
        <v>44490</v>
      </c>
      <c r="O380" t="s">
        <v>103</v>
      </c>
      <c r="P380">
        <v>0.1</v>
      </c>
      <c r="S380" s="6">
        <v>44263</v>
      </c>
      <c r="T380" t="s">
        <v>80</v>
      </c>
      <c r="U380" t="s">
        <v>290</v>
      </c>
    </row>
    <row r="381" spans="1:21" hidden="1" x14ac:dyDescent="0.25">
      <c r="A381" t="s">
        <v>145</v>
      </c>
      <c r="B381" t="s">
        <v>74</v>
      </c>
      <c r="C381" t="s">
        <v>17</v>
      </c>
      <c r="E381" s="1">
        <v>44232</v>
      </c>
      <c r="F381" s="3">
        <v>29241900</v>
      </c>
      <c r="G381" t="s">
        <v>284</v>
      </c>
      <c r="H381" t="s">
        <v>285</v>
      </c>
      <c r="I381" t="s">
        <v>286</v>
      </c>
      <c r="J381" s="3" t="s">
        <v>287</v>
      </c>
      <c r="K381" s="3" t="s">
        <v>288</v>
      </c>
      <c r="L381" s="3" t="s">
        <v>102</v>
      </c>
      <c r="M381" s="5">
        <v>44490</v>
      </c>
      <c r="O381" t="s">
        <v>103</v>
      </c>
      <c r="P381">
        <v>0</v>
      </c>
      <c r="S381" s="6">
        <v>44270</v>
      </c>
      <c r="T381" t="s">
        <v>24</v>
      </c>
      <c r="U381" t="s">
        <v>291</v>
      </c>
    </row>
    <row r="382" spans="1:21" hidden="1" x14ac:dyDescent="0.25">
      <c r="A382" t="s">
        <v>145</v>
      </c>
      <c r="B382" t="s">
        <v>74</v>
      </c>
      <c r="C382" t="s">
        <v>17</v>
      </c>
      <c r="E382" s="1">
        <v>44232</v>
      </c>
      <c r="F382" s="3">
        <v>29241900</v>
      </c>
      <c r="G382" t="s">
        <v>284</v>
      </c>
      <c r="H382" t="s">
        <v>285</v>
      </c>
      <c r="I382" t="s">
        <v>286</v>
      </c>
      <c r="J382" s="3" t="s">
        <v>287</v>
      </c>
      <c r="K382" s="3" t="s">
        <v>288</v>
      </c>
      <c r="L382" s="3" t="s">
        <v>102</v>
      </c>
      <c r="M382" s="5">
        <v>44490</v>
      </c>
      <c r="O382" t="s">
        <v>103</v>
      </c>
      <c r="P382">
        <v>48.28</v>
      </c>
      <c r="S382" s="6">
        <v>44277</v>
      </c>
      <c r="T382" t="s">
        <v>162</v>
      </c>
      <c r="U382" t="s">
        <v>230</v>
      </c>
    </row>
    <row r="383" spans="1:21" hidden="1" x14ac:dyDescent="0.25">
      <c r="A383" t="s">
        <v>145</v>
      </c>
      <c r="B383" t="s">
        <v>74</v>
      </c>
      <c r="C383" t="s">
        <v>17</v>
      </c>
      <c r="E383" s="1">
        <v>44235</v>
      </c>
      <c r="F383" s="3" t="s">
        <v>292</v>
      </c>
      <c r="G383" t="s">
        <v>293</v>
      </c>
      <c r="H383" t="s">
        <v>32</v>
      </c>
      <c r="I383" t="s">
        <v>20</v>
      </c>
      <c r="J383" s="3" t="s">
        <v>294</v>
      </c>
      <c r="K383" s="3">
        <v>207326</v>
      </c>
      <c r="L383" s="3" t="s">
        <v>22</v>
      </c>
      <c r="M383" s="5">
        <v>45291</v>
      </c>
      <c r="N383">
        <v>4</v>
      </c>
      <c r="O383" t="s">
        <v>204</v>
      </c>
      <c r="R383" s="10">
        <v>2</v>
      </c>
      <c r="S383" s="6">
        <v>44236</v>
      </c>
      <c r="T383" t="s">
        <v>24</v>
      </c>
      <c r="U383" t="s">
        <v>25</v>
      </c>
    </row>
    <row r="384" spans="1:21" hidden="1" x14ac:dyDescent="0.25">
      <c r="A384" t="s">
        <v>145</v>
      </c>
      <c r="B384" t="s">
        <v>16</v>
      </c>
      <c r="C384" t="s">
        <v>17</v>
      </c>
      <c r="E384" s="1">
        <v>44235</v>
      </c>
      <c r="F384" s="3" t="s">
        <v>295</v>
      </c>
      <c r="G384" t="s">
        <v>296</v>
      </c>
      <c r="H384" t="s">
        <v>187</v>
      </c>
      <c r="I384" t="s">
        <v>187</v>
      </c>
      <c r="J384" s="3" t="s">
        <v>297</v>
      </c>
      <c r="K384" s="3">
        <v>6557720</v>
      </c>
      <c r="L384" s="3" t="s">
        <v>22</v>
      </c>
      <c r="M384" s="5">
        <v>45351</v>
      </c>
      <c r="N384">
        <v>15</v>
      </c>
      <c r="O384" t="s">
        <v>23</v>
      </c>
      <c r="R384" s="10">
        <v>0</v>
      </c>
      <c r="S384" s="6">
        <v>44236</v>
      </c>
      <c r="T384" t="s">
        <v>24</v>
      </c>
      <c r="U384" t="s">
        <v>25</v>
      </c>
    </row>
    <row r="385" spans="1:21" hidden="1" x14ac:dyDescent="0.25">
      <c r="A385" t="s">
        <v>145</v>
      </c>
      <c r="B385" t="s">
        <v>16</v>
      </c>
      <c r="C385" t="s">
        <v>17</v>
      </c>
      <c r="E385" s="1">
        <v>44235</v>
      </c>
      <c r="F385" s="3" t="s">
        <v>295</v>
      </c>
      <c r="G385" t="s">
        <v>296</v>
      </c>
      <c r="H385" t="s">
        <v>187</v>
      </c>
      <c r="I385" t="s">
        <v>187</v>
      </c>
      <c r="J385" s="3" t="s">
        <v>297</v>
      </c>
      <c r="K385" s="3">
        <v>6557720</v>
      </c>
      <c r="L385" s="3" t="s">
        <v>22</v>
      </c>
      <c r="M385" s="5">
        <v>45350</v>
      </c>
      <c r="O385" t="s">
        <v>23</v>
      </c>
      <c r="P385">
        <v>5</v>
      </c>
      <c r="S385" s="6">
        <v>44270</v>
      </c>
      <c r="T385" t="s">
        <v>162</v>
      </c>
      <c r="U385" t="s">
        <v>298</v>
      </c>
    </row>
    <row r="386" spans="1:21" hidden="1" x14ac:dyDescent="0.25">
      <c r="A386" t="s">
        <v>145</v>
      </c>
      <c r="B386" t="s">
        <v>16</v>
      </c>
      <c r="C386" t="s">
        <v>17</v>
      </c>
      <c r="E386" s="1">
        <v>44235</v>
      </c>
      <c r="F386" s="3" t="s">
        <v>295</v>
      </c>
      <c r="G386" t="s">
        <v>296</v>
      </c>
      <c r="H386" t="s">
        <v>187</v>
      </c>
      <c r="I386" t="s">
        <v>187</v>
      </c>
      <c r="J386" s="3" t="s">
        <v>297</v>
      </c>
      <c r="K386" s="3">
        <v>6557720</v>
      </c>
      <c r="L386" s="3" t="s">
        <v>22</v>
      </c>
      <c r="M386" s="5">
        <v>45350</v>
      </c>
      <c r="N386">
        <v>10</v>
      </c>
      <c r="O386" t="s">
        <v>23</v>
      </c>
      <c r="P386">
        <v>0</v>
      </c>
      <c r="S386" s="6">
        <v>44285</v>
      </c>
      <c r="T386" t="s">
        <v>24</v>
      </c>
      <c r="U386" t="s">
        <v>182</v>
      </c>
    </row>
    <row r="387" spans="1:21" hidden="1" x14ac:dyDescent="0.25">
      <c r="A387" t="s">
        <v>145</v>
      </c>
      <c r="B387" t="s">
        <v>16</v>
      </c>
      <c r="C387" t="s">
        <v>17</v>
      </c>
      <c r="E387" s="1">
        <v>44235</v>
      </c>
      <c r="F387" s="3" t="s">
        <v>295</v>
      </c>
      <c r="G387" t="s">
        <v>296</v>
      </c>
      <c r="H387" t="s">
        <v>187</v>
      </c>
      <c r="I387" t="s">
        <v>187</v>
      </c>
      <c r="J387" s="3" t="s">
        <v>297</v>
      </c>
      <c r="K387" s="3">
        <v>6557720</v>
      </c>
      <c r="L387" s="3" t="s">
        <v>22</v>
      </c>
      <c r="M387" s="5">
        <v>45350</v>
      </c>
      <c r="O387" t="s">
        <v>23</v>
      </c>
      <c r="P387">
        <v>5</v>
      </c>
      <c r="S387" s="6">
        <v>44334</v>
      </c>
      <c r="T387" t="s">
        <v>37</v>
      </c>
      <c r="U387" t="s">
        <v>263</v>
      </c>
    </row>
    <row r="388" spans="1:21" hidden="1" x14ac:dyDescent="0.25">
      <c r="A388" t="s">
        <v>145</v>
      </c>
      <c r="B388" t="s">
        <v>16</v>
      </c>
      <c r="C388" t="s">
        <v>17</v>
      </c>
      <c r="E388" s="1">
        <v>44235</v>
      </c>
      <c r="F388" s="3" t="s">
        <v>295</v>
      </c>
      <c r="G388" t="s">
        <v>296</v>
      </c>
      <c r="H388" t="s">
        <v>187</v>
      </c>
      <c r="I388" t="s">
        <v>187</v>
      </c>
      <c r="J388" s="3" t="s">
        <v>297</v>
      </c>
      <c r="K388" s="3">
        <v>6557720</v>
      </c>
      <c r="L388" s="3" t="s">
        <v>22</v>
      </c>
      <c r="M388" s="5">
        <v>45350</v>
      </c>
      <c r="O388" t="s">
        <v>23</v>
      </c>
      <c r="Q388">
        <v>5</v>
      </c>
      <c r="S388" s="6">
        <v>44337</v>
      </c>
      <c r="T388" t="s">
        <v>199</v>
      </c>
      <c r="U388" t="s">
        <v>299</v>
      </c>
    </row>
    <row r="389" spans="1:21" hidden="1" x14ac:dyDescent="0.25">
      <c r="A389" t="s">
        <v>145</v>
      </c>
      <c r="B389" t="s">
        <v>16</v>
      </c>
      <c r="C389" t="s">
        <v>17</v>
      </c>
      <c r="E389" s="1">
        <v>44235</v>
      </c>
      <c r="F389" s="3" t="s">
        <v>253</v>
      </c>
      <c r="G389" t="s">
        <v>254</v>
      </c>
      <c r="H389" t="s">
        <v>187</v>
      </c>
      <c r="I389" t="s">
        <v>187</v>
      </c>
      <c r="J389" s="3" t="s">
        <v>256</v>
      </c>
      <c r="K389" s="3">
        <v>6623451</v>
      </c>
      <c r="L389" s="3" t="s">
        <v>22</v>
      </c>
      <c r="M389" s="5">
        <v>45350</v>
      </c>
      <c r="N389">
        <v>25</v>
      </c>
      <c r="O389" t="s">
        <v>23</v>
      </c>
      <c r="R389" s="10">
        <v>0</v>
      </c>
      <c r="S389" s="6">
        <v>44236</v>
      </c>
      <c r="T389" t="s">
        <v>24</v>
      </c>
      <c r="U389" t="s">
        <v>25</v>
      </c>
    </row>
    <row r="390" spans="1:21" hidden="1" x14ac:dyDescent="0.25">
      <c r="A390" t="s">
        <v>145</v>
      </c>
      <c r="B390" t="s">
        <v>16</v>
      </c>
      <c r="C390" t="s">
        <v>17</v>
      </c>
      <c r="E390" s="1">
        <v>44235</v>
      </c>
      <c r="F390" s="3" t="s">
        <v>253</v>
      </c>
      <c r="G390" t="s">
        <v>254</v>
      </c>
      <c r="H390" t="s">
        <v>187</v>
      </c>
      <c r="I390" t="s">
        <v>187</v>
      </c>
      <c r="J390" s="3" t="s">
        <v>256</v>
      </c>
      <c r="K390" s="3">
        <v>6623451</v>
      </c>
      <c r="L390" s="3" t="s">
        <v>22</v>
      </c>
      <c r="M390" s="5">
        <v>45350</v>
      </c>
      <c r="N390">
        <v>25</v>
      </c>
      <c r="O390" t="s">
        <v>23</v>
      </c>
      <c r="P390">
        <v>5</v>
      </c>
      <c r="S390" s="6">
        <v>44270</v>
      </c>
      <c r="T390" t="s">
        <v>162</v>
      </c>
      <c r="U390" t="s">
        <v>300</v>
      </c>
    </row>
    <row r="391" spans="1:21" hidden="1" x14ac:dyDescent="0.25">
      <c r="A391" t="s">
        <v>145</v>
      </c>
      <c r="B391" t="s">
        <v>16</v>
      </c>
      <c r="C391" t="s">
        <v>17</v>
      </c>
      <c r="E391" s="1">
        <v>44235</v>
      </c>
      <c r="F391" s="3" t="s">
        <v>253</v>
      </c>
      <c r="G391" t="s">
        <v>254</v>
      </c>
      <c r="H391" t="s">
        <v>187</v>
      </c>
      <c r="I391" t="s">
        <v>187</v>
      </c>
      <c r="J391" s="3" t="s">
        <v>256</v>
      </c>
      <c r="K391" s="3">
        <v>6623451</v>
      </c>
      <c r="L391" s="3" t="s">
        <v>22</v>
      </c>
      <c r="M391" s="5">
        <v>45350</v>
      </c>
      <c r="N391">
        <v>25</v>
      </c>
      <c r="O391" t="s">
        <v>23</v>
      </c>
      <c r="P391">
        <v>0</v>
      </c>
      <c r="S391" s="6">
        <v>44285</v>
      </c>
      <c r="T391" t="s">
        <v>24</v>
      </c>
      <c r="U391" t="s">
        <v>301</v>
      </c>
    </row>
    <row r="392" spans="1:21" hidden="1" x14ac:dyDescent="0.25">
      <c r="A392" t="s">
        <v>145</v>
      </c>
      <c r="B392" t="s">
        <v>16</v>
      </c>
      <c r="C392" t="s">
        <v>17</v>
      </c>
      <c r="E392" s="1">
        <v>44235</v>
      </c>
      <c r="F392" s="3" t="s">
        <v>253</v>
      </c>
      <c r="G392" t="s">
        <v>254</v>
      </c>
      <c r="H392" t="s">
        <v>187</v>
      </c>
      <c r="I392" t="s">
        <v>187</v>
      </c>
      <c r="J392" s="3" t="s">
        <v>256</v>
      </c>
      <c r="K392" s="3">
        <v>6623451</v>
      </c>
      <c r="L392" s="3" t="s">
        <v>22</v>
      </c>
      <c r="M392" s="5">
        <v>45350</v>
      </c>
      <c r="N392">
        <v>25</v>
      </c>
      <c r="O392" t="s">
        <v>23</v>
      </c>
      <c r="P392">
        <v>5</v>
      </c>
      <c r="S392" s="6">
        <v>44334</v>
      </c>
      <c r="T392" t="s">
        <v>262</v>
      </c>
      <c r="U392" t="s">
        <v>263</v>
      </c>
    </row>
    <row r="393" spans="1:21" hidden="1" x14ac:dyDescent="0.25">
      <c r="A393" t="s">
        <v>145</v>
      </c>
      <c r="B393" t="s">
        <v>16</v>
      </c>
      <c r="C393" t="s">
        <v>17</v>
      </c>
      <c r="E393" s="1">
        <v>44235</v>
      </c>
      <c r="F393" s="3" t="s">
        <v>253</v>
      </c>
      <c r="G393" t="s">
        <v>254</v>
      </c>
      <c r="H393" t="s">
        <v>187</v>
      </c>
      <c r="I393" t="s">
        <v>187</v>
      </c>
      <c r="J393" s="3" t="s">
        <v>256</v>
      </c>
      <c r="K393" s="3">
        <v>6623451</v>
      </c>
      <c r="L393" s="3" t="s">
        <v>22</v>
      </c>
      <c r="M393" s="5">
        <v>45350</v>
      </c>
      <c r="N393">
        <v>25</v>
      </c>
      <c r="O393" t="s">
        <v>23</v>
      </c>
      <c r="Q393">
        <v>5</v>
      </c>
      <c r="S393" s="6">
        <v>44337</v>
      </c>
      <c r="T393" t="s">
        <v>199</v>
      </c>
      <c r="U393" t="s">
        <v>302</v>
      </c>
    </row>
    <row r="394" spans="1:21" hidden="1" x14ac:dyDescent="0.25">
      <c r="A394" t="s">
        <v>145</v>
      </c>
      <c r="B394" t="s">
        <v>16</v>
      </c>
      <c r="C394" t="s">
        <v>17</v>
      </c>
      <c r="E394" s="1">
        <v>44235</v>
      </c>
      <c r="F394" s="3" t="s">
        <v>253</v>
      </c>
      <c r="G394" t="s">
        <v>254</v>
      </c>
      <c r="H394" t="s">
        <v>187</v>
      </c>
      <c r="I394" t="s">
        <v>187</v>
      </c>
      <c r="J394" s="3" t="s">
        <v>256</v>
      </c>
      <c r="K394" s="3">
        <v>6919882</v>
      </c>
      <c r="L394" s="3" t="s">
        <v>22</v>
      </c>
      <c r="M394" s="5">
        <v>45350</v>
      </c>
      <c r="N394">
        <v>25</v>
      </c>
      <c r="O394" t="s">
        <v>23</v>
      </c>
      <c r="Q394">
        <v>15</v>
      </c>
      <c r="S394" s="6">
        <v>44337</v>
      </c>
      <c r="T394" t="s">
        <v>199</v>
      </c>
      <c r="U394" t="s">
        <v>303</v>
      </c>
    </row>
    <row r="395" spans="1:21" hidden="1" x14ac:dyDescent="0.25">
      <c r="A395" t="s">
        <v>145</v>
      </c>
      <c r="B395" t="s">
        <v>16</v>
      </c>
      <c r="C395" t="s">
        <v>17</v>
      </c>
      <c r="E395" s="1">
        <v>44235</v>
      </c>
      <c r="F395" s="3" t="s">
        <v>250</v>
      </c>
      <c r="G395" t="s">
        <v>251</v>
      </c>
      <c r="H395" t="s">
        <v>187</v>
      </c>
      <c r="I395" t="s">
        <v>187</v>
      </c>
      <c r="J395" s="3" t="s">
        <v>304</v>
      </c>
      <c r="K395" s="3">
        <v>6582467</v>
      </c>
      <c r="L395" s="3" t="s">
        <v>22</v>
      </c>
      <c r="M395" s="5">
        <v>45350</v>
      </c>
      <c r="N395">
        <v>15</v>
      </c>
      <c r="O395" t="s">
        <v>23</v>
      </c>
      <c r="S395" s="6">
        <v>44236</v>
      </c>
      <c r="T395" t="s">
        <v>24</v>
      </c>
      <c r="U395" t="s">
        <v>25</v>
      </c>
    </row>
    <row r="396" spans="1:21" hidden="1" x14ac:dyDescent="0.25">
      <c r="A396" t="s">
        <v>145</v>
      </c>
      <c r="B396" t="s">
        <v>16</v>
      </c>
      <c r="C396" t="s">
        <v>17</v>
      </c>
      <c r="E396" s="1">
        <v>44235</v>
      </c>
      <c r="F396" s="3" t="s">
        <v>305</v>
      </c>
      <c r="G396" t="s">
        <v>306</v>
      </c>
      <c r="H396" t="s">
        <v>187</v>
      </c>
      <c r="I396" t="s">
        <v>187</v>
      </c>
      <c r="J396" s="3" t="s">
        <v>307</v>
      </c>
      <c r="K396" s="3" t="s">
        <v>308</v>
      </c>
      <c r="L396" s="3" t="s">
        <v>22</v>
      </c>
      <c r="M396" s="5">
        <v>46001</v>
      </c>
      <c r="N396">
        <v>2</v>
      </c>
      <c r="O396" t="s">
        <v>23</v>
      </c>
      <c r="R396" s="10">
        <v>0</v>
      </c>
      <c r="S396" s="6">
        <v>44236</v>
      </c>
      <c r="T396" t="s">
        <v>24</v>
      </c>
      <c r="U396" t="s">
        <v>309</v>
      </c>
    </row>
    <row r="397" spans="1:21" hidden="1" x14ac:dyDescent="0.25">
      <c r="A397" t="s">
        <v>145</v>
      </c>
      <c r="B397" t="s">
        <v>16</v>
      </c>
      <c r="C397" t="s">
        <v>17</v>
      </c>
      <c r="E397" s="1">
        <v>44235</v>
      </c>
      <c r="F397" s="3" t="s">
        <v>305</v>
      </c>
      <c r="G397" t="s">
        <v>306</v>
      </c>
      <c r="H397" t="s">
        <v>187</v>
      </c>
      <c r="I397" t="s">
        <v>187</v>
      </c>
      <c r="J397" s="3" t="s">
        <v>307</v>
      </c>
      <c r="K397" s="3" t="s">
        <v>308</v>
      </c>
      <c r="L397" s="3" t="s">
        <v>22</v>
      </c>
      <c r="M397" s="5">
        <v>46001</v>
      </c>
      <c r="O397" t="s">
        <v>23</v>
      </c>
      <c r="P397">
        <v>1</v>
      </c>
      <c r="S397" s="6">
        <v>44265</v>
      </c>
      <c r="T397" t="s">
        <v>162</v>
      </c>
      <c r="U397" t="s">
        <v>310</v>
      </c>
    </row>
    <row r="398" spans="1:21" hidden="1" x14ac:dyDescent="0.25">
      <c r="A398" t="s">
        <v>145</v>
      </c>
      <c r="B398" t="s">
        <v>16</v>
      </c>
      <c r="C398" t="s">
        <v>17</v>
      </c>
      <c r="E398" s="1">
        <v>44239</v>
      </c>
      <c r="F398" s="3" t="s">
        <v>311</v>
      </c>
      <c r="G398" t="s">
        <v>312</v>
      </c>
      <c r="H398" t="s">
        <v>187</v>
      </c>
      <c r="I398" t="s">
        <v>187</v>
      </c>
      <c r="J398" s="3" t="s">
        <v>313</v>
      </c>
      <c r="K398" s="3">
        <v>6725765</v>
      </c>
      <c r="L398" s="3" t="s">
        <v>22</v>
      </c>
      <c r="M398" s="5">
        <v>45351</v>
      </c>
      <c r="N398">
        <v>15</v>
      </c>
      <c r="O398" t="s">
        <v>23</v>
      </c>
      <c r="R398" s="10">
        <v>0</v>
      </c>
      <c r="S398" s="6">
        <v>44270</v>
      </c>
      <c r="T398" t="s">
        <v>24</v>
      </c>
      <c r="U398" t="s">
        <v>25</v>
      </c>
    </row>
    <row r="399" spans="1:21" hidden="1" x14ac:dyDescent="0.25">
      <c r="A399" t="s">
        <v>145</v>
      </c>
      <c r="B399" t="s">
        <v>16</v>
      </c>
      <c r="C399" t="s">
        <v>17</v>
      </c>
      <c r="E399" s="1">
        <v>44239</v>
      </c>
      <c r="F399" s="3" t="s">
        <v>311</v>
      </c>
      <c r="G399" t="s">
        <v>312</v>
      </c>
      <c r="H399" t="s">
        <v>187</v>
      </c>
      <c r="I399" t="s">
        <v>187</v>
      </c>
      <c r="J399" s="3" t="s">
        <v>313</v>
      </c>
      <c r="K399" s="3">
        <v>6725765</v>
      </c>
      <c r="L399" s="3" t="s">
        <v>22</v>
      </c>
      <c r="M399" s="5">
        <v>45351</v>
      </c>
      <c r="O399" t="s">
        <v>23</v>
      </c>
      <c r="P399">
        <v>10</v>
      </c>
      <c r="S399" s="6">
        <v>44265</v>
      </c>
      <c r="T399" t="s">
        <v>162</v>
      </c>
      <c r="U399" t="s">
        <v>314</v>
      </c>
    </row>
    <row r="400" spans="1:21" hidden="1" x14ac:dyDescent="0.25">
      <c r="A400" t="s">
        <v>145</v>
      </c>
      <c r="B400" t="s">
        <v>65</v>
      </c>
      <c r="C400" t="s">
        <v>17</v>
      </c>
      <c r="E400" s="1">
        <v>44257</v>
      </c>
      <c r="F400" s="3">
        <v>19700360</v>
      </c>
      <c r="G400" t="s">
        <v>315</v>
      </c>
      <c r="H400" t="s">
        <v>316</v>
      </c>
      <c r="I400" t="s">
        <v>316</v>
      </c>
      <c r="J400" s="3" t="s">
        <v>317</v>
      </c>
      <c r="K400" s="3" t="s">
        <v>318</v>
      </c>
      <c r="L400" s="3" t="s">
        <v>22</v>
      </c>
      <c r="M400" s="5">
        <v>44895</v>
      </c>
      <c r="N400">
        <v>6000</v>
      </c>
      <c r="O400" t="s">
        <v>23</v>
      </c>
      <c r="R400" s="10">
        <v>0</v>
      </c>
      <c r="S400" s="6">
        <v>44257</v>
      </c>
      <c r="T400" t="s">
        <v>24</v>
      </c>
      <c r="U400" t="s">
        <v>25</v>
      </c>
    </row>
    <row r="401" spans="1:21" hidden="1" x14ac:dyDescent="0.25">
      <c r="A401" t="s">
        <v>145</v>
      </c>
      <c r="B401" t="s">
        <v>65</v>
      </c>
      <c r="C401" t="s">
        <v>17</v>
      </c>
      <c r="E401" s="1">
        <v>44257</v>
      </c>
      <c r="F401" s="3">
        <v>19700360</v>
      </c>
      <c r="G401" t="s">
        <v>315</v>
      </c>
      <c r="H401" t="s">
        <v>316</v>
      </c>
      <c r="I401" t="s">
        <v>316</v>
      </c>
      <c r="J401" s="3" t="s">
        <v>317</v>
      </c>
      <c r="K401" s="3" t="s">
        <v>318</v>
      </c>
      <c r="L401" s="3" t="s">
        <v>22</v>
      </c>
      <c r="M401" s="5">
        <v>44895</v>
      </c>
      <c r="O401" t="s">
        <v>23</v>
      </c>
      <c r="P401">
        <v>2000</v>
      </c>
      <c r="S401" s="6">
        <v>44274</v>
      </c>
      <c r="T401" t="s">
        <v>162</v>
      </c>
      <c r="U401" t="s">
        <v>319</v>
      </c>
    </row>
    <row r="402" spans="1:21" hidden="1" x14ac:dyDescent="0.25">
      <c r="A402" t="s">
        <v>145</v>
      </c>
      <c r="B402" t="s">
        <v>16</v>
      </c>
      <c r="C402" t="s">
        <v>17</v>
      </c>
      <c r="E402" s="1">
        <v>44258</v>
      </c>
      <c r="F402" s="3">
        <v>120710</v>
      </c>
      <c r="G402" t="s">
        <v>197</v>
      </c>
      <c r="H402" t="s">
        <v>126</v>
      </c>
      <c r="I402" t="s">
        <v>127</v>
      </c>
      <c r="J402" s="3" t="s">
        <v>320</v>
      </c>
      <c r="K402" s="3">
        <v>518072</v>
      </c>
      <c r="L402" s="3" t="s">
        <v>22</v>
      </c>
      <c r="M402" s="5">
        <v>45230</v>
      </c>
      <c r="N402">
        <v>1000</v>
      </c>
      <c r="O402" t="s">
        <v>23</v>
      </c>
      <c r="R402" s="10">
        <v>880</v>
      </c>
      <c r="S402" s="6">
        <v>44258</v>
      </c>
      <c r="T402" t="s">
        <v>24</v>
      </c>
      <c r="U402" t="s">
        <v>25</v>
      </c>
    </row>
    <row r="403" spans="1:21" hidden="1" x14ac:dyDescent="0.25">
      <c r="A403" t="s">
        <v>145</v>
      </c>
      <c r="B403" t="s">
        <v>16</v>
      </c>
      <c r="C403" t="s">
        <v>17</v>
      </c>
      <c r="E403" s="1">
        <v>44258</v>
      </c>
      <c r="F403" s="3">
        <v>120710</v>
      </c>
      <c r="G403" t="s">
        <v>197</v>
      </c>
      <c r="H403" t="s">
        <v>126</v>
      </c>
      <c r="I403" t="s">
        <v>127</v>
      </c>
      <c r="J403" s="3" t="s">
        <v>320</v>
      </c>
      <c r="K403" s="3">
        <v>518072</v>
      </c>
      <c r="L403" s="3" t="s">
        <v>22</v>
      </c>
      <c r="M403" s="5">
        <v>45230</v>
      </c>
      <c r="O403" t="s">
        <v>23</v>
      </c>
      <c r="P403">
        <v>170</v>
      </c>
      <c r="S403" s="6">
        <v>44274</v>
      </c>
      <c r="T403" t="s">
        <v>162</v>
      </c>
      <c r="U403" t="s">
        <v>266</v>
      </c>
    </row>
    <row r="404" spans="1:21" hidden="1" x14ac:dyDescent="0.25">
      <c r="A404" t="s">
        <v>145</v>
      </c>
      <c r="B404" t="s">
        <v>74</v>
      </c>
      <c r="C404" t="s">
        <v>17</v>
      </c>
      <c r="E404" s="1">
        <v>44263</v>
      </c>
      <c r="F404" s="3" t="s">
        <v>321</v>
      </c>
      <c r="G404" t="s">
        <v>322</v>
      </c>
      <c r="H404" t="s">
        <v>323</v>
      </c>
      <c r="I404" t="s">
        <v>323</v>
      </c>
      <c r="J404" s="3" t="s">
        <v>324</v>
      </c>
      <c r="K404" s="3">
        <v>60308</v>
      </c>
      <c r="L404" s="3" t="s">
        <v>22</v>
      </c>
      <c r="M404" s="5">
        <v>44993</v>
      </c>
      <c r="N404">
        <v>8</v>
      </c>
      <c r="O404" t="s">
        <v>227</v>
      </c>
      <c r="R404" s="10">
        <v>8</v>
      </c>
      <c r="S404" s="6">
        <v>44264</v>
      </c>
      <c r="T404" t="s">
        <v>24</v>
      </c>
      <c r="U404" t="s">
        <v>25</v>
      </c>
    </row>
    <row r="405" spans="1:21" hidden="1" x14ac:dyDescent="0.25">
      <c r="A405" t="s">
        <v>145</v>
      </c>
      <c r="B405" t="s">
        <v>16</v>
      </c>
      <c r="C405" t="s">
        <v>17</v>
      </c>
      <c r="E405" s="1">
        <v>44263</v>
      </c>
      <c r="F405" s="3" t="s">
        <v>325</v>
      </c>
      <c r="G405" t="s">
        <v>218</v>
      </c>
      <c r="H405" t="s">
        <v>219</v>
      </c>
      <c r="I405" t="s">
        <v>220</v>
      </c>
      <c r="J405" s="3" t="s">
        <v>326</v>
      </c>
      <c r="K405" s="3" t="s">
        <v>327</v>
      </c>
      <c r="L405" s="3" t="s">
        <v>22</v>
      </c>
      <c r="M405" s="5">
        <v>44561</v>
      </c>
      <c r="N405">
        <v>2</v>
      </c>
      <c r="O405" t="s">
        <v>23</v>
      </c>
      <c r="S405" s="6">
        <v>44263</v>
      </c>
      <c r="T405" t="s">
        <v>24</v>
      </c>
      <c r="U405" t="s">
        <v>25</v>
      </c>
    </row>
    <row r="406" spans="1:21" hidden="1" x14ac:dyDescent="0.25">
      <c r="A406" t="s">
        <v>145</v>
      </c>
      <c r="B406" t="s">
        <v>16</v>
      </c>
      <c r="C406" t="s">
        <v>17</v>
      </c>
      <c r="E406" s="1">
        <v>44263</v>
      </c>
      <c r="F406" s="3" t="s">
        <v>325</v>
      </c>
      <c r="G406" t="s">
        <v>218</v>
      </c>
      <c r="H406" t="s">
        <v>219</v>
      </c>
      <c r="I406" t="s">
        <v>220</v>
      </c>
      <c r="J406" s="3" t="s">
        <v>326</v>
      </c>
      <c r="K406" s="3" t="s">
        <v>327</v>
      </c>
      <c r="L406" s="3" t="s">
        <v>22</v>
      </c>
      <c r="M406" s="5">
        <v>44561</v>
      </c>
      <c r="O406" t="s">
        <v>23</v>
      </c>
      <c r="P406">
        <v>2</v>
      </c>
      <c r="S406" s="6">
        <v>44274</v>
      </c>
      <c r="T406" t="s">
        <v>162</v>
      </c>
      <c r="U406" t="s">
        <v>273</v>
      </c>
    </row>
    <row r="407" spans="1:21" hidden="1" x14ac:dyDescent="0.25">
      <c r="A407" t="s">
        <v>145</v>
      </c>
      <c r="B407" t="s">
        <v>65</v>
      </c>
      <c r="C407" t="s">
        <v>17</v>
      </c>
      <c r="E407" s="1">
        <v>44263</v>
      </c>
      <c r="F407" s="3" t="s">
        <v>328</v>
      </c>
      <c r="G407" t="s">
        <v>329</v>
      </c>
      <c r="H407" t="s">
        <v>67</v>
      </c>
      <c r="I407" t="s">
        <v>67</v>
      </c>
      <c r="J407" s="3" t="s">
        <v>330</v>
      </c>
      <c r="K407" s="3">
        <v>6202006303</v>
      </c>
      <c r="L407" s="3" t="s">
        <v>22</v>
      </c>
      <c r="M407" s="5">
        <v>44734</v>
      </c>
      <c r="N407">
        <v>6000</v>
      </c>
      <c r="O407" t="s">
        <v>23</v>
      </c>
      <c r="R407" s="10">
        <v>0</v>
      </c>
      <c r="S407" s="6">
        <v>44263</v>
      </c>
      <c r="T407" t="s">
        <v>24</v>
      </c>
      <c r="U407" t="s">
        <v>25</v>
      </c>
    </row>
    <row r="408" spans="1:21" hidden="1" x14ac:dyDescent="0.25">
      <c r="A408" t="s">
        <v>145</v>
      </c>
      <c r="B408" t="s">
        <v>65</v>
      </c>
      <c r="C408" t="s">
        <v>17</v>
      </c>
      <c r="E408" s="1">
        <v>44263</v>
      </c>
      <c r="F408" s="3" t="s">
        <v>328</v>
      </c>
      <c r="G408" t="s">
        <v>329</v>
      </c>
      <c r="H408" t="s">
        <v>67</v>
      </c>
      <c r="I408" t="s">
        <v>67</v>
      </c>
      <c r="J408" s="3" t="s">
        <v>330</v>
      </c>
      <c r="K408" s="3">
        <v>6202006303</v>
      </c>
      <c r="L408" s="3" t="s">
        <v>22</v>
      </c>
      <c r="M408" s="5">
        <v>44734</v>
      </c>
      <c r="O408" t="s">
        <v>23</v>
      </c>
      <c r="P408">
        <v>2000</v>
      </c>
      <c r="S408" s="6">
        <v>44274</v>
      </c>
      <c r="T408" t="s">
        <v>162</v>
      </c>
      <c r="U408" t="s">
        <v>319</v>
      </c>
    </row>
    <row r="409" spans="1:21" hidden="1" x14ac:dyDescent="0.25">
      <c r="A409" t="s">
        <v>145</v>
      </c>
      <c r="B409" t="s">
        <v>16</v>
      </c>
      <c r="C409" t="s">
        <v>17</v>
      </c>
      <c r="E409" s="1">
        <v>44266</v>
      </c>
      <c r="F409" s="3" t="s">
        <v>331</v>
      </c>
      <c r="G409" t="s">
        <v>332</v>
      </c>
      <c r="H409" t="s">
        <v>20</v>
      </c>
      <c r="I409" t="s">
        <v>333</v>
      </c>
      <c r="J409" s="3" t="s">
        <v>334</v>
      </c>
      <c r="K409" s="3">
        <v>26120035</v>
      </c>
      <c r="L409" s="3" t="s">
        <v>22</v>
      </c>
      <c r="M409" s="5">
        <v>45188</v>
      </c>
      <c r="N409">
        <v>100</v>
      </c>
      <c r="O409" t="s">
        <v>23</v>
      </c>
      <c r="R409" s="10">
        <f>Table1[[#This Row],[Initial Balance]]-P410-P909-P1605-P3438+Q933+Q1617-P32464-P3439-P3440</f>
        <v>12.949999999999996</v>
      </c>
      <c r="S409" s="6">
        <v>44266</v>
      </c>
      <c r="T409" t="s">
        <v>24</v>
      </c>
      <c r="U409" t="s">
        <v>25</v>
      </c>
    </row>
    <row r="410" spans="1:21" hidden="1" x14ac:dyDescent="0.25">
      <c r="A410" t="s">
        <v>145</v>
      </c>
      <c r="B410" t="s">
        <v>16</v>
      </c>
      <c r="C410" t="s">
        <v>17</v>
      </c>
      <c r="E410" s="1">
        <v>44266</v>
      </c>
      <c r="F410" s="3" t="s">
        <v>331</v>
      </c>
      <c r="G410" t="s">
        <v>332</v>
      </c>
      <c r="H410" t="s">
        <v>20</v>
      </c>
      <c r="I410" t="s">
        <v>333</v>
      </c>
      <c r="J410" s="3" t="s">
        <v>334</v>
      </c>
      <c r="K410" s="3">
        <v>26120035</v>
      </c>
      <c r="L410" s="3" t="s">
        <v>22</v>
      </c>
      <c r="M410" s="5">
        <v>45188</v>
      </c>
      <c r="O410" t="s">
        <v>23</v>
      </c>
      <c r="P410">
        <v>5</v>
      </c>
      <c r="S410" s="6">
        <v>44274</v>
      </c>
      <c r="T410" t="s">
        <v>162</v>
      </c>
      <c r="U410" t="s">
        <v>266</v>
      </c>
    </row>
    <row r="411" spans="1:21" hidden="1" x14ac:dyDescent="0.25">
      <c r="A411" t="s">
        <v>145</v>
      </c>
      <c r="B411" t="s">
        <v>16</v>
      </c>
      <c r="C411" t="s">
        <v>17</v>
      </c>
      <c r="E411" s="1">
        <v>44277</v>
      </c>
      <c r="F411" s="3" t="s">
        <v>231</v>
      </c>
      <c r="G411" t="s">
        <v>232</v>
      </c>
      <c r="H411" t="s">
        <v>335</v>
      </c>
      <c r="I411" t="s">
        <v>233</v>
      </c>
      <c r="J411" s="3" t="s">
        <v>234</v>
      </c>
      <c r="K411" s="3" t="s">
        <v>336</v>
      </c>
      <c r="L411" s="3" t="s">
        <v>22</v>
      </c>
      <c r="M411" s="5">
        <v>45382</v>
      </c>
      <c r="N411">
        <v>5</v>
      </c>
      <c r="O411" t="s">
        <v>23</v>
      </c>
      <c r="R411" s="10">
        <v>0</v>
      </c>
      <c r="S411" s="6">
        <v>44277</v>
      </c>
      <c r="T411" t="s">
        <v>24</v>
      </c>
      <c r="U411" t="s">
        <v>25</v>
      </c>
    </row>
    <row r="412" spans="1:21" hidden="1" x14ac:dyDescent="0.25">
      <c r="A412" t="s">
        <v>145</v>
      </c>
      <c r="B412" t="s">
        <v>16</v>
      </c>
      <c r="C412" t="s">
        <v>17</v>
      </c>
      <c r="E412" s="1">
        <v>44277</v>
      </c>
      <c r="F412" s="3" t="s">
        <v>231</v>
      </c>
      <c r="G412" t="s">
        <v>232</v>
      </c>
      <c r="H412" t="s">
        <v>335</v>
      </c>
      <c r="I412" t="s">
        <v>233</v>
      </c>
      <c r="J412" s="3" t="s">
        <v>234</v>
      </c>
      <c r="K412" s="3" t="s">
        <v>336</v>
      </c>
      <c r="L412" s="3" t="s">
        <v>22</v>
      </c>
      <c r="M412" s="5">
        <v>45382</v>
      </c>
      <c r="O412" t="s">
        <v>23</v>
      </c>
      <c r="P412">
        <v>3</v>
      </c>
      <c r="S412" s="6">
        <v>44333</v>
      </c>
      <c r="T412" t="s">
        <v>160</v>
      </c>
      <c r="U412" t="s">
        <v>337</v>
      </c>
    </row>
    <row r="413" spans="1:21" hidden="1" x14ac:dyDescent="0.25">
      <c r="A413" t="s">
        <v>145</v>
      </c>
      <c r="B413" t="s">
        <v>74</v>
      </c>
      <c r="C413" t="s">
        <v>17</v>
      </c>
      <c r="E413" s="1">
        <v>44287</v>
      </c>
      <c r="F413" s="3" t="s">
        <v>338</v>
      </c>
      <c r="G413" t="s">
        <v>225</v>
      </c>
      <c r="H413" t="s">
        <v>20</v>
      </c>
      <c r="I413" t="s">
        <v>226</v>
      </c>
      <c r="J413" s="3" t="s">
        <v>339</v>
      </c>
      <c r="K413" s="3">
        <v>60117</v>
      </c>
      <c r="L413" s="3" t="s">
        <v>102</v>
      </c>
      <c r="M413" s="5">
        <v>45382</v>
      </c>
      <c r="N413">
        <v>8</v>
      </c>
      <c r="O413" t="s">
        <v>227</v>
      </c>
      <c r="R413" s="10">
        <v>1</v>
      </c>
      <c r="S413" s="6">
        <v>44287</v>
      </c>
      <c r="T413" t="s">
        <v>24</v>
      </c>
      <c r="U413" t="s">
        <v>104</v>
      </c>
    </row>
    <row r="414" spans="1:21" hidden="1" x14ac:dyDescent="0.25">
      <c r="A414" t="s">
        <v>145</v>
      </c>
      <c r="B414" t="s">
        <v>74</v>
      </c>
      <c r="C414" t="s">
        <v>17</v>
      </c>
      <c r="E414" s="1">
        <v>44306</v>
      </c>
      <c r="F414" s="3">
        <v>29241900</v>
      </c>
      <c r="G414" t="s">
        <v>284</v>
      </c>
      <c r="H414" t="s">
        <v>285</v>
      </c>
      <c r="I414" t="s">
        <v>286</v>
      </c>
      <c r="J414" s="3" t="s">
        <v>340</v>
      </c>
      <c r="K414" s="3" t="s">
        <v>288</v>
      </c>
      <c r="L414" s="3" t="s">
        <v>102</v>
      </c>
      <c r="M414" s="5">
        <v>45034</v>
      </c>
      <c r="N414">
        <v>50</v>
      </c>
      <c r="O414" t="s">
        <v>103</v>
      </c>
      <c r="P414">
        <v>0.1</v>
      </c>
      <c r="R414" s="10">
        <f>Table1[[#This Row],[Initial Balance]]-Table1[[#This Row],[ Removed  Qty]]-P485-P584-P585-P592-P598-P608-P631-P632-P633</f>
        <v>0.1890000000000015</v>
      </c>
      <c r="S414" s="6">
        <v>44320</v>
      </c>
      <c r="T414" t="s">
        <v>80</v>
      </c>
      <c r="U414" t="s">
        <v>341</v>
      </c>
    </row>
    <row r="415" spans="1:21" hidden="1" x14ac:dyDescent="0.25">
      <c r="A415" t="s">
        <v>145</v>
      </c>
      <c r="B415" t="s">
        <v>74</v>
      </c>
      <c r="C415" t="s">
        <v>17</v>
      </c>
      <c r="E415" s="1">
        <v>44306</v>
      </c>
      <c r="F415" s="3">
        <v>29241900</v>
      </c>
      <c r="G415" t="s">
        <v>284</v>
      </c>
      <c r="H415" t="s">
        <v>285</v>
      </c>
      <c r="I415" t="s">
        <v>286</v>
      </c>
      <c r="J415" s="3" t="s">
        <v>340</v>
      </c>
      <c r="K415" s="3" t="s">
        <v>288</v>
      </c>
      <c r="L415" s="3" t="s">
        <v>102</v>
      </c>
      <c r="M415" s="5">
        <v>45034</v>
      </c>
      <c r="O415" t="s">
        <v>103</v>
      </c>
      <c r="P415">
        <v>0</v>
      </c>
      <c r="S415" s="6">
        <v>44328</v>
      </c>
      <c r="T415" t="s">
        <v>24</v>
      </c>
      <c r="U415" t="s">
        <v>25</v>
      </c>
    </row>
    <row r="416" spans="1:21" hidden="1" x14ac:dyDescent="0.25">
      <c r="A416" t="s">
        <v>145</v>
      </c>
      <c r="B416" t="s">
        <v>74</v>
      </c>
      <c r="C416" t="s">
        <v>17</v>
      </c>
      <c r="E416" s="1">
        <v>44307</v>
      </c>
      <c r="F416" s="3" t="s">
        <v>342</v>
      </c>
      <c r="G416" t="s">
        <v>343</v>
      </c>
      <c r="H416" t="s">
        <v>285</v>
      </c>
      <c r="I416" t="s">
        <v>285</v>
      </c>
      <c r="J416" s="3" t="s">
        <v>344</v>
      </c>
      <c r="K416" s="3" t="s">
        <v>288</v>
      </c>
      <c r="L416" s="3" t="s">
        <v>102</v>
      </c>
      <c r="M416" s="5">
        <v>44490</v>
      </c>
      <c r="N416">
        <v>1104</v>
      </c>
      <c r="O416" t="s">
        <v>113</v>
      </c>
      <c r="P416">
        <v>2</v>
      </c>
      <c r="R416" s="10">
        <v>0</v>
      </c>
      <c r="S416" s="6">
        <v>44307</v>
      </c>
      <c r="T416" t="s">
        <v>80</v>
      </c>
      <c r="U416" t="s">
        <v>345</v>
      </c>
    </row>
    <row r="417" spans="1:21" hidden="1" x14ac:dyDescent="0.25">
      <c r="A417" t="s">
        <v>145</v>
      </c>
      <c r="B417" t="s">
        <v>74</v>
      </c>
      <c r="C417" t="s">
        <v>17</v>
      </c>
      <c r="E417" s="1">
        <v>44307</v>
      </c>
      <c r="F417" s="3" t="s">
        <v>342</v>
      </c>
      <c r="G417" t="s">
        <v>343</v>
      </c>
      <c r="H417" t="s">
        <v>285</v>
      </c>
      <c r="I417" t="s">
        <v>285</v>
      </c>
      <c r="J417" s="3" t="s">
        <v>344</v>
      </c>
      <c r="K417" s="3" t="s">
        <v>288</v>
      </c>
      <c r="L417" s="3" t="s">
        <v>102</v>
      </c>
      <c r="M417" s="5">
        <v>44490</v>
      </c>
      <c r="O417" t="s">
        <v>113</v>
      </c>
      <c r="P417">
        <v>99</v>
      </c>
      <c r="S417" s="6">
        <v>44326</v>
      </c>
      <c r="T417" t="s">
        <v>346</v>
      </c>
      <c r="U417" t="s">
        <v>347</v>
      </c>
    </row>
    <row r="418" spans="1:21" hidden="1" x14ac:dyDescent="0.25">
      <c r="A418" t="s">
        <v>145</v>
      </c>
      <c r="B418" t="s">
        <v>74</v>
      </c>
      <c r="C418" t="s">
        <v>17</v>
      </c>
      <c r="E418" s="1">
        <v>44307</v>
      </c>
      <c r="F418" s="3" t="s">
        <v>342</v>
      </c>
      <c r="G418" t="s">
        <v>343</v>
      </c>
      <c r="H418" t="s">
        <v>285</v>
      </c>
      <c r="I418" t="s">
        <v>285</v>
      </c>
      <c r="J418" s="3" t="s">
        <v>344</v>
      </c>
      <c r="K418" s="3" t="s">
        <v>288</v>
      </c>
      <c r="L418" s="3" t="s">
        <v>102</v>
      </c>
      <c r="M418" s="5">
        <v>44490</v>
      </c>
      <c r="O418" t="s">
        <v>113</v>
      </c>
      <c r="P418">
        <v>931</v>
      </c>
      <c r="S418" s="6">
        <v>44328</v>
      </c>
      <c r="T418" t="s">
        <v>119</v>
      </c>
      <c r="U418" t="s">
        <v>348</v>
      </c>
    </row>
    <row r="419" spans="1:21" hidden="1" x14ac:dyDescent="0.25">
      <c r="A419" t="s">
        <v>145</v>
      </c>
      <c r="B419" t="s">
        <v>16</v>
      </c>
      <c r="C419" t="s">
        <v>17</v>
      </c>
      <c r="E419" s="1">
        <v>44308</v>
      </c>
      <c r="F419" s="3" t="s">
        <v>349</v>
      </c>
      <c r="G419" t="s">
        <v>312</v>
      </c>
      <c r="H419" t="s">
        <v>350</v>
      </c>
      <c r="I419" t="s">
        <v>350</v>
      </c>
      <c r="J419" s="3" t="s">
        <v>351</v>
      </c>
      <c r="K419" s="3">
        <v>6841164</v>
      </c>
      <c r="L419" s="3" t="s">
        <v>22</v>
      </c>
      <c r="M419" s="5">
        <v>46134</v>
      </c>
      <c r="N419">
        <v>25</v>
      </c>
      <c r="O419" t="s">
        <v>23</v>
      </c>
      <c r="R419" s="10">
        <f>Table1[[#This Row],[Initial Balance]]-P466-P540-P558-P580-P649+Q546+Q649-P4338-P4341</f>
        <v>8</v>
      </c>
      <c r="S419" s="6">
        <v>44311</v>
      </c>
      <c r="T419" t="s">
        <v>24</v>
      </c>
      <c r="U419" t="s">
        <v>25</v>
      </c>
    </row>
    <row r="420" spans="1:21" hidden="1" x14ac:dyDescent="0.25">
      <c r="A420" t="s">
        <v>145</v>
      </c>
      <c r="B420" t="s">
        <v>16</v>
      </c>
      <c r="C420" t="s">
        <v>17</v>
      </c>
      <c r="E420" s="1">
        <v>44308</v>
      </c>
      <c r="F420" s="3" t="s">
        <v>253</v>
      </c>
      <c r="G420" t="s">
        <v>254</v>
      </c>
      <c r="H420" t="s">
        <v>187</v>
      </c>
      <c r="I420" t="s">
        <v>187</v>
      </c>
      <c r="J420" s="3" t="s">
        <v>352</v>
      </c>
      <c r="K420" s="3">
        <v>6919882</v>
      </c>
      <c r="L420" s="3" t="s">
        <v>22</v>
      </c>
      <c r="M420" s="5">
        <v>46134</v>
      </c>
      <c r="O420" t="s">
        <v>23</v>
      </c>
      <c r="P420">
        <v>0</v>
      </c>
      <c r="R420" s="10">
        <v>0</v>
      </c>
      <c r="S420" s="6">
        <v>44308</v>
      </c>
      <c r="T420" t="s">
        <v>24</v>
      </c>
      <c r="U420" t="s">
        <v>104</v>
      </c>
    </row>
    <row r="421" spans="1:21" hidden="1" x14ac:dyDescent="0.25">
      <c r="A421" t="s">
        <v>145</v>
      </c>
      <c r="B421" t="s">
        <v>16</v>
      </c>
      <c r="C421" t="s">
        <v>17</v>
      </c>
      <c r="E421" s="1">
        <v>44308</v>
      </c>
      <c r="F421" s="3" t="s">
        <v>253</v>
      </c>
      <c r="G421" t="s">
        <v>254</v>
      </c>
      <c r="H421" t="s">
        <v>187</v>
      </c>
      <c r="I421" t="s">
        <v>187</v>
      </c>
      <c r="J421" s="3" t="s">
        <v>352</v>
      </c>
      <c r="K421" s="3">
        <v>6919882</v>
      </c>
      <c r="L421" s="3" t="s">
        <v>22</v>
      </c>
      <c r="M421" s="5">
        <v>46134</v>
      </c>
      <c r="N421">
        <v>25</v>
      </c>
      <c r="O421" t="s">
        <v>23</v>
      </c>
      <c r="P421">
        <v>25</v>
      </c>
      <c r="S421" s="6">
        <v>44334</v>
      </c>
      <c r="T421" t="s">
        <v>24</v>
      </c>
      <c r="U421" t="s">
        <v>263</v>
      </c>
    </row>
    <row r="422" spans="1:21" hidden="1" x14ac:dyDescent="0.25">
      <c r="A422" t="s">
        <v>145</v>
      </c>
      <c r="B422" t="s">
        <v>16</v>
      </c>
      <c r="C422" t="s">
        <v>17</v>
      </c>
      <c r="E422" s="1">
        <v>44313</v>
      </c>
      <c r="F422" s="3" t="s">
        <v>270</v>
      </c>
      <c r="G422" t="s">
        <v>215</v>
      </c>
      <c r="H422" t="s">
        <v>210</v>
      </c>
      <c r="I422" t="s">
        <v>210</v>
      </c>
      <c r="J422" s="3" t="s">
        <v>353</v>
      </c>
      <c r="K422" s="3" t="s">
        <v>354</v>
      </c>
      <c r="L422" s="3" t="s">
        <v>22</v>
      </c>
      <c r="M422" s="5">
        <v>45322</v>
      </c>
      <c r="N422">
        <v>2</v>
      </c>
      <c r="O422" t="s">
        <v>23</v>
      </c>
      <c r="R422" s="10">
        <v>0</v>
      </c>
      <c r="S422" s="6">
        <v>44313</v>
      </c>
      <c r="T422" t="s">
        <v>37</v>
      </c>
      <c r="U422" t="s">
        <v>355</v>
      </c>
    </row>
    <row r="423" spans="1:21" hidden="1" x14ac:dyDescent="0.25">
      <c r="A423" t="s">
        <v>145</v>
      </c>
      <c r="B423" t="s">
        <v>74</v>
      </c>
      <c r="C423" t="s">
        <v>17</v>
      </c>
      <c r="E423" s="1">
        <v>44322</v>
      </c>
      <c r="F423" s="3" t="s">
        <v>356</v>
      </c>
      <c r="G423" t="s">
        <v>357</v>
      </c>
      <c r="H423" t="s">
        <v>32</v>
      </c>
      <c r="I423" t="s">
        <v>226</v>
      </c>
      <c r="J423" s="3" t="s">
        <v>358</v>
      </c>
      <c r="K423" s="3">
        <v>47114</v>
      </c>
      <c r="L423" s="3" t="s">
        <v>22</v>
      </c>
      <c r="M423" s="5">
        <v>45351</v>
      </c>
      <c r="N423">
        <v>4</v>
      </c>
      <c r="O423" t="s">
        <v>227</v>
      </c>
      <c r="R423" s="10">
        <v>1</v>
      </c>
      <c r="S423" s="6">
        <v>44322</v>
      </c>
      <c r="T423" t="s">
        <v>24</v>
      </c>
      <c r="U423" t="s">
        <v>25</v>
      </c>
    </row>
    <row r="424" spans="1:21" hidden="1" x14ac:dyDescent="0.25">
      <c r="A424" t="s">
        <v>145</v>
      </c>
      <c r="B424" t="s">
        <v>16</v>
      </c>
      <c r="C424" t="s">
        <v>17</v>
      </c>
      <c r="E424" s="1">
        <v>44333</v>
      </c>
      <c r="F424" s="3" t="s">
        <v>325</v>
      </c>
      <c r="G424" t="s">
        <v>218</v>
      </c>
      <c r="H424" t="s">
        <v>219</v>
      </c>
      <c r="I424" t="s">
        <v>220</v>
      </c>
      <c r="J424" s="3" t="s">
        <v>359</v>
      </c>
      <c r="K424" s="3" t="s">
        <v>327</v>
      </c>
      <c r="L424" s="3" t="s">
        <v>22</v>
      </c>
      <c r="M424" s="5">
        <v>44561</v>
      </c>
      <c r="N424">
        <v>1</v>
      </c>
      <c r="O424" t="s">
        <v>23</v>
      </c>
      <c r="R424" s="10">
        <v>0</v>
      </c>
      <c r="S424" s="6">
        <v>44333</v>
      </c>
      <c r="T424" t="s">
        <v>24</v>
      </c>
      <c r="U424" t="s">
        <v>104</v>
      </c>
    </row>
    <row r="425" spans="1:21" hidden="1" x14ac:dyDescent="0.25">
      <c r="A425" t="s">
        <v>145</v>
      </c>
      <c r="B425" t="s">
        <v>74</v>
      </c>
      <c r="C425" t="s">
        <v>17</v>
      </c>
      <c r="E425" s="1">
        <v>44349</v>
      </c>
      <c r="F425" s="3" t="s">
        <v>205</v>
      </c>
      <c r="G425" t="s">
        <v>202</v>
      </c>
      <c r="H425" t="s">
        <v>32</v>
      </c>
      <c r="I425" t="s">
        <v>360</v>
      </c>
      <c r="J425" s="3" t="s">
        <v>879</v>
      </c>
      <c r="K425" s="3">
        <v>3040211</v>
      </c>
      <c r="L425" s="3" t="s">
        <v>22</v>
      </c>
      <c r="M425" s="5">
        <v>44320</v>
      </c>
      <c r="N425">
        <v>2</v>
      </c>
      <c r="O425" t="s">
        <v>204</v>
      </c>
      <c r="R425" s="10">
        <v>0</v>
      </c>
      <c r="S425" s="6">
        <v>44349</v>
      </c>
      <c r="T425" t="s">
        <v>24</v>
      </c>
      <c r="U425" t="s">
        <v>25</v>
      </c>
    </row>
    <row r="426" spans="1:21" hidden="1" x14ac:dyDescent="0.25">
      <c r="A426" t="s">
        <v>145</v>
      </c>
      <c r="B426" t="s">
        <v>16</v>
      </c>
      <c r="C426" t="s">
        <v>17</v>
      </c>
      <c r="E426" s="1">
        <v>44371</v>
      </c>
      <c r="F426" s="3" t="s">
        <v>361</v>
      </c>
      <c r="G426" t="s">
        <v>362</v>
      </c>
      <c r="H426" t="s">
        <v>41</v>
      </c>
      <c r="J426" s="3" t="s">
        <v>363</v>
      </c>
      <c r="K426" s="3">
        <v>6052104010</v>
      </c>
      <c r="L426" s="3" t="s">
        <v>22</v>
      </c>
      <c r="M426" s="5">
        <v>46197</v>
      </c>
      <c r="N426">
        <v>50</v>
      </c>
      <c r="O426" t="s">
        <v>23</v>
      </c>
      <c r="R426" s="10">
        <v>35</v>
      </c>
      <c r="S426" s="6">
        <v>44371</v>
      </c>
      <c r="T426" t="s">
        <v>24</v>
      </c>
      <c r="U426" t="s">
        <v>364</v>
      </c>
    </row>
    <row r="427" spans="1:21" hidden="1" x14ac:dyDescent="0.25">
      <c r="A427" t="s">
        <v>145</v>
      </c>
      <c r="B427" t="s">
        <v>16</v>
      </c>
      <c r="C427" t="s">
        <v>17</v>
      </c>
      <c r="E427" s="1">
        <v>44377</v>
      </c>
      <c r="F427" s="3" t="s">
        <v>361</v>
      </c>
      <c r="G427" t="s">
        <v>362</v>
      </c>
      <c r="H427" t="s">
        <v>41</v>
      </c>
      <c r="J427" s="3" t="s">
        <v>365</v>
      </c>
      <c r="K427" s="3">
        <v>6052104011</v>
      </c>
      <c r="L427" s="3" t="s">
        <v>22</v>
      </c>
      <c r="M427" s="5">
        <v>46203</v>
      </c>
      <c r="N427">
        <v>25</v>
      </c>
      <c r="O427" t="s">
        <v>23</v>
      </c>
      <c r="R427" s="10">
        <f>Table1[[#This Row],[Initial Balance]]-P482-P508-P711-P712+Q4705</f>
        <v>6</v>
      </c>
      <c r="S427" s="6">
        <v>44377</v>
      </c>
      <c r="T427" t="s">
        <v>24</v>
      </c>
      <c r="U427" t="s">
        <v>25</v>
      </c>
    </row>
    <row r="428" spans="1:21" hidden="1" x14ac:dyDescent="0.25">
      <c r="A428" t="s">
        <v>145</v>
      </c>
      <c r="B428" t="s">
        <v>16</v>
      </c>
      <c r="C428" t="s">
        <v>17</v>
      </c>
      <c r="E428" s="1">
        <v>44130</v>
      </c>
      <c r="F428" s="3" t="s">
        <v>185</v>
      </c>
      <c r="G428" t="s">
        <v>186</v>
      </c>
      <c r="H428" t="s">
        <v>187</v>
      </c>
      <c r="I428" t="s">
        <v>188</v>
      </c>
      <c r="K428" s="3" t="s">
        <v>189</v>
      </c>
      <c r="L428" s="3" t="s">
        <v>22</v>
      </c>
      <c r="M428" s="5">
        <v>45022</v>
      </c>
      <c r="O428" t="s">
        <v>23</v>
      </c>
      <c r="P428">
        <v>5</v>
      </c>
      <c r="S428" s="6">
        <v>44176</v>
      </c>
      <c r="T428" t="s">
        <v>162</v>
      </c>
      <c r="U428" t="s">
        <v>198</v>
      </c>
    </row>
    <row r="429" spans="1:21" hidden="1" x14ac:dyDescent="0.25">
      <c r="A429" t="s">
        <v>145</v>
      </c>
      <c r="B429" t="s">
        <v>16</v>
      </c>
      <c r="C429" t="s">
        <v>17</v>
      </c>
      <c r="E429" s="1">
        <v>44130</v>
      </c>
      <c r="F429" s="3" t="s">
        <v>185</v>
      </c>
      <c r="G429" t="s">
        <v>186</v>
      </c>
      <c r="H429" t="s">
        <v>187</v>
      </c>
      <c r="I429" t="s">
        <v>188</v>
      </c>
      <c r="K429" s="3" t="s">
        <v>189</v>
      </c>
      <c r="L429" s="3" t="s">
        <v>22</v>
      </c>
      <c r="M429" s="5">
        <v>45022</v>
      </c>
      <c r="O429" t="s">
        <v>23</v>
      </c>
      <c r="P429">
        <v>0</v>
      </c>
      <c r="S429" s="6">
        <v>44186</v>
      </c>
      <c r="T429" t="s">
        <v>59</v>
      </c>
      <c r="U429" t="s">
        <v>182</v>
      </c>
    </row>
    <row r="430" spans="1:21" hidden="1" x14ac:dyDescent="0.25">
      <c r="A430" t="s">
        <v>145</v>
      </c>
      <c r="B430" t="s">
        <v>16</v>
      </c>
      <c r="C430" t="s">
        <v>17</v>
      </c>
      <c r="E430" s="1">
        <v>44130</v>
      </c>
      <c r="F430" s="3" t="s">
        <v>185</v>
      </c>
      <c r="G430" t="s">
        <v>186</v>
      </c>
      <c r="H430" t="s">
        <v>187</v>
      </c>
      <c r="I430" t="s">
        <v>188</v>
      </c>
      <c r="K430" s="3" t="s">
        <v>189</v>
      </c>
      <c r="L430" s="3" t="s">
        <v>22</v>
      </c>
      <c r="M430" s="5">
        <v>45022</v>
      </c>
      <c r="O430" t="s">
        <v>23</v>
      </c>
      <c r="Q430">
        <v>5</v>
      </c>
      <c r="S430" s="6">
        <v>44200</v>
      </c>
      <c r="T430" t="s">
        <v>162</v>
      </c>
      <c r="U430" t="s">
        <v>366</v>
      </c>
    </row>
    <row r="431" spans="1:21" hidden="1" x14ac:dyDescent="0.25">
      <c r="A431" t="s">
        <v>145</v>
      </c>
      <c r="B431" t="s">
        <v>16</v>
      </c>
      <c r="C431" t="s">
        <v>17</v>
      </c>
      <c r="E431" s="1">
        <v>44125</v>
      </c>
      <c r="F431" s="3" t="s">
        <v>39</v>
      </c>
      <c r="G431" t="s">
        <v>184</v>
      </c>
      <c r="H431" t="s">
        <v>41</v>
      </c>
      <c r="I431" t="s">
        <v>42</v>
      </c>
      <c r="K431" s="3">
        <v>60236646</v>
      </c>
      <c r="L431" s="3" t="s">
        <v>22</v>
      </c>
      <c r="M431" s="5">
        <v>45016</v>
      </c>
      <c r="O431" t="s">
        <v>23</v>
      </c>
      <c r="P431">
        <v>1</v>
      </c>
      <c r="S431" s="6">
        <v>44188</v>
      </c>
      <c r="T431" t="s">
        <v>162</v>
      </c>
      <c r="U431" t="s">
        <v>367</v>
      </c>
    </row>
    <row r="432" spans="1:21" hidden="1" x14ac:dyDescent="0.25">
      <c r="A432" t="s">
        <v>145</v>
      </c>
      <c r="B432" t="s">
        <v>16</v>
      </c>
      <c r="C432" t="s">
        <v>17</v>
      </c>
      <c r="E432" s="1">
        <v>44125</v>
      </c>
      <c r="F432" s="3" t="s">
        <v>39</v>
      </c>
      <c r="G432" t="s">
        <v>184</v>
      </c>
      <c r="H432" t="s">
        <v>41</v>
      </c>
      <c r="I432" t="s">
        <v>42</v>
      </c>
      <c r="K432" s="3">
        <v>60236646</v>
      </c>
      <c r="L432" s="3" t="s">
        <v>22</v>
      </c>
      <c r="M432" s="5">
        <v>45016</v>
      </c>
      <c r="O432" t="s">
        <v>23</v>
      </c>
      <c r="P432">
        <v>2</v>
      </c>
      <c r="S432" s="6">
        <v>44214</v>
      </c>
      <c r="T432" t="s">
        <v>28</v>
      </c>
      <c r="U432" t="s">
        <v>248</v>
      </c>
    </row>
    <row r="433" spans="1:21" hidden="1" x14ac:dyDescent="0.25">
      <c r="A433" t="s">
        <v>145</v>
      </c>
      <c r="B433" t="s">
        <v>16</v>
      </c>
      <c r="C433" t="s">
        <v>17</v>
      </c>
      <c r="E433" s="1">
        <v>44139</v>
      </c>
      <c r="F433" s="3" t="s">
        <v>39</v>
      </c>
      <c r="G433" t="s">
        <v>184</v>
      </c>
      <c r="H433" t="s">
        <v>41</v>
      </c>
      <c r="I433" t="s">
        <v>42</v>
      </c>
      <c r="K433" s="3">
        <v>60230212</v>
      </c>
      <c r="L433" s="3" t="s">
        <v>22</v>
      </c>
      <c r="M433" s="5">
        <v>44980</v>
      </c>
      <c r="O433" t="s">
        <v>23</v>
      </c>
      <c r="P433">
        <v>3</v>
      </c>
      <c r="S433" s="6">
        <v>44293</v>
      </c>
      <c r="T433" t="s">
        <v>72</v>
      </c>
      <c r="U433" t="s">
        <v>368</v>
      </c>
    </row>
    <row r="434" spans="1:21" hidden="1" x14ac:dyDescent="0.25">
      <c r="A434" t="s">
        <v>145</v>
      </c>
      <c r="B434" t="s">
        <v>16</v>
      </c>
      <c r="C434" t="s">
        <v>17</v>
      </c>
      <c r="E434" s="1">
        <v>44139</v>
      </c>
      <c r="F434" s="3" t="s">
        <v>39</v>
      </c>
      <c r="G434" t="s">
        <v>184</v>
      </c>
      <c r="H434" t="s">
        <v>41</v>
      </c>
      <c r="I434" t="s">
        <v>42</v>
      </c>
      <c r="K434" s="3">
        <v>60230212</v>
      </c>
      <c r="L434" s="3" t="s">
        <v>22</v>
      </c>
      <c r="M434" s="5">
        <v>44980</v>
      </c>
      <c r="O434" t="s">
        <v>23</v>
      </c>
      <c r="P434">
        <v>1</v>
      </c>
      <c r="S434" s="6">
        <v>44223</v>
      </c>
      <c r="T434" t="s">
        <v>28</v>
      </c>
      <c r="U434" t="s">
        <v>369</v>
      </c>
    </row>
    <row r="435" spans="1:21" hidden="1" x14ac:dyDescent="0.25">
      <c r="A435" t="s">
        <v>145</v>
      </c>
      <c r="B435" t="s">
        <v>16</v>
      </c>
      <c r="C435" t="s">
        <v>17</v>
      </c>
      <c r="E435" s="1">
        <v>44139</v>
      </c>
      <c r="F435" s="3" t="s">
        <v>39</v>
      </c>
      <c r="G435" t="s">
        <v>184</v>
      </c>
      <c r="H435" t="s">
        <v>41</v>
      </c>
      <c r="I435" t="s">
        <v>42</v>
      </c>
      <c r="K435" s="3">
        <v>60230212</v>
      </c>
      <c r="L435" s="3" t="s">
        <v>22</v>
      </c>
      <c r="M435" s="5">
        <v>44980</v>
      </c>
      <c r="O435" t="s">
        <v>23</v>
      </c>
      <c r="P435">
        <v>2</v>
      </c>
      <c r="S435" s="6">
        <v>44386</v>
      </c>
      <c r="T435" t="s">
        <v>199</v>
      </c>
      <c r="U435" t="s">
        <v>370</v>
      </c>
    </row>
    <row r="436" spans="1:21" hidden="1" x14ac:dyDescent="0.25">
      <c r="A436" t="s">
        <v>145</v>
      </c>
      <c r="B436" t="s">
        <v>16</v>
      </c>
      <c r="C436" t="s">
        <v>17</v>
      </c>
      <c r="E436" s="1">
        <v>44152</v>
      </c>
      <c r="F436" s="3" t="s">
        <v>231</v>
      </c>
      <c r="G436" t="s">
        <v>232</v>
      </c>
      <c r="H436" t="s">
        <v>32</v>
      </c>
      <c r="I436" t="s">
        <v>233</v>
      </c>
      <c r="J436" s="3" t="s">
        <v>234</v>
      </c>
      <c r="K436" s="3" t="s">
        <v>235</v>
      </c>
      <c r="L436" s="3" t="s">
        <v>22</v>
      </c>
      <c r="M436" s="5">
        <v>45230</v>
      </c>
      <c r="O436" t="s">
        <v>23</v>
      </c>
      <c r="P436">
        <v>1</v>
      </c>
      <c r="S436" s="6">
        <v>44169</v>
      </c>
      <c r="T436" t="s">
        <v>162</v>
      </c>
      <c r="U436" t="s">
        <v>273</v>
      </c>
    </row>
    <row r="437" spans="1:21" hidden="1" x14ac:dyDescent="0.25">
      <c r="A437" t="s">
        <v>145</v>
      </c>
      <c r="B437" t="s">
        <v>16</v>
      </c>
      <c r="C437" t="s">
        <v>17</v>
      </c>
      <c r="E437" s="1">
        <v>44152</v>
      </c>
      <c r="F437" s="3" t="s">
        <v>231</v>
      </c>
      <c r="G437" t="s">
        <v>232</v>
      </c>
      <c r="H437" t="s">
        <v>32</v>
      </c>
      <c r="I437" t="s">
        <v>233</v>
      </c>
      <c r="J437" s="3" t="s">
        <v>234</v>
      </c>
      <c r="K437" s="3" t="s">
        <v>235</v>
      </c>
      <c r="L437" s="3" t="s">
        <v>22</v>
      </c>
      <c r="M437" s="5">
        <v>45230</v>
      </c>
      <c r="N437" t="s">
        <v>35</v>
      </c>
      <c r="O437" t="s">
        <v>23</v>
      </c>
      <c r="P437">
        <v>4</v>
      </c>
      <c r="S437" s="6">
        <v>43909</v>
      </c>
      <c r="T437" t="s">
        <v>162</v>
      </c>
      <c r="U437" t="s">
        <v>273</v>
      </c>
    </row>
    <row r="438" spans="1:21" hidden="1" x14ac:dyDescent="0.25">
      <c r="A438" t="s">
        <v>145</v>
      </c>
      <c r="B438" t="s">
        <v>16</v>
      </c>
      <c r="C438" t="s">
        <v>17</v>
      </c>
      <c r="E438" s="1">
        <v>44160</v>
      </c>
      <c r="F438" s="3" t="s">
        <v>253</v>
      </c>
      <c r="G438" t="s">
        <v>254</v>
      </c>
      <c r="H438" t="s">
        <v>187</v>
      </c>
      <c r="I438" t="s">
        <v>187</v>
      </c>
      <c r="K438" s="3">
        <v>6557362</v>
      </c>
      <c r="L438" s="3" t="s">
        <v>22</v>
      </c>
      <c r="M438" s="5">
        <v>45986</v>
      </c>
      <c r="O438" t="s">
        <v>23</v>
      </c>
      <c r="P438">
        <v>5</v>
      </c>
      <c r="S438" s="6">
        <v>44211</v>
      </c>
      <c r="T438" t="s">
        <v>162</v>
      </c>
      <c r="U438" t="s">
        <v>371</v>
      </c>
    </row>
    <row r="439" spans="1:21" hidden="1" x14ac:dyDescent="0.25">
      <c r="A439" t="s">
        <v>145</v>
      </c>
      <c r="B439" t="s">
        <v>16</v>
      </c>
      <c r="C439" t="s">
        <v>17</v>
      </c>
      <c r="E439" s="1">
        <v>44160</v>
      </c>
      <c r="F439" s="3" t="s">
        <v>253</v>
      </c>
      <c r="G439" t="s">
        <v>254</v>
      </c>
      <c r="H439" t="s">
        <v>187</v>
      </c>
      <c r="I439" t="s">
        <v>187</v>
      </c>
      <c r="K439" s="3">
        <v>6557362</v>
      </c>
      <c r="L439" s="3" t="s">
        <v>22</v>
      </c>
      <c r="M439" s="5">
        <v>45986</v>
      </c>
      <c r="O439" t="s">
        <v>23</v>
      </c>
      <c r="P439">
        <v>5</v>
      </c>
      <c r="S439" s="6">
        <v>44218</v>
      </c>
      <c r="T439" t="s">
        <v>199</v>
      </c>
      <c r="U439" t="s">
        <v>371</v>
      </c>
    </row>
    <row r="440" spans="1:21" hidden="1" x14ac:dyDescent="0.25">
      <c r="A440" t="s">
        <v>145</v>
      </c>
      <c r="B440" t="s">
        <v>16</v>
      </c>
      <c r="C440" t="s">
        <v>17</v>
      </c>
      <c r="E440" s="1">
        <v>44160</v>
      </c>
      <c r="F440" s="3" t="s">
        <v>253</v>
      </c>
      <c r="G440" t="s">
        <v>254</v>
      </c>
      <c r="H440" t="s">
        <v>187</v>
      </c>
      <c r="I440" t="s">
        <v>187</v>
      </c>
      <c r="K440" s="3">
        <v>6557362</v>
      </c>
      <c r="L440" s="3" t="s">
        <v>22</v>
      </c>
      <c r="M440" s="5">
        <v>45986</v>
      </c>
      <c r="O440" t="s">
        <v>23</v>
      </c>
      <c r="P440">
        <v>10</v>
      </c>
      <c r="S440" s="6">
        <v>44265</v>
      </c>
      <c r="T440" t="s">
        <v>162</v>
      </c>
      <c r="U440" t="s">
        <v>371</v>
      </c>
    </row>
    <row r="441" spans="1:21" hidden="1" x14ac:dyDescent="0.25">
      <c r="A441" t="s">
        <v>145</v>
      </c>
      <c r="B441" t="s">
        <v>16</v>
      </c>
      <c r="C441" t="s">
        <v>17</v>
      </c>
      <c r="E441" s="1">
        <v>44160</v>
      </c>
      <c r="F441" s="3" t="s">
        <v>253</v>
      </c>
      <c r="G441" t="s">
        <v>254</v>
      </c>
      <c r="H441" t="s">
        <v>187</v>
      </c>
      <c r="I441" t="s">
        <v>187</v>
      </c>
      <c r="K441" s="3">
        <v>6557362</v>
      </c>
      <c r="L441" s="3" t="s">
        <v>22</v>
      </c>
      <c r="M441" s="5">
        <v>45986</v>
      </c>
      <c r="O441" t="s">
        <v>23</v>
      </c>
      <c r="P441">
        <v>5</v>
      </c>
      <c r="S441" s="6">
        <v>44270</v>
      </c>
      <c r="T441" t="s">
        <v>162</v>
      </c>
      <c r="U441" t="s">
        <v>371</v>
      </c>
    </row>
    <row r="442" spans="1:21" hidden="1" x14ac:dyDescent="0.25">
      <c r="A442" t="s">
        <v>145</v>
      </c>
      <c r="B442" t="s">
        <v>74</v>
      </c>
      <c r="C442" t="s">
        <v>17</v>
      </c>
      <c r="E442" s="1">
        <v>44123</v>
      </c>
      <c r="F442" s="3" t="s">
        <v>165</v>
      </c>
      <c r="G442" t="s">
        <v>166</v>
      </c>
      <c r="H442" t="s">
        <v>32</v>
      </c>
      <c r="I442" t="s">
        <v>167</v>
      </c>
      <c r="K442" s="3" t="s">
        <v>168</v>
      </c>
      <c r="L442" s="3" t="s">
        <v>22</v>
      </c>
      <c r="M442" s="5">
        <v>44834</v>
      </c>
      <c r="O442" t="s">
        <v>78</v>
      </c>
      <c r="P442">
        <v>0.4</v>
      </c>
      <c r="S442" s="6">
        <v>44187</v>
      </c>
      <c r="T442" t="s">
        <v>160</v>
      </c>
      <c r="U442" t="s">
        <v>372</v>
      </c>
    </row>
    <row r="443" spans="1:21" hidden="1" x14ac:dyDescent="0.25">
      <c r="A443" t="s">
        <v>145</v>
      </c>
      <c r="B443" t="s">
        <v>74</v>
      </c>
      <c r="C443" t="s">
        <v>17</v>
      </c>
      <c r="E443" s="1">
        <v>44123</v>
      </c>
      <c r="F443" s="3" t="s">
        <v>165</v>
      </c>
      <c r="G443" t="s">
        <v>166</v>
      </c>
      <c r="H443" t="s">
        <v>32</v>
      </c>
      <c r="I443" t="s">
        <v>167</v>
      </c>
      <c r="K443" s="3" t="s">
        <v>168</v>
      </c>
      <c r="L443" s="3" t="s">
        <v>22</v>
      </c>
      <c r="M443" s="5">
        <v>44834</v>
      </c>
      <c r="O443" t="s">
        <v>78</v>
      </c>
      <c r="P443">
        <v>25</v>
      </c>
      <c r="S443" s="6">
        <v>44245</v>
      </c>
      <c r="T443" t="s">
        <v>162</v>
      </c>
      <c r="U443" t="s">
        <v>181</v>
      </c>
    </row>
    <row r="444" spans="1:21" hidden="1" x14ac:dyDescent="0.25">
      <c r="A444" t="s">
        <v>145</v>
      </c>
      <c r="B444" t="s">
        <v>74</v>
      </c>
      <c r="C444" t="s">
        <v>17</v>
      </c>
      <c r="E444" s="1">
        <v>44123</v>
      </c>
      <c r="F444" s="3" t="s">
        <v>165</v>
      </c>
      <c r="G444" t="s">
        <v>166</v>
      </c>
      <c r="H444" t="s">
        <v>32</v>
      </c>
      <c r="I444" t="s">
        <v>167</v>
      </c>
      <c r="K444" s="3" t="s">
        <v>168</v>
      </c>
      <c r="L444" s="3" t="s">
        <v>22</v>
      </c>
      <c r="M444" s="5">
        <v>44834</v>
      </c>
      <c r="O444" t="s">
        <v>78</v>
      </c>
      <c r="P444">
        <v>5.25</v>
      </c>
      <c r="S444" s="6">
        <v>44278</v>
      </c>
      <c r="T444" t="s">
        <v>162</v>
      </c>
      <c r="U444" t="s">
        <v>183</v>
      </c>
    </row>
    <row r="445" spans="1:21" hidden="1" x14ac:dyDescent="0.25">
      <c r="A445" t="s">
        <v>145</v>
      </c>
      <c r="B445" t="s">
        <v>74</v>
      </c>
      <c r="C445" t="s">
        <v>17</v>
      </c>
      <c r="F445" s="3">
        <v>34860</v>
      </c>
      <c r="G445" t="s">
        <v>373</v>
      </c>
      <c r="H445" t="s">
        <v>374</v>
      </c>
      <c r="I445" t="s">
        <v>243</v>
      </c>
      <c r="K445" s="3" t="s">
        <v>375</v>
      </c>
      <c r="L445" s="3" t="s">
        <v>22</v>
      </c>
      <c r="M445" s="5">
        <v>45807</v>
      </c>
      <c r="N445">
        <v>4</v>
      </c>
      <c r="O445" t="s">
        <v>204</v>
      </c>
      <c r="R445" s="10">
        <v>0</v>
      </c>
      <c r="S445" s="6">
        <v>45505</v>
      </c>
      <c r="T445" t="s">
        <v>2032</v>
      </c>
      <c r="U445" t="s">
        <v>2615</v>
      </c>
    </row>
    <row r="446" spans="1:21" hidden="1" x14ac:dyDescent="0.25">
      <c r="A446" t="s">
        <v>145</v>
      </c>
      <c r="B446" t="s">
        <v>74</v>
      </c>
      <c r="C446" t="s">
        <v>17</v>
      </c>
      <c r="E446" s="1">
        <v>44123</v>
      </c>
      <c r="F446" s="3">
        <v>50045</v>
      </c>
      <c r="G446" t="s">
        <v>169</v>
      </c>
      <c r="H446" t="s">
        <v>170</v>
      </c>
      <c r="K446" s="3">
        <v>190923</v>
      </c>
      <c r="L446" s="3" t="s">
        <v>102</v>
      </c>
      <c r="M446" s="5">
        <v>44834</v>
      </c>
      <c r="O446" t="s">
        <v>153</v>
      </c>
      <c r="P446">
        <v>7.4999999999999997E-2</v>
      </c>
      <c r="S446" s="6">
        <v>44187</v>
      </c>
      <c r="T446" t="s">
        <v>160</v>
      </c>
      <c r="U446" t="s">
        <v>376</v>
      </c>
    </row>
    <row r="447" spans="1:21" hidden="1" x14ac:dyDescent="0.25">
      <c r="A447" t="s">
        <v>145</v>
      </c>
      <c r="B447" t="s">
        <v>74</v>
      </c>
      <c r="C447" t="s">
        <v>17</v>
      </c>
      <c r="E447" s="1">
        <v>44123</v>
      </c>
      <c r="F447" s="3">
        <v>50045</v>
      </c>
      <c r="G447" t="s">
        <v>169</v>
      </c>
      <c r="H447" t="s">
        <v>170</v>
      </c>
      <c r="K447" s="3">
        <v>190923</v>
      </c>
      <c r="L447" s="3" t="s">
        <v>102</v>
      </c>
      <c r="M447" s="5">
        <v>44834</v>
      </c>
      <c r="O447" t="s">
        <v>153</v>
      </c>
      <c r="P447">
        <v>0</v>
      </c>
      <c r="S447" s="6">
        <v>44187</v>
      </c>
      <c r="T447" t="s">
        <v>162</v>
      </c>
      <c r="U447" t="s">
        <v>182</v>
      </c>
    </row>
    <row r="448" spans="1:21" hidden="1" x14ac:dyDescent="0.25">
      <c r="A448" t="s">
        <v>145</v>
      </c>
      <c r="B448" t="s">
        <v>74</v>
      </c>
      <c r="C448" t="s">
        <v>17</v>
      </c>
      <c r="E448" s="1">
        <v>44123</v>
      </c>
      <c r="F448" s="3">
        <v>50045</v>
      </c>
      <c r="G448" t="s">
        <v>169</v>
      </c>
      <c r="H448" t="s">
        <v>170</v>
      </c>
      <c r="K448" s="3">
        <v>190923</v>
      </c>
      <c r="L448" s="3" t="s">
        <v>102</v>
      </c>
      <c r="M448" s="5">
        <v>44834</v>
      </c>
      <c r="O448" t="s">
        <v>153</v>
      </c>
      <c r="P448">
        <v>0.4</v>
      </c>
      <c r="S448" s="6">
        <v>44245</v>
      </c>
      <c r="T448" t="s">
        <v>162</v>
      </c>
      <c r="U448" t="s">
        <v>377</v>
      </c>
    </row>
    <row r="449" spans="1:21" hidden="1" x14ac:dyDescent="0.25">
      <c r="A449" t="s">
        <v>145</v>
      </c>
      <c r="B449" t="s">
        <v>74</v>
      </c>
      <c r="C449" t="s">
        <v>17</v>
      </c>
      <c r="E449" s="1">
        <v>44123</v>
      </c>
      <c r="F449" s="3">
        <v>50045</v>
      </c>
      <c r="G449" t="s">
        <v>169</v>
      </c>
      <c r="H449" t="s">
        <v>170</v>
      </c>
      <c r="K449" s="3">
        <v>190923</v>
      </c>
      <c r="L449" s="3" t="s">
        <v>102</v>
      </c>
      <c r="M449" s="5">
        <v>44834</v>
      </c>
      <c r="O449" t="s">
        <v>153</v>
      </c>
      <c r="P449">
        <v>0.75</v>
      </c>
      <c r="S449" s="6">
        <v>44277</v>
      </c>
      <c r="T449" t="s">
        <v>162</v>
      </c>
      <c r="U449" t="s">
        <v>230</v>
      </c>
    </row>
    <row r="450" spans="1:21" hidden="1" x14ac:dyDescent="0.25">
      <c r="A450" t="s">
        <v>145</v>
      </c>
      <c r="B450" t="s">
        <v>74</v>
      </c>
      <c r="C450" t="s">
        <v>17</v>
      </c>
      <c r="E450" s="1">
        <v>44123</v>
      </c>
      <c r="F450" s="3">
        <v>745032</v>
      </c>
      <c r="G450" t="s">
        <v>172</v>
      </c>
      <c r="H450" t="s">
        <v>32</v>
      </c>
      <c r="I450" t="s">
        <v>167</v>
      </c>
      <c r="K450" s="3" t="s">
        <v>173</v>
      </c>
      <c r="L450" s="3" t="s">
        <v>22</v>
      </c>
      <c r="M450" s="5">
        <v>44834</v>
      </c>
      <c r="O450" t="s">
        <v>78</v>
      </c>
      <c r="P450">
        <v>25</v>
      </c>
      <c r="S450" s="6">
        <v>44245</v>
      </c>
      <c r="T450" t="s">
        <v>162</v>
      </c>
      <c r="U450" t="s">
        <v>181</v>
      </c>
    </row>
    <row r="451" spans="1:21" hidden="1" x14ac:dyDescent="0.25">
      <c r="A451" t="s">
        <v>145</v>
      </c>
      <c r="B451" t="s">
        <v>16</v>
      </c>
      <c r="C451" t="s">
        <v>17</v>
      </c>
      <c r="F451" s="3">
        <v>3421160</v>
      </c>
      <c r="G451" t="s">
        <v>378</v>
      </c>
      <c r="H451" t="s">
        <v>32</v>
      </c>
      <c r="I451" t="s">
        <v>20</v>
      </c>
      <c r="K451" s="3" t="s">
        <v>379</v>
      </c>
      <c r="L451" s="3" t="s">
        <v>22</v>
      </c>
      <c r="N451">
        <v>4</v>
      </c>
      <c r="O451" t="s">
        <v>283</v>
      </c>
      <c r="P451">
        <v>4</v>
      </c>
      <c r="R451" s="10">
        <v>0</v>
      </c>
      <c r="S451" s="6">
        <v>44600</v>
      </c>
      <c r="T451" t="s">
        <v>346</v>
      </c>
      <c r="U451" t="s">
        <v>380</v>
      </c>
    </row>
    <row r="452" spans="1:21" hidden="1" x14ac:dyDescent="0.25">
      <c r="A452" t="s">
        <v>145</v>
      </c>
      <c r="B452" t="s">
        <v>16</v>
      </c>
      <c r="C452" t="s">
        <v>17</v>
      </c>
      <c r="F452" s="3">
        <v>2993416</v>
      </c>
      <c r="G452" t="s">
        <v>381</v>
      </c>
      <c r="H452" t="s">
        <v>32</v>
      </c>
      <c r="I452" t="s">
        <v>382</v>
      </c>
      <c r="K452" s="3" t="s">
        <v>383</v>
      </c>
      <c r="L452" s="3" t="s">
        <v>22</v>
      </c>
      <c r="N452">
        <v>12</v>
      </c>
      <c r="O452" t="s">
        <v>283</v>
      </c>
      <c r="P452">
        <v>12</v>
      </c>
      <c r="R452" s="10">
        <v>0</v>
      </c>
      <c r="S452" s="6">
        <v>44600</v>
      </c>
      <c r="T452" t="s">
        <v>346</v>
      </c>
      <c r="U452" t="s">
        <v>182</v>
      </c>
    </row>
    <row r="453" spans="1:21" hidden="1" x14ac:dyDescent="0.25">
      <c r="A453" t="s">
        <v>145</v>
      </c>
      <c r="B453" t="s">
        <v>16</v>
      </c>
      <c r="C453" t="s">
        <v>17</v>
      </c>
      <c r="F453" s="3" t="s">
        <v>384</v>
      </c>
      <c r="G453" t="s">
        <v>385</v>
      </c>
      <c r="H453" t="s">
        <v>187</v>
      </c>
      <c r="I453" t="s">
        <v>187</v>
      </c>
      <c r="J453" s="3" t="s">
        <v>386</v>
      </c>
      <c r="K453" s="3">
        <v>27660852</v>
      </c>
      <c r="L453" s="3" t="s">
        <v>22</v>
      </c>
      <c r="M453" s="5">
        <v>46009</v>
      </c>
      <c r="N453">
        <v>2</v>
      </c>
      <c r="O453" t="s">
        <v>23</v>
      </c>
      <c r="R453" s="10">
        <v>0</v>
      </c>
      <c r="S453" s="6">
        <v>44242</v>
      </c>
      <c r="T453" t="s">
        <v>24</v>
      </c>
      <c r="U453" t="s">
        <v>25</v>
      </c>
    </row>
    <row r="454" spans="1:21" hidden="1" x14ac:dyDescent="0.25">
      <c r="A454" t="s">
        <v>145</v>
      </c>
      <c r="B454" t="s">
        <v>16</v>
      </c>
      <c r="C454" t="s">
        <v>17</v>
      </c>
      <c r="F454" s="3" t="s">
        <v>384</v>
      </c>
      <c r="G454" t="s">
        <v>385</v>
      </c>
      <c r="H454" t="s">
        <v>187</v>
      </c>
      <c r="I454" t="s">
        <v>187</v>
      </c>
      <c r="J454" s="3" t="s">
        <v>386</v>
      </c>
      <c r="K454" s="3">
        <v>27660852</v>
      </c>
      <c r="L454" s="3" t="s">
        <v>22</v>
      </c>
      <c r="M454" s="5">
        <v>46009</v>
      </c>
      <c r="O454" t="s">
        <v>23</v>
      </c>
      <c r="P454">
        <v>1</v>
      </c>
      <c r="S454" s="6">
        <v>44245</v>
      </c>
      <c r="T454" t="s">
        <v>28</v>
      </c>
      <c r="U454" t="s">
        <v>387</v>
      </c>
    </row>
    <row r="455" spans="1:21" hidden="1" x14ac:dyDescent="0.25">
      <c r="A455" t="s">
        <v>145</v>
      </c>
      <c r="B455" t="s">
        <v>16</v>
      </c>
      <c r="C455" t="s">
        <v>17</v>
      </c>
      <c r="F455" s="3" t="s">
        <v>384</v>
      </c>
      <c r="G455" t="s">
        <v>385</v>
      </c>
      <c r="H455" t="s">
        <v>187</v>
      </c>
      <c r="I455" t="s">
        <v>187</v>
      </c>
      <c r="J455" s="3" t="s">
        <v>386</v>
      </c>
      <c r="K455" s="3">
        <v>27660852</v>
      </c>
      <c r="L455" s="3" t="s">
        <v>22</v>
      </c>
      <c r="M455" s="5">
        <v>46009</v>
      </c>
      <c r="O455" t="s">
        <v>23</v>
      </c>
      <c r="P455">
        <v>1</v>
      </c>
      <c r="S455" s="6">
        <v>44267</v>
      </c>
      <c r="T455" t="s">
        <v>162</v>
      </c>
      <c r="U455" t="s">
        <v>206</v>
      </c>
    </row>
    <row r="456" spans="1:21" hidden="1" x14ac:dyDescent="0.25">
      <c r="A456" t="s">
        <v>145</v>
      </c>
      <c r="B456" t="s">
        <v>16</v>
      </c>
      <c r="C456" t="s">
        <v>17</v>
      </c>
      <c r="E456" s="1">
        <v>44134</v>
      </c>
      <c r="F456" s="3">
        <v>120710</v>
      </c>
      <c r="G456" t="s">
        <v>197</v>
      </c>
      <c r="H456" t="s">
        <v>126</v>
      </c>
      <c r="I456" t="s">
        <v>127</v>
      </c>
      <c r="K456" s="3">
        <v>517558</v>
      </c>
      <c r="L456" s="3" t="s">
        <v>22</v>
      </c>
      <c r="M456" s="5">
        <v>45016</v>
      </c>
      <c r="O456" t="s">
        <v>23</v>
      </c>
      <c r="P456">
        <v>5</v>
      </c>
      <c r="S456" s="6">
        <v>44194</v>
      </c>
      <c r="T456" t="s">
        <v>162</v>
      </c>
      <c r="U456" t="s">
        <v>57</v>
      </c>
    </row>
    <row r="457" spans="1:21" hidden="1" x14ac:dyDescent="0.25">
      <c r="A457" t="s">
        <v>145</v>
      </c>
      <c r="B457" t="s">
        <v>16</v>
      </c>
      <c r="C457" t="s">
        <v>17</v>
      </c>
      <c r="E457" s="1">
        <v>44134</v>
      </c>
      <c r="F457" s="3">
        <v>120710</v>
      </c>
      <c r="G457" t="s">
        <v>197</v>
      </c>
      <c r="H457" t="s">
        <v>126</v>
      </c>
      <c r="I457" t="s">
        <v>127</v>
      </c>
      <c r="K457" s="3">
        <v>517558</v>
      </c>
      <c r="L457" s="3" t="s">
        <v>22</v>
      </c>
      <c r="M457" s="5">
        <v>45016</v>
      </c>
      <c r="O457" t="s">
        <v>23</v>
      </c>
      <c r="Q457">
        <v>4</v>
      </c>
      <c r="S457" s="6">
        <v>44200</v>
      </c>
      <c r="T457" t="s">
        <v>162</v>
      </c>
      <c r="U457" t="s">
        <v>222</v>
      </c>
    </row>
    <row r="458" spans="1:21" hidden="1" x14ac:dyDescent="0.25">
      <c r="A458" t="s">
        <v>145</v>
      </c>
      <c r="B458" t="s">
        <v>16</v>
      </c>
      <c r="C458" t="s">
        <v>17</v>
      </c>
      <c r="E458" s="1">
        <v>44134</v>
      </c>
      <c r="F458" s="3">
        <v>120710</v>
      </c>
      <c r="G458" t="s">
        <v>197</v>
      </c>
      <c r="H458" t="s">
        <v>126</v>
      </c>
      <c r="I458" t="s">
        <v>127</v>
      </c>
      <c r="K458" s="3">
        <v>517558</v>
      </c>
      <c r="L458" s="3" t="s">
        <v>22</v>
      </c>
      <c r="M458" s="5">
        <v>45016</v>
      </c>
      <c r="O458" t="s">
        <v>23</v>
      </c>
      <c r="P458">
        <v>5</v>
      </c>
      <c r="S458" s="6">
        <v>44214</v>
      </c>
      <c r="T458" t="s">
        <v>162</v>
      </c>
      <c r="U458" t="s">
        <v>556</v>
      </c>
    </row>
    <row r="459" spans="1:21" hidden="1" x14ac:dyDescent="0.25">
      <c r="A459" t="s">
        <v>145</v>
      </c>
      <c r="B459" t="s">
        <v>16</v>
      </c>
      <c r="C459" t="s">
        <v>17</v>
      </c>
      <c r="E459" s="1">
        <v>44134</v>
      </c>
      <c r="F459" s="3">
        <v>120710</v>
      </c>
      <c r="G459" t="s">
        <v>197</v>
      </c>
      <c r="H459" t="s">
        <v>126</v>
      </c>
      <c r="I459" t="s">
        <v>127</v>
      </c>
      <c r="K459" s="3">
        <v>517558</v>
      </c>
      <c r="L459" s="3" t="s">
        <v>22</v>
      </c>
      <c r="M459" s="5">
        <v>45016</v>
      </c>
      <c r="O459" t="s">
        <v>23</v>
      </c>
      <c r="P459">
        <v>3</v>
      </c>
      <c r="S459" s="6">
        <v>44216</v>
      </c>
      <c r="T459" t="s">
        <v>880</v>
      </c>
      <c r="U459" t="s">
        <v>881</v>
      </c>
    </row>
    <row r="460" spans="1:21" hidden="1" x14ac:dyDescent="0.25">
      <c r="A460" t="s">
        <v>145</v>
      </c>
      <c r="B460" t="s">
        <v>16</v>
      </c>
      <c r="C460" t="s">
        <v>17</v>
      </c>
      <c r="E460" s="1">
        <v>44134</v>
      </c>
      <c r="F460" s="3">
        <v>120710</v>
      </c>
      <c r="G460" t="s">
        <v>197</v>
      </c>
      <c r="H460" t="s">
        <v>126</v>
      </c>
      <c r="I460" t="s">
        <v>127</v>
      </c>
      <c r="K460" s="3">
        <v>517558</v>
      </c>
      <c r="L460" s="3" t="s">
        <v>22</v>
      </c>
      <c r="M460" s="5">
        <v>45016</v>
      </c>
      <c r="O460" t="s">
        <v>23</v>
      </c>
      <c r="Q460">
        <v>3</v>
      </c>
      <c r="S460" s="6">
        <v>44221</v>
      </c>
      <c r="T460" t="s">
        <v>162</v>
      </c>
      <c r="U460" t="s">
        <v>882</v>
      </c>
    </row>
    <row r="461" spans="1:21" hidden="1" x14ac:dyDescent="0.25">
      <c r="A461" t="s">
        <v>145</v>
      </c>
      <c r="B461" t="s">
        <v>16</v>
      </c>
      <c r="C461" t="s">
        <v>17</v>
      </c>
      <c r="E461" s="1">
        <v>44134</v>
      </c>
      <c r="F461" s="3">
        <v>120710</v>
      </c>
      <c r="G461" t="s">
        <v>197</v>
      </c>
      <c r="H461" t="s">
        <v>126</v>
      </c>
      <c r="I461" t="s">
        <v>127</v>
      </c>
      <c r="K461" s="3">
        <v>517558</v>
      </c>
      <c r="L461" s="3" t="s">
        <v>22</v>
      </c>
      <c r="M461" s="5">
        <v>45016</v>
      </c>
      <c r="O461" t="s">
        <v>23</v>
      </c>
      <c r="P461">
        <v>5</v>
      </c>
      <c r="S461" s="6">
        <v>44221</v>
      </c>
      <c r="T461" t="s">
        <v>162</v>
      </c>
      <c r="U461" t="s">
        <v>557</v>
      </c>
    </row>
    <row r="462" spans="1:21" hidden="1" x14ac:dyDescent="0.25">
      <c r="A462" t="s">
        <v>145</v>
      </c>
      <c r="B462" t="s">
        <v>16</v>
      </c>
      <c r="C462" t="s">
        <v>17</v>
      </c>
      <c r="E462" s="1">
        <v>44134</v>
      </c>
      <c r="F462" s="3">
        <v>120710</v>
      </c>
      <c r="G462" t="s">
        <v>197</v>
      </c>
      <c r="H462" t="s">
        <v>126</v>
      </c>
      <c r="I462" t="s">
        <v>127</v>
      </c>
      <c r="K462" s="3">
        <v>517558</v>
      </c>
      <c r="L462" s="3" t="s">
        <v>22</v>
      </c>
      <c r="M462" s="5">
        <v>45016</v>
      </c>
      <c r="O462" t="s">
        <v>23</v>
      </c>
      <c r="P462">
        <v>2</v>
      </c>
      <c r="S462" s="6">
        <v>44224</v>
      </c>
      <c r="T462" t="s">
        <v>883</v>
      </c>
      <c r="U462" t="s">
        <v>557</v>
      </c>
    </row>
    <row r="463" spans="1:21" hidden="1" x14ac:dyDescent="0.25">
      <c r="A463" t="s">
        <v>145</v>
      </c>
      <c r="B463" t="s">
        <v>16</v>
      </c>
      <c r="C463" t="s">
        <v>17</v>
      </c>
      <c r="E463" s="1">
        <v>44134</v>
      </c>
      <c r="F463" s="3">
        <v>120710</v>
      </c>
      <c r="G463" t="s">
        <v>197</v>
      </c>
      <c r="H463" t="s">
        <v>126</v>
      </c>
      <c r="I463" t="s">
        <v>127</v>
      </c>
      <c r="K463" s="3">
        <v>517558</v>
      </c>
      <c r="L463" s="3" t="s">
        <v>22</v>
      </c>
      <c r="M463" s="5">
        <v>45016</v>
      </c>
      <c r="O463" t="s">
        <v>23</v>
      </c>
      <c r="P463">
        <v>2</v>
      </c>
      <c r="S463" s="6">
        <v>44274</v>
      </c>
      <c r="T463" t="s">
        <v>24</v>
      </c>
      <c r="U463" t="s">
        <v>182</v>
      </c>
    </row>
    <row r="464" spans="1:21" hidden="1" x14ac:dyDescent="0.25">
      <c r="A464" t="s">
        <v>145</v>
      </c>
      <c r="B464" t="s">
        <v>74</v>
      </c>
      <c r="C464" t="s">
        <v>17</v>
      </c>
      <c r="E464" s="1">
        <v>44141</v>
      </c>
      <c r="F464" s="3" t="s">
        <v>224</v>
      </c>
      <c r="G464" t="s">
        <v>225</v>
      </c>
      <c r="H464" t="s">
        <v>32</v>
      </c>
      <c r="I464" t="s">
        <v>226</v>
      </c>
      <c r="K464" s="3">
        <v>283012</v>
      </c>
      <c r="L464" s="3" t="s">
        <v>102</v>
      </c>
      <c r="M464" s="5">
        <v>45230</v>
      </c>
      <c r="O464" t="s">
        <v>227</v>
      </c>
      <c r="P464">
        <v>1</v>
      </c>
      <c r="S464" s="6">
        <v>44378</v>
      </c>
      <c r="T464" t="s">
        <v>199</v>
      </c>
      <c r="U464" t="s">
        <v>894</v>
      </c>
    </row>
    <row r="465" spans="1:21" hidden="1" x14ac:dyDescent="0.25">
      <c r="A465" t="s">
        <v>145</v>
      </c>
      <c r="B465" t="s">
        <v>16</v>
      </c>
      <c r="C465" t="s">
        <v>17</v>
      </c>
      <c r="E465" s="1">
        <v>44235</v>
      </c>
      <c r="F465" s="3" t="s">
        <v>253</v>
      </c>
      <c r="G465" t="s">
        <v>254</v>
      </c>
      <c r="H465" t="s">
        <v>187</v>
      </c>
      <c r="I465" t="s">
        <v>187</v>
      </c>
      <c r="J465" s="3" t="s">
        <v>256</v>
      </c>
      <c r="K465" s="3">
        <v>6623451</v>
      </c>
      <c r="L465" s="3" t="s">
        <v>22</v>
      </c>
      <c r="M465" s="5">
        <v>45350</v>
      </c>
      <c r="N465">
        <v>25</v>
      </c>
      <c r="O465" t="s">
        <v>23</v>
      </c>
      <c r="P465">
        <v>10</v>
      </c>
      <c r="S465" s="6">
        <v>44378</v>
      </c>
      <c r="T465" t="s">
        <v>199</v>
      </c>
      <c r="U465" t="s">
        <v>894</v>
      </c>
    </row>
    <row r="466" spans="1:21" hidden="1" x14ac:dyDescent="0.25">
      <c r="A466" t="s">
        <v>145</v>
      </c>
      <c r="B466" t="s">
        <v>16</v>
      </c>
      <c r="C466" t="s">
        <v>17</v>
      </c>
      <c r="E466" s="1">
        <v>44308</v>
      </c>
      <c r="F466" s="3" t="s">
        <v>349</v>
      </c>
      <c r="G466" t="s">
        <v>312</v>
      </c>
      <c r="H466" t="s">
        <v>350</v>
      </c>
      <c r="I466" t="s">
        <v>350</v>
      </c>
      <c r="J466" s="3" t="s">
        <v>351</v>
      </c>
      <c r="K466" s="3">
        <v>6841164</v>
      </c>
      <c r="L466" s="3" t="s">
        <v>22</v>
      </c>
      <c r="M466" s="5">
        <v>46134</v>
      </c>
      <c r="O466" t="s">
        <v>23</v>
      </c>
      <c r="P466">
        <v>5</v>
      </c>
      <c r="S466" s="6">
        <v>44378</v>
      </c>
      <c r="T466" t="s">
        <v>199</v>
      </c>
      <c r="U466" t="s">
        <v>895</v>
      </c>
    </row>
    <row r="467" spans="1:21" hidden="1" x14ac:dyDescent="0.25">
      <c r="A467" t="s">
        <v>145</v>
      </c>
      <c r="B467" t="s">
        <v>74</v>
      </c>
      <c r="C467" t="s">
        <v>17</v>
      </c>
      <c r="E467" s="1">
        <v>44165</v>
      </c>
      <c r="F467" s="3" t="s">
        <v>257</v>
      </c>
      <c r="G467" t="s">
        <v>202</v>
      </c>
      <c r="H467" t="s">
        <v>140</v>
      </c>
      <c r="I467" t="s">
        <v>203</v>
      </c>
      <c r="K467" s="3">
        <v>21310203</v>
      </c>
      <c r="L467" s="3" t="s">
        <v>22</v>
      </c>
      <c r="M467" s="5">
        <v>45212</v>
      </c>
      <c r="O467" t="s">
        <v>204</v>
      </c>
      <c r="P467">
        <v>5</v>
      </c>
      <c r="S467" s="6">
        <v>44378</v>
      </c>
      <c r="T467" t="s">
        <v>199</v>
      </c>
      <c r="U467" t="s">
        <v>894</v>
      </c>
    </row>
    <row r="468" spans="1:21" hidden="1" x14ac:dyDescent="0.25">
      <c r="A468" t="s">
        <v>145</v>
      </c>
      <c r="B468" t="s">
        <v>74</v>
      </c>
      <c r="C468" t="s">
        <v>17</v>
      </c>
      <c r="E468" s="1">
        <v>44287</v>
      </c>
      <c r="F468" s="3" t="s">
        <v>338</v>
      </c>
      <c r="G468" t="s">
        <v>225</v>
      </c>
      <c r="H468" t="s">
        <v>20</v>
      </c>
      <c r="I468" t="s">
        <v>226</v>
      </c>
      <c r="J468" s="3" t="s">
        <v>339</v>
      </c>
      <c r="K468" s="3">
        <v>60117</v>
      </c>
      <c r="L468" s="3" t="s">
        <v>102</v>
      </c>
      <c r="M468" s="5">
        <v>45382</v>
      </c>
      <c r="O468" t="s">
        <v>227</v>
      </c>
      <c r="P468">
        <v>2</v>
      </c>
      <c r="S468" s="6">
        <v>44378</v>
      </c>
      <c r="T468" t="s">
        <v>199</v>
      </c>
      <c r="U468" t="s">
        <v>894</v>
      </c>
    </row>
    <row r="469" spans="1:21" hidden="1" x14ac:dyDescent="0.25">
      <c r="A469" t="s">
        <v>145</v>
      </c>
      <c r="B469" t="s">
        <v>16</v>
      </c>
      <c r="C469" t="s">
        <v>17</v>
      </c>
      <c r="E469" s="1">
        <v>44207</v>
      </c>
      <c r="F469" s="3" t="s">
        <v>267</v>
      </c>
      <c r="G469" t="s">
        <v>268</v>
      </c>
      <c r="H469" t="s">
        <v>187</v>
      </c>
      <c r="I469" t="s">
        <v>187</v>
      </c>
      <c r="K469" s="3">
        <v>27652837</v>
      </c>
      <c r="L469" s="3" t="s">
        <v>22</v>
      </c>
      <c r="M469" s="5">
        <v>46033</v>
      </c>
      <c r="O469" t="s">
        <v>23</v>
      </c>
      <c r="P469">
        <v>1</v>
      </c>
      <c r="S469" s="6">
        <v>44378</v>
      </c>
      <c r="T469" t="s">
        <v>199</v>
      </c>
      <c r="U469" t="s">
        <v>269</v>
      </c>
    </row>
    <row r="470" spans="1:21" hidden="1" x14ac:dyDescent="0.25">
      <c r="A470" t="s">
        <v>145</v>
      </c>
      <c r="B470" t="s">
        <v>74</v>
      </c>
      <c r="C470" t="s">
        <v>17</v>
      </c>
      <c r="E470" s="1">
        <v>44123</v>
      </c>
      <c r="F470" s="3">
        <v>745032</v>
      </c>
      <c r="G470" t="s">
        <v>172</v>
      </c>
      <c r="H470" t="s">
        <v>32</v>
      </c>
      <c r="I470" t="s">
        <v>167</v>
      </c>
      <c r="K470" s="3" t="s">
        <v>173</v>
      </c>
      <c r="L470" s="3" t="s">
        <v>22</v>
      </c>
      <c r="M470" s="5">
        <v>44834</v>
      </c>
      <c r="O470" t="s">
        <v>78</v>
      </c>
      <c r="P470">
        <v>22.8</v>
      </c>
      <c r="S470" s="6">
        <v>44245</v>
      </c>
      <c r="T470" t="s">
        <v>162</v>
      </c>
      <c r="U470" t="s">
        <v>181</v>
      </c>
    </row>
    <row r="471" spans="1:21" hidden="1" x14ac:dyDescent="0.25">
      <c r="A471" t="s">
        <v>145</v>
      </c>
      <c r="B471" t="s">
        <v>16</v>
      </c>
      <c r="C471" t="s">
        <v>17</v>
      </c>
      <c r="E471" s="1">
        <v>44308</v>
      </c>
      <c r="F471" s="3" t="s">
        <v>447</v>
      </c>
      <c r="G471" t="s">
        <v>385</v>
      </c>
      <c r="H471" t="s">
        <v>187</v>
      </c>
      <c r="I471" t="s">
        <v>187</v>
      </c>
      <c r="J471" s="3" t="s">
        <v>4512</v>
      </c>
      <c r="K471" s="3">
        <v>27765240</v>
      </c>
      <c r="L471" s="3" t="s">
        <v>22</v>
      </c>
      <c r="M471" s="5">
        <v>46034</v>
      </c>
      <c r="N471">
        <v>2</v>
      </c>
      <c r="O471" t="s">
        <v>23</v>
      </c>
      <c r="R471" s="10">
        <v>0</v>
      </c>
      <c r="S471" s="6">
        <v>44308</v>
      </c>
      <c r="T471" t="s">
        <v>24</v>
      </c>
      <c r="U471" t="s">
        <v>25</v>
      </c>
    </row>
    <row r="472" spans="1:21" hidden="1" x14ac:dyDescent="0.25">
      <c r="A472" t="s">
        <v>145</v>
      </c>
      <c r="B472" t="s">
        <v>16</v>
      </c>
      <c r="C472" t="s">
        <v>17</v>
      </c>
      <c r="E472" s="1">
        <v>44308</v>
      </c>
      <c r="F472" s="3" t="s">
        <v>896</v>
      </c>
      <c r="G472" t="s">
        <v>306</v>
      </c>
      <c r="H472" t="s">
        <v>187</v>
      </c>
      <c r="I472" t="s">
        <v>897</v>
      </c>
      <c r="J472" s="3" t="s">
        <v>898</v>
      </c>
      <c r="K472" s="3" t="s">
        <v>899</v>
      </c>
      <c r="L472" s="3" t="s">
        <v>22</v>
      </c>
      <c r="M472" s="5">
        <v>46040</v>
      </c>
      <c r="N472">
        <v>100</v>
      </c>
      <c r="O472" t="s">
        <v>525</v>
      </c>
      <c r="R472" s="10">
        <v>0</v>
      </c>
      <c r="S472" s="6">
        <v>44308</v>
      </c>
      <c r="T472" t="s">
        <v>24</v>
      </c>
      <c r="U472" t="s">
        <v>25</v>
      </c>
    </row>
    <row r="473" spans="1:21" hidden="1" x14ac:dyDescent="0.25">
      <c r="A473" t="s">
        <v>145</v>
      </c>
      <c r="B473" t="s">
        <v>74</v>
      </c>
      <c r="C473" t="s">
        <v>17</v>
      </c>
      <c r="E473" s="1">
        <v>44123</v>
      </c>
      <c r="F473" s="3" t="s">
        <v>175</v>
      </c>
      <c r="G473" t="s">
        <v>176</v>
      </c>
      <c r="H473" t="s">
        <v>177</v>
      </c>
      <c r="I473" t="s">
        <v>177</v>
      </c>
      <c r="K473" s="3" t="s">
        <v>900</v>
      </c>
      <c r="L473" s="3" t="s">
        <v>102</v>
      </c>
      <c r="M473" s="5">
        <v>45838</v>
      </c>
      <c r="N473">
        <v>1</v>
      </c>
      <c r="O473" t="s">
        <v>153</v>
      </c>
      <c r="R473" s="10">
        <v>0</v>
      </c>
      <c r="S473" s="6">
        <v>44175</v>
      </c>
      <c r="T473" t="s">
        <v>24</v>
      </c>
      <c r="U473" t="s">
        <v>93</v>
      </c>
    </row>
    <row r="474" spans="1:21" hidden="1" x14ac:dyDescent="0.25">
      <c r="A474" t="s">
        <v>145</v>
      </c>
      <c r="B474" t="s">
        <v>74</v>
      </c>
      <c r="C474" t="s">
        <v>17</v>
      </c>
      <c r="E474" s="1">
        <v>44123</v>
      </c>
      <c r="F474" s="3" t="s">
        <v>175</v>
      </c>
      <c r="G474" t="s">
        <v>176</v>
      </c>
      <c r="H474" t="s">
        <v>177</v>
      </c>
      <c r="I474" t="s">
        <v>177</v>
      </c>
      <c r="K474" s="3" t="s">
        <v>179</v>
      </c>
      <c r="L474" s="3" t="s">
        <v>102</v>
      </c>
      <c r="M474" s="5">
        <v>45838</v>
      </c>
      <c r="N474">
        <v>2.96</v>
      </c>
      <c r="O474" t="s">
        <v>153</v>
      </c>
      <c r="S474" s="6">
        <v>44540</v>
      </c>
      <c r="T474" t="s">
        <v>24</v>
      </c>
      <c r="U474" t="s">
        <v>93</v>
      </c>
    </row>
    <row r="475" spans="1:21" hidden="1" x14ac:dyDescent="0.25">
      <c r="A475" t="s">
        <v>145</v>
      </c>
      <c r="B475" t="s">
        <v>16</v>
      </c>
      <c r="C475" t="s">
        <v>17</v>
      </c>
      <c r="E475" s="1">
        <v>44235</v>
      </c>
      <c r="F475" s="3" t="s">
        <v>305</v>
      </c>
      <c r="G475" t="s">
        <v>306</v>
      </c>
      <c r="H475" t="s">
        <v>187</v>
      </c>
      <c r="I475" t="s">
        <v>187</v>
      </c>
      <c r="J475" s="3" t="s">
        <v>307</v>
      </c>
      <c r="K475" s="3" t="s">
        <v>308</v>
      </c>
      <c r="L475" s="3" t="s">
        <v>22</v>
      </c>
      <c r="M475" s="5">
        <v>46001</v>
      </c>
      <c r="O475" t="s">
        <v>23</v>
      </c>
      <c r="P475">
        <v>1</v>
      </c>
      <c r="S475" s="6">
        <v>44385</v>
      </c>
      <c r="T475" t="s">
        <v>199</v>
      </c>
      <c r="U475" t="s">
        <v>310</v>
      </c>
    </row>
    <row r="476" spans="1:21" hidden="1" x14ac:dyDescent="0.25">
      <c r="A476" t="s">
        <v>145</v>
      </c>
      <c r="B476" t="s">
        <v>74</v>
      </c>
      <c r="C476" t="s">
        <v>17</v>
      </c>
      <c r="E476" s="1">
        <v>44165</v>
      </c>
      <c r="F476" s="3" t="s">
        <v>257</v>
      </c>
      <c r="G476" t="s">
        <v>202</v>
      </c>
      <c r="H476" t="s">
        <v>140</v>
      </c>
      <c r="I476" t="s">
        <v>203</v>
      </c>
      <c r="K476" s="3">
        <v>21310203</v>
      </c>
      <c r="L476" s="3" t="s">
        <v>22</v>
      </c>
      <c r="M476" s="5">
        <v>45212</v>
      </c>
      <c r="O476" t="s">
        <v>204</v>
      </c>
      <c r="P476">
        <v>3</v>
      </c>
      <c r="S476" s="6">
        <v>44384</v>
      </c>
      <c r="T476" t="s">
        <v>72</v>
      </c>
      <c r="U476" t="s">
        <v>901</v>
      </c>
    </row>
    <row r="477" spans="1:21" hidden="1" x14ac:dyDescent="0.25">
      <c r="A477" t="s">
        <v>145</v>
      </c>
      <c r="B477" t="s">
        <v>74</v>
      </c>
      <c r="C477" t="s">
        <v>17</v>
      </c>
      <c r="E477" s="1">
        <v>44165</v>
      </c>
      <c r="F477" s="3" t="s">
        <v>257</v>
      </c>
      <c r="G477" t="s">
        <v>202</v>
      </c>
      <c r="H477" t="s">
        <v>140</v>
      </c>
      <c r="I477" t="s">
        <v>203</v>
      </c>
      <c r="K477" s="3">
        <v>21310203</v>
      </c>
      <c r="L477" s="3" t="s">
        <v>22</v>
      </c>
      <c r="M477" s="5">
        <v>45212</v>
      </c>
      <c r="O477" t="s">
        <v>204</v>
      </c>
      <c r="P477">
        <v>2</v>
      </c>
      <c r="S477" s="6">
        <v>44385</v>
      </c>
      <c r="T477" t="s">
        <v>72</v>
      </c>
      <c r="U477" t="s">
        <v>901</v>
      </c>
    </row>
    <row r="478" spans="1:21" hidden="1" x14ac:dyDescent="0.25">
      <c r="A478" t="s">
        <v>145</v>
      </c>
      <c r="B478" t="s">
        <v>74</v>
      </c>
      <c r="C478" t="s">
        <v>17</v>
      </c>
      <c r="E478" s="1">
        <v>44165</v>
      </c>
      <c r="F478" s="3" t="s">
        <v>257</v>
      </c>
      <c r="G478" t="s">
        <v>202</v>
      </c>
      <c r="H478" t="s">
        <v>140</v>
      </c>
      <c r="I478" t="s">
        <v>203</v>
      </c>
      <c r="K478" s="3">
        <v>21310203</v>
      </c>
      <c r="L478" s="3" t="s">
        <v>22</v>
      </c>
      <c r="M478" s="5">
        <v>45212</v>
      </c>
      <c r="O478" t="s">
        <v>204</v>
      </c>
      <c r="P478">
        <v>1</v>
      </c>
      <c r="S478" s="6">
        <v>44385</v>
      </c>
      <c r="T478" t="s">
        <v>199</v>
      </c>
      <c r="U478" t="s">
        <v>901</v>
      </c>
    </row>
    <row r="479" spans="1:21" hidden="1" x14ac:dyDescent="0.25">
      <c r="A479" t="s">
        <v>145</v>
      </c>
      <c r="B479" t="s">
        <v>74</v>
      </c>
      <c r="C479" t="s">
        <v>17</v>
      </c>
      <c r="E479" s="1">
        <v>44235</v>
      </c>
      <c r="F479" s="3" t="s">
        <v>292</v>
      </c>
      <c r="G479" t="s">
        <v>293</v>
      </c>
      <c r="H479" t="s">
        <v>32</v>
      </c>
      <c r="I479" t="s">
        <v>20</v>
      </c>
      <c r="J479" s="3" t="s">
        <v>294</v>
      </c>
      <c r="K479" s="3">
        <v>207326</v>
      </c>
      <c r="L479" s="3" t="s">
        <v>22</v>
      </c>
      <c r="M479" s="5">
        <v>45291</v>
      </c>
      <c r="O479" t="s">
        <v>204</v>
      </c>
      <c r="P479">
        <v>1</v>
      </c>
      <c r="S479" s="6">
        <v>44386</v>
      </c>
      <c r="T479" t="s">
        <v>24</v>
      </c>
      <c r="U479" t="s">
        <v>911</v>
      </c>
    </row>
    <row r="480" spans="1:21" hidden="1" x14ac:dyDescent="0.25">
      <c r="A480" t="s">
        <v>145</v>
      </c>
      <c r="B480" t="s">
        <v>16</v>
      </c>
      <c r="C480" t="s">
        <v>17</v>
      </c>
      <c r="E480" s="1">
        <v>44232</v>
      </c>
      <c r="F480" s="3" t="s">
        <v>279</v>
      </c>
      <c r="G480" t="s">
        <v>280</v>
      </c>
      <c r="H480" t="s">
        <v>32</v>
      </c>
      <c r="I480" t="s">
        <v>233</v>
      </c>
      <c r="J480" s="3" t="s">
        <v>281</v>
      </c>
      <c r="K480" s="3" t="s">
        <v>282</v>
      </c>
      <c r="L480" s="3" t="s">
        <v>22</v>
      </c>
      <c r="M480" s="5">
        <v>45291</v>
      </c>
      <c r="O480" t="s">
        <v>283</v>
      </c>
      <c r="P480">
        <v>2</v>
      </c>
      <c r="S480" s="6">
        <v>44386</v>
      </c>
      <c r="T480" t="s">
        <v>72</v>
      </c>
      <c r="U480" t="s">
        <v>911</v>
      </c>
    </row>
    <row r="481" spans="1:21" hidden="1" x14ac:dyDescent="0.25">
      <c r="A481" t="s">
        <v>145</v>
      </c>
      <c r="B481" t="s">
        <v>16</v>
      </c>
      <c r="C481" t="s">
        <v>17</v>
      </c>
      <c r="E481" s="1">
        <v>44232</v>
      </c>
      <c r="F481" s="3" t="s">
        <v>274</v>
      </c>
      <c r="G481" t="s">
        <v>275</v>
      </c>
      <c r="H481" t="s">
        <v>32</v>
      </c>
      <c r="I481" t="s">
        <v>276</v>
      </c>
      <c r="J481" s="3" t="s">
        <v>277</v>
      </c>
      <c r="K481" s="3" t="s">
        <v>278</v>
      </c>
      <c r="L481" s="3" t="s">
        <v>22</v>
      </c>
      <c r="M481" s="5">
        <v>45626</v>
      </c>
      <c r="O481" t="s">
        <v>23</v>
      </c>
      <c r="P481">
        <v>24</v>
      </c>
      <c r="S481" s="6">
        <v>44386</v>
      </c>
      <c r="T481" t="s">
        <v>72</v>
      </c>
      <c r="U481" t="s">
        <v>911</v>
      </c>
    </row>
    <row r="482" spans="1:21" hidden="1" x14ac:dyDescent="0.25">
      <c r="A482" t="s">
        <v>145</v>
      </c>
      <c r="B482" t="s">
        <v>16</v>
      </c>
      <c r="C482" t="s">
        <v>17</v>
      </c>
      <c r="E482" s="1">
        <v>44377</v>
      </c>
      <c r="F482" s="3" t="s">
        <v>361</v>
      </c>
      <c r="G482" t="s">
        <v>362</v>
      </c>
      <c r="H482" t="s">
        <v>41</v>
      </c>
      <c r="J482" s="3" t="s">
        <v>365</v>
      </c>
      <c r="K482" s="3">
        <v>6052104011</v>
      </c>
      <c r="L482" s="3" t="s">
        <v>22</v>
      </c>
      <c r="M482" s="5">
        <v>46203</v>
      </c>
      <c r="O482" t="s">
        <v>23</v>
      </c>
      <c r="P482">
        <v>4</v>
      </c>
      <c r="S482" s="6">
        <v>44386</v>
      </c>
      <c r="T482" t="s">
        <v>199</v>
      </c>
      <c r="U482" t="s">
        <v>370</v>
      </c>
    </row>
    <row r="483" spans="1:21" hidden="1" x14ac:dyDescent="0.25">
      <c r="A483" t="s">
        <v>145</v>
      </c>
      <c r="B483" t="s">
        <v>16</v>
      </c>
      <c r="C483" t="s">
        <v>17</v>
      </c>
      <c r="E483" s="1">
        <v>44277</v>
      </c>
      <c r="F483" s="3" t="s">
        <v>231</v>
      </c>
      <c r="G483" t="s">
        <v>232</v>
      </c>
      <c r="H483" t="s">
        <v>335</v>
      </c>
      <c r="I483" t="s">
        <v>233</v>
      </c>
      <c r="J483" s="3" t="s">
        <v>234</v>
      </c>
      <c r="K483" s="3" t="s">
        <v>336</v>
      </c>
      <c r="L483" s="3" t="s">
        <v>22</v>
      </c>
      <c r="M483" s="5">
        <v>45382</v>
      </c>
      <c r="O483" t="s">
        <v>23</v>
      </c>
      <c r="P483">
        <v>2</v>
      </c>
      <c r="S483" s="6">
        <v>44386</v>
      </c>
      <c r="T483" t="s">
        <v>72</v>
      </c>
      <c r="U483" t="s">
        <v>911</v>
      </c>
    </row>
    <row r="484" spans="1:21" hidden="1" x14ac:dyDescent="0.25">
      <c r="A484" t="s">
        <v>145</v>
      </c>
      <c r="B484" t="s">
        <v>74</v>
      </c>
      <c r="C484" t="s">
        <v>17</v>
      </c>
      <c r="E484" s="1">
        <v>44232</v>
      </c>
      <c r="F484" s="3">
        <v>29241900</v>
      </c>
      <c r="G484" t="s">
        <v>284</v>
      </c>
      <c r="H484" t="s">
        <v>285</v>
      </c>
      <c r="I484" t="s">
        <v>286</v>
      </c>
      <c r="J484" s="3" t="s">
        <v>287</v>
      </c>
      <c r="K484" s="3" t="s">
        <v>288</v>
      </c>
      <c r="L484" s="3" t="s">
        <v>102</v>
      </c>
      <c r="M484" s="5">
        <v>44490</v>
      </c>
      <c r="O484" t="s">
        <v>103</v>
      </c>
      <c r="P484">
        <v>1.62</v>
      </c>
      <c r="S484" s="6">
        <v>44386</v>
      </c>
      <c r="T484" t="s">
        <v>199</v>
      </c>
      <c r="U484" t="s">
        <v>370</v>
      </c>
    </row>
    <row r="485" spans="1:21" hidden="1" x14ac:dyDescent="0.25">
      <c r="A485" t="s">
        <v>145</v>
      </c>
      <c r="B485" t="s">
        <v>74</v>
      </c>
      <c r="C485" t="s">
        <v>17</v>
      </c>
      <c r="E485" s="1">
        <v>44306</v>
      </c>
      <c r="F485" s="3">
        <v>29241900</v>
      </c>
      <c r="G485" t="s">
        <v>284</v>
      </c>
      <c r="H485" t="s">
        <v>285</v>
      </c>
      <c r="I485" t="s">
        <v>286</v>
      </c>
      <c r="J485" s="3" t="s">
        <v>340</v>
      </c>
      <c r="K485" s="3" t="s">
        <v>288</v>
      </c>
      <c r="L485" s="3" t="s">
        <v>102</v>
      </c>
      <c r="M485" s="5">
        <v>45034</v>
      </c>
      <c r="O485" t="s">
        <v>103</v>
      </c>
      <c r="P485">
        <v>24.38</v>
      </c>
      <c r="S485" s="6">
        <v>44386</v>
      </c>
      <c r="T485" t="s">
        <v>199</v>
      </c>
      <c r="U485" t="s">
        <v>370</v>
      </c>
    </row>
    <row r="486" spans="1:21" hidden="1" x14ac:dyDescent="0.25">
      <c r="A486" t="s">
        <v>145</v>
      </c>
      <c r="B486" t="s">
        <v>74</v>
      </c>
      <c r="C486" t="s">
        <v>17</v>
      </c>
      <c r="E486" s="1">
        <v>44123</v>
      </c>
      <c r="F486" s="3" t="s">
        <v>155</v>
      </c>
      <c r="G486" t="s">
        <v>156</v>
      </c>
      <c r="H486" t="s">
        <v>157</v>
      </c>
      <c r="I486" t="s">
        <v>158</v>
      </c>
      <c r="K486" s="3">
        <v>254567</v>
      </c>
      <c r="L486" s="3" t="s">
        <v>22</v>
      </c>
      <c r="M486" s="5">
        <v>45475</v>
      </c>
      <c r="O486" t="s">
        <v>103</v>
      </c>
      <c r="P486">
        <v>2.5</v>
      </c>
      <c r="S486" s="6">
        <v>44386</v>
      </c>
      <c r="T486" t="s">
        <v>199</v>
      </c>
      <c r="U486" t="s">
        <v>911</v>
      </c>
    </row>
    <row r="487" spans="1:21" hidden="1" x14ac:dyDescent="0.25">
      <c r="A487" t="s">
        <v>145</v>
      </c>
      <c r="B487" t="s">
        <v>16</v>
      </c>
      <c r="C487" t="s">
        <v>17</v>
      </c>
      <c r="E487" s="1">
        <v>44230</v>
      </c>
      <c r="F487" s="3" t="s">
        <v>270</v>
      </c>
      <c r="G487" t="s">
        <v>215</v>
      </c>
      <c r="H487" t="s">
        <v>210</v>
      </c>
      <c r="I487" t="s">
        <v>210</v>
      </c>
      <c r="J487" s="3" t="s">
        <v>271</v>
      </c>
      <c r="K487" s="3" t="s">
        <v>272</v>
      </c>
      <c r="L487" s="3" t="s">
        <v>22</v>
      </c>
      <c r="M487" s="5">
        <v>45107</v>
      </c>
      <c r="O487" t="s">
        <v>23</v>
      </c>
      <c r="P487">
        <v>2</v>
      </c>
      <c r="S487" s="6">
        <v>44386</v>
      </c>
      <c r="T487" t="s">
        <v>199</v>
      </c>
      <c r="U487" t="s">
        <v>920</v>
      </c>
    </row>
    <row r="488" spans="1:21" hidden="1" x14ac:dyDescent="0.25">
      <c r="A488" t="s">
        <v>145</v>
      </c>
      <c r="B488" t="s">
        <v>16</v>
      </c>
      <c r="C488" t="s">
        <v>17</v>
      </c>
      <c r="E488" s="1">
        <v>44138</v>
      </c>
      <c r="F488" s="3" t="s">
        <v>214</v>
      </c>
      <c r="G488" t="s">
        <v>215</v>
      </c>
      <c r="H488" t="s">
        <v>210</v>
      </c>
      <c r="I488" t="s">
        <v>210</v>
      </c>
      <c r="K488" s="3" t="s">
        <v>216</v>
      </c>
      <c r="L488" s="3" t="s">
        <v>22</v>
      </c>
      <c r="M488" s="5">
        <v>45964</v>
      </c>
      <c r="O488" t="s">
        <v>23</v>
      </c>
      <c r="P488">
        <v>2</v>
      </c>
      <c r="S488" s="6">
        <v>44386</v>
      </c>
      <c r="T488" t="s">
        <v>199</v>
      </c>
      <c r="U488" t="s">
        <v>920</v>
      </c>
    </row>
    <row r="489" spans="1:21" hidden="1" x14ac:dyDescent="0.25">
      <c r="A489" t="s">
        <v>145</v>
      </c>
      <c r="B489" t="s">
        <v>16</v>
      </c>
      <c r="C489" t="s">
        <v>17</v>
      </c>
      <c r="E489" s="1">
        <v>44333</v>
      </c>
      <c r="F489" s="3" t="s">
        <v>325</v>
      </c>
      <c r="G489" t="s">
        <v>218</v>
      </c>
      <c r="H489" t="s">
        <v>219</v>
      </c>
      <c r="I489" t="s">
        <v>220</v>
      </c>
      <c r="J489" s="3" t="s">
        <v>359</v>
      </c>
      <c r="K489" s="3" t="s">
        <v>327</v>
      </c>
      <c r="L489" s="3" t="s">
        <v>22</v>
      </c>
      <c r="M489" s="5">
        <v>44561</v>
      </c>
      <c r="O489" t="s">
        <v>23</v>
      </c>
      <c r="P489">
        <v>1</v>
      </c>
      <c r="S489" s="6">
        <v>44386</v>
      </c>
      <c r="T489" t="s">
        <v>199</v>
      </c>
      <c r="U489" t="s">
        <v>920</v>
      </c>
    </row>
    <row r="490" spans="1:21" hidden="1" x14ac:dyDescent="0.25">
      <c r="A490" t="s">
        <v>145</v>
      </c>
      <c r="B490" t="s">
        <v>74</v>
      </c>
      <c r="C490" t="s">
        <v>17</v>
      </c>
      <c r="E490" s="1">
        <v>44123</v>
      </c>
      <c r="F490" s="3" t="s">
        <v>165</v>
      </c>
      <c r="G490" t="s">
        <v>166</v>
      </c>
      <c r="H490" t="s">
        <v>32</v>
      </c>
      <c r="I490" t="s">
        <v>167</v>
      </c>
      <c r="K490" s="3" t="s">
        <v>168</v>
      </c>
      <c r="L490" s="3" t="s">
        <v>22</v>
      </c>
      <c r="M490" s="5">
        <v>44834</v>
      </c>
      <c r="O490" t="s">
        <v>78</v>
      </c>
      <c r="P490">
        <v>5.25</v>
      </c>
      <c r="S490" s="6">
        <v>44386</v>
      </c>
      <c r="T490" t="s">
        <v>199</v>
      </c>
      <c r="U490" t="s">
        <v>370</v>
      </c>
    </row>
    <row r="491" spans="1:21" hidden="1" x14ac:dyDescent="0.25">
      <c r="A491" t="s">
        <v>145</v>
      </c>
      <c r="B491" t="s">
        <v>74</v>
      </c>
      <c r="C491" t="s">
        <v>17</v>
      </c>
      <c r="E491" s="1">
        <v>44123</v>
      </c>
      <c r="F491" s="3">
        <v>50045</v>
      </c>
      <c r="G491" t="s">
        <v>169</v>
      </c>
      <c r="H491" t="s">
        <v>170</v>
      </c>
      <c r="K491" s="3">
        <v>190923</v>
      </c>
      <c r="L491" s="3" t="s">
        <v>102</v>
      </c>
      <c r="M491" s="5">
        <v>44834</v>
      </c>
      <c r="O491" t="s">
        <v>153</v>
      </c>
      <c r="P491">
        <v>0.27500000000000002</v>
      </c>
      <c r="S491" s="6">
        <v>44386</v>
      </c>
      <c r="T491" t="s">
        <v>199</v>
      </c>
      <c r="U491" t="s">
        <v>370</v>
      </c>
    </row>
    <row r="492" spans="1:21" hidden="1" x14ac:dyDescent="0.25">
      <c r="A492" t="s">
        <v>145</v>
      </c>
      <c r="B492" t="s">
        <v>74</v>
      </c>
      <c r="C492" t="s">
        <v>17</v>
      </c>
      <c r="E492" s="1">
        <v>44118</v>
      </c>
      <c r="G492" t="s">
        <v>150</v>
      </c>
      <c r="H492" t="s">
        <v>32</v>
      </c>
      <c r="I492" t="s">
        <v>151</v>
      </c>
      <c r="K492" s="3" t="s">
        <v>152</v>
      </c>
      <c r="L492" s="3" t="s">
        <v>102</v>
      </c>
      <c r="M492" s="5">
        <v>44651</v>
      </c>
      <c r="O492" t="s">
        <v>153</v>
      </c>
      <c r="P492">
        <v>0.27500000000000002</v>
      </c>
      <c r="S492" s="6">
        <v>44386</v>
      </c>
      <c r="T492" t="s">
        <v>199</v>
      </c>
      <c r="U492" t="s">
        <v>370</v>
      </c>
    </row>
    <row r="493" spans="1:21" hidden="1" x14ac:dyDescent="0.25">
      <c r="A493" t="s">
        <v>145</v>
      </c>
      <c r="B493" t="s">
        <v>65</v>
      </c>
      <c r="C493" t="s">
        <v>17</v>
      </c>
      <c r="E493" s="1">
        <v>44263</v>
      </c>
      <c r="F493" s="3" t="s">
        <v>328</v>
      </c>
      <c r="G493" t="s">
        <v>329</v>
      </c>
      <c r="H493" t="s">
        <v>67</v>
      </c>
      <c r="I493" t="s">
        <v>67</v>
      </c>
      <c r="J493" s="3" t="s">
        <v>330</v>
      </c>
      <c r="K493" s="3">
        <v>6202006303</v>
      </c>
      <c r="L493" s="3" t="s">
        <v>22</v>
      </c>
      <c r="M493" s="5">
        <v>44734</v>
      </c>
      <c r="O493" t="s">
        <v>23</v>
      </c>
      <c r="P493">
        <v>1000</v>
      </c>
      <c r="S493" s="6">
        <v>44386</v>
      </c>
      <c r="T493" t="s">
        <v>199</v>
      </c>
      <c r="U493" t="s">
        <v>370</v>
      </c>
    </row>
    <row r="494" spans="1:21" hidden="1" x14ac:dyDescent="0.25">
      <c r="A494" t="s">
        <v>145</v>
      </c>
      <c r="B494" t="s">
        <v>74</v>
      </c>
      <c r="C494" t="s">
        <v>17</v>
      </c>
      <c r="E494" s="1">
        <v>44123</v>
      </c>
      <c r="F494" s="3">
        <v>745032</v>
      </c>
      <c r="G494" t="s">
        <v>172</v>
      </c>
      <c r="H494" t="s">
        <v>32</v>
      </c>
      <c r="I494" t="s">
        <v>167</v>
      </c>
      <c r="K494" s="3" t="s">
        <v>173</v>
      </c>
      <c r="L494" s="3" t="s">
        <v>22</v>
      </c>
      <c r="M494" s="5">
        <v>44834</v>
      </c>
      <c r="O494" t="s">
        <v>78</v>
      </c>
      <c r="P494">
        <v>22.8</v>
      </c>
      <c r="S494" s="6">
        <v>44386</v>
      </c>
      <c r="T494" t="s">
        <v>199</v>
      </c>
      <c r="U494" t="s">
        <v>370</v>
      </c>
    </row>
    <row r="495" spans="1:21" hidden="1" x14ac:dyDescent="0.25">
      <c r="A495" t="s">
        <v>145</v>
      </c>
      <c r="B495" t="s">
        <v>16</v>
      </c>
      <c r="C495" t="s">
        <v>17</v>
      </c>
      <c r="E495" s="1">
        <v>44266</v>
      </c>
      <c r="F495" s="3" t="s">
        <v>331</v>
      </c>
      <c r="G495" t="s">
        <v>332</v>
      </c>
      <c r="H495" t="s">
        <v>20</v>
      </c>
      <c r="I495" t="s">
        <v>333</v>
      </c>
      <c r="J495" s="3" t="s">
        <v>334</v>
      </c>
      <c r="K495" s="3">
        <v>26120035</v>
      </c>
      <c r="L495" s="3" t="s">
        <v>22</v>
      </c>
      <c r="M495" s="5">
        <v>45188</v>
      </c>
      <c r="O495" t="s">
        <v>23</v>
      </c>
      <c r="P495">
        <v>11</v>
      </c>
      <c r="S495" s="6">
        <v>44386</v>
      </c>
      <c r="T495" t="s">
        <v>199</v>
      </c>
      <c r="U495" t="s">
        <v>370</v>
      </c>
    </row>
    <row r="496" spans="1:21" hidden="1" x14ac:dyDescent="0.25">
      <c r="A496" t="s">
        <v>145</v>
      </c>
      <c r="B496" t="s">
        <v>65</v>
      </c>
      <c r="C496" t="s">
        <v>17</v>
      </c>
      <c r="E496" s="1">
        <v>44257</v>
      </c>
      <c r="F496" s="3">
        <v>19700360</v>
      </c>
      <c r="G496" t="s">
        <v>315</v>
      </c>
      <c r="H496" t="s">
        <v>316</v>
      </c>
      <c r="I496" t="s">
        <v>316</v>
      </c>
      <c r="J496" s="3" t="s">
        <v>317</v>
      </c>
      <c r="K496" s="3" t="s">
        <v>318</v>
      </c>
      <c r="L496" s="3" t="s">
        <v>22</v>
      </c>
      <c r="M496" s="5">
        <v>44895</v>
      </c>
      <c r="O496" t="s">
        <v>23</v>
      </c>
      <c r="P496">
        <v>1000</v>
      </c>
      <c r="S496" s="6">
        <v>44386</v>
      </c>
      <c r="T496" t="s">
        <v>199</v>
      </c>
      <c r="U496" t="s">
        <v>370</v>
      </c>
    </row>
    <row r="497" spans="1:21" hidden="1" x14ac:dyDescent="0.25">
      <c r="A497" t="s">
        <v>145</v>
      </c>
      <c r="B497" t="s">
        <v>74</v>
      </c>
      <c r="C497" t="s">
        <v>17</v>
      </c>
      <c r="E497" s="1">
        <v>44123</v>
      </c>
      <c r="F497" s="3" t="s">
        <v>175</v>
      </c>
      <c r="G497" t="s">
        <v>176</v>
      </c>
      <c r="H497" t="s">
        <v>177</v>
      </c>
      <c r="I497" t="s">
        <v>177</v>
      </c>
      <c r="K497" s="3" t="s">
        <v>179</v>
      </c>
      <c r="L497" s="3" t="s">
        <v>102</v>
      </c>
      <c r="M497" s="5">
        <v>45838</v>
      </c>
      <c r="O497" t="s">
        <v>153</v>
      </c>
      <c r="P497">
        <v>0.52</v>
      </c>
      <c r="S497" s="6">
        <v>44386</v>
      </c>
      <c r="T497" t="s">
        <v>199</v>
      </c>
      <c r="U497" t="s">
        <v>370</v>
      </c>
    </row>
    <row r="498" spans="1:21" hidden="1" x14ac:dyDescent="0.25">
      <c r="A498" t="s">
        <v>145</v>
      </c>
      <c r="B498" t="s">
        <v>65</v>
      </c>
      <c r="C498" t="s">
        <v>17</v>
      </c>
      <c r="E498" s="1">
        <v>44181</v>
      </c>
      <c r="F498" s="3">
        <v>771010008</v>
      </c>
      <c r="G498" t="s">
        <v>116</v>
      </c>
      <c r="H498" t="s">
        <v>117</v>
      </c>
      <c r="I498" t="s">
        <v>117</v>
      </c>
      <c r="K498" s="3">
        <v>1000201853</v>
      </c>
      <c r="L498" s="3" t="s">
        <v>22</v>
      </c>
      <c r="M498" s="5">
        <v>46007</v>
      </c>
      <c r="O498" t="s">
        <v>113</v>
      </c>
      <c r="P498">
        <v>1140</v>
      </c>
      <c r="S498" s="6">
        <v>44386</v>
      </c>
      <c r="T498" t="s">
        <v>199</v>
      </c>
      <c r="U498" t="s">
        <v>370</v>
      </c>
    </row>
    <row r="499" spans="1:21" hidden="1" x14ac:dyDescent="0.25">
      <c r="A499" t="s">
        <v>145</v>
      </c>
      <c r="B499" t="s">
        <v>16</v>
      </c>
      <c r="C499" t="s">
        <v>17</v>
      </c>
      <c r="E499" s="1">
        <v>44134</v>
      </c>
      <c r="F499" s="3">
        <v>120710</v>
      </c>
      <c r="G499" t="s">
        <v>197</v>
      </c>
      <c r="H499" t="s">
        <v>126</v>
      </c>
      <c r="I499" t="s">
        <v>127</v>
      </c>
      <c r="K499" s="3">
        <v>517558</v>
      </c>
      <c r="L499" s="3" t="s">
        <v>22</v>
      </c>
      <c r="M499" s="5">
        <v>45016</v>
      </c>
      <c r="O499" t="s">
        <v>23</v>
      </c>
      <c r="P499">
        <v>11</v>
      </c>
      <c r="S499" s="6">
        <v>44386</v>
      </c>
      <c r="T499" t="s">
        <v>72</v>
      </c>
      <c r="U499" t="s">
        <v>911</v>
      </c>
    </row>
    <row r="500" spans="1:21" hidden="1" x14ac:dyDescent="0.25">
      <c r="A500" t="s">
        <v>145</v>
      </c>
      <c r="B500" t="s">
        <v>74</v>
      </c>
      <c r="C500" t="s">
        <v>17</v>
      </c>
      <c r="E500" s="1">
        <v>44137</v>
      </c>
      <c r="F500" s="3" t="s">
        <v>205</v>
      </c>
      <c r="G500" t="s">
        <v>202</v>
      </c>
      <c r="H500" t="s">
        <v>203</v>
      </c>
      <c r="I500" t="s">
        <v>203</v>
      </c>
      <c r="K500" s="3">
        <v>31509201</v>
      </c>
      <c r="L500" s="3" t="s">
        <v>22</v>
      </c>
      <c r="M500" s="5">
        <v>45184</v>
      </c>
      <c r="O500" t="s">
        <v>204</v>
      </c>
      <c r="P500">
        <v>20</v>
      </c>
      <c r="S500" s="6">
        <v>44386</v>
      </c>
      <c r="T500" t="s">
        <v>199</v>
      </c>
      <c r="U500" t="s">
        <v>370</v>
      </c>
    </row>
    <row r="501" spans="1:21" hidden="1" x14ac:dyDescent="0.25">
      <c r="A501" t="s">
        <v>145</v>
      </c>
      <c r="B501" t="s">
        <v>16</v>
      </c>
      <c r="C501" t="s">
        <v>17</v>
      </c>
      <c r="E501" s="1">
        <v>44389</v>
      </c>
      <c r="F501" s="3" t="s">
        <v>921</v>
      </c>
      <c r="G501" t="s">
        <v>922</v>
      </c>
      <c r="H501" t="s">
        <v>20</v>
      </c>
      <c r="I501" t="s">
        <v>20</v>
      </c>
      <c r="J501" s="3" t="s">
        <v>923</v>
      </c>
      <c r="K501" s="3">
        <v>131753</v>
      </c>
      <c r="L501" s="3" t="s">
        <v>22</v>
      </c>
      <c r="M501" s="5">
        <v>46124</v>
      </c>
      <c r="N501">
        <v>12</v>
      </c>
      <c r="O501" t="s">
        <v>23</v>
      </c>
      <c r="R501" s="10">
        <v>0</v>
      </c>
      <c r="S501" s="6">
        <v>44390</v>
      </c>
      <c r="T501" t="s">
        <v>24</v>
      </c>
      <c r="U501" t="s">
        <v>25</v>
      </c>
    </row>
    <row r="502" spans="1:21" hidden="1" x14ac:dyDescent="0.25">
      <c r="A502" t="s">
        <v>145</v>
      </c>
      <c r="B502" t="s">
        <v>16</v>
      </c>
      <c r="C502" t="s">
        <v>17</v>
      </c>
      <c r="E502" s="1">
        <v>44232</v>
      </c>
      <c r="F502" s="3" t="s">
        <v>279</v>
      </c>
      <c r="G502" t="s">
        <v>280</v>
      </c>
      <c r="H502" t="s">
        <v>32</v>
      </c>
      <c r="I502" t="s">
        <v>233</v>
      </c>
      <c r="J502" s="3" t="s">
        <v>281</v>
      </c>
      <c r="K502" s="3" t="s">
        <v>282</v>
      </c>
      <c r="L502" s="3" t="s">
        <v>22</v>
      </c>
      <c r="M502" s="5">
        <v>45291</v>
      </c>
      <c r="O502" t="s">
        <v>283</v>
      </c>
      <c r="P502">
        <v>1</v>
      </c>
      <c r="S502" s="6">
        <v>44390</v>
      </c>
      <c r="T502" t="s">
        <v>433</v>
      </c>
      <c r="U502" t="s">
        <v>925</v>
      </c>
    </row>
    <row r="503" spans="1:21" hidden="1" x14ac:dyDescent="0.25">
      <c r="A503" t="s">
        <v>145</v>
      </c>
      <c r="B503" t="s">
        <v>16</v>
      </c>
      <c r="C503" t="s">
        <v>17</v>
      </c>
      <c r="E503" s="1">
        <v>44313</v>
      </c>
      <c r="F503" s="3" t="s">
        <v>270</v>
      </c>
      <c r="G503" t="s">
        <v>215</v>
      </c>
      <c r="H503" t="s">
        <v>210</v>
      </c>
      <c r="I503" t="s">
        <v>210</v>
      </c>
      <c r="J503" s="3" t="s">
        <v>353</v>
      </c>
      <c r="K503" s="3" t="s">
        <v>354</v>
      </c>
      <c r="L503" s="3" t="s">
        <v>22</v>
      </c>
      <c r="M503" s="5">
        <v>45322</v>
      </c>
      <c r="O503" t="s">
        <v>23</v>
      </c>
      <c r="P503">
        <v>2</v>
      </c>
      <c r="S503" s="6">
        <v>44390</v>
      </c>
      <c r="T503" t="s">
        <v>433</v>
      </c>
      <c r="U503" t="s">
        <v>926</v>
      </c>
    </row>
    <row r="504" spans="1:21" hidden="1" x14ac:dyDescent="0.25">
      <c r="A504" t="s">
        <v>145</v>
      </c>
      <c r="B504" t="s">
        <v>16</v>
      </c>
      <c r="C504" t="s">
        <v>17</v>
      </c>
      <c r="E504" s="1">
        <v>44308</v>
      </c>
      <c r="F504" s="3" t="s">
        <v>253</v>
      </c>
      <c r="G504" t="s">
        <v>254</v>
      </c>
      <c r="H504" t="s">
        <v>187</v>
      </c>
      <c r="I504" t="s">
        <v>187</v>
      </c>
      <c r="J504" s="3" t="s">
        <v>352</v>
      </c>
      <c r="K504" s="3">
        <v>6919882</v>
      </c>
      <c r="L504" s="3" t="s">
        <v>22</v>
      </c>
      <c r="M504" s="5">
        <v>46134</v>
      </c>
      <c r="O504" t="s">
        <v>23</v>
      </c>
      <c r="P504">
        <v>10</v>
      </c>
      <c r="S504" s="6">
        <v>44391</v>
      </c>
      <c r="T504" t="s">
        <v>199</v>
      </c>
      <c r="U504" t="s">
        <v>894</v>
      </c>
    </row>
    <row r="505" spans="1:21" hidden="1" x14ac:dyDescent="0.25">
      <c r="A505" t="s">
        <v>145</v>
      </c>
      <c r="B505" t="s">
        <v>16</v>
      </c>
      <c r="C505" t="s">
        <v>17</v>
      </c>
      <c r="E505" s="1">
        <v>44391</v>
      </c>
      <c r="F505" s="3" t="s">
        <v>927</v>
      </c>
      <c r="G505" t="s">
        <v>215</v>
      </c>
      <c r="H505" t="s">
        <v>210</v>
      </c>
      <c r="I505" t="s">
        <v>210</v>
      </c>
      <c r="J505" s="3" t="s">
        <v>928</v>
      </c>
      <c r="K505" s="3" t="s">
        <v>929</v>
      </c>
      <c r="L505" s="3" t="s">
        <v>22</v>
      </c>
      <c r="M505" s="5">
        <v>45412</v>
      </c>
      <c r="N505">
        <v>2</v>
      </c>
      <c r="O505" t="s">
        <v>23</v>
      </c>
      <c r="R505" s="10">
        <v>0</v>
      </c>
      <c r="S505" s="6">
        <v>44391</v>
      </c>
      <c r="T505" t="s">
        <v>24</v>
      </c>
      <c r="U505" t="s">
        <v>25</v>
      </c>
    </row>
    <row r="506" spans="1:21" hidden="1" x14ac:dyDescent="0.25">
      <c r="A506" t="s">
        <v>145</v>
      </c>
      <c r="B506" t="s">
        <v>16</v>
      </c>
      <c r="C506" t="s">
        <v>17</v>
      </c>
      <c r="E506" s="1">
        <v>44391</v>
      </c>
      <c r="F506" s="3" t="s">
        <v>927</v>
      </c>
      <c r="G506" t="s">
        <v>215</v>
      </c>
      <c r="H506" t="s">
        <v>210</v>
      </c>
      <c r="I506" t="s">
        <v>210</v>
      </c>
      <c r="J506" s="3" t="s">
        <v>928</v>
      </c>
      <c r="K506" s="3" t="s">
        <v>929</v>
      </c>
      <c r="L506" s="3" t="s">
        <v>22</v>
      </c>
      <c r="M506" s="5">
        <v>45412</v>
      </c>
      <c r="O506" t="s">
        <v>23</v>
      </c>
      <c r="P506">
        <v>2</v>
      </c>
      <c r="S506" s="6">
        <v>44391</v>
      </c>
      <c r="T506" t="s">
        <v>433</v>
      </c>
      <c r="U506" t="s">
        <v>911</v>
      </c>
    </row>
    <row r="507" spans="1:21" hidden="1" x14ac:dyDescent="0.25">
      <c r="A507" t="s">
        <v>145</v>
      </c>
      <c r="B507" t="s">
        <v>16</v>
      </c>
      <c r="C507" t="s">
        <v>17</v>
      </c>
      <c r="E507" s="1">
        <v>44232</v>
      </c>
      <c r="F507" s="3" t="s">
        <v>279</v>
      </c>
      <c r="G507" t="s">
        <v>280</v>
      </c>
      <c r="H507" t="s">
        <v>32</v>
      </c>
      <c r="I507" t="s">
        <v>233</v>
      </c>
      <c r="J507" s="3" t="s">
        <v>281</v>
      </c>
      <c r="K507" s="3" t="s">
        <v>282</v>
      </c>
      <c r="L507" s="3" t="s">
        <v>22</v>
      </c>
      <c r="M507" s="5">
        <v>45291</v>
      </c>
      <c r="O507" t="s">
        <v>283</v>
      </c>
      <c r="P507">
        <v>1</v>
      </c>
      <c r="S507" s="6">
        <v>44392</v>
      </c>
      <c r="T507" t="s">
        <v>239</v>
      </c>
      <c r="U507" t="s">
        <v>925</v>
      </c>
    </row>
    <row r="508" spans="1:21" hidden="1" x14ac:dyDescent="0.25">
      <c r="A508" t="s">
        <v>145</v>
      </c>
      <c r="B508" t="s">
        <v>16</v>
      </c>
      <c r="C508" t="s">
        <v>17</v>
      </c>
      <c r="E508" s="1">
        <v>44377</v>
      </c>
      <c r="F508" s="3" t="s">
        <v>361</v>
      </c>
      <c r="G508" t="s">
        <v>362</v>
      </c>
      <c r="H508" t="s">
        <v>41</v>
      </c>
      <c r="J508" s="3" t="s">
        <v>365</v>
      </c>
      <c r="K508" s="3">
        <v>6052104011</v>
      </c>
      <c r="L508" s="3" t="s">
        <v>22</v>
      </c>
      <c r="M508" s="5">
        <v>46203</v>
      </c>
      <c r="O508" t="s">
        <v>23</v>
      </c>
      <c r="P508">
        <v>5</v>
      </c>
      <c r="S508" s="6">
        <v>44946</v>
      </c>
      <c r="T508" t="s">
        <v>3031</v>
      </c>
      <c r="U508" t="s">
        <v>2424</v>
      </c>
    </row>
    <row r="509" spans="1:21" hidden="1" x14ac:dyDescent="0.25">
      <c r="A509" t="s">
        <v>145</v>
      </c>
      <c r="B509" t="s">
        <v>16</v>
      </c>
      <c r="C509" t="s">
        <v>17</v>
      </c>
      <c r="E509" s="1">
        <v>44232</v>
      </c>
      <c r="F509" s="3" t="s">
        <v>274</v>
      </c>
      <c r="G509" t="s">
        <v>275</v>
      </c>
      <c r="H509" t="s">
        <v>32</v>
      </c>
      <c r="I509" t="s">
        <v>276</v>
      </c>
      <c r="J509" s="3" t="s">
        <v>277</v>
      </c>
      <c r="K509" s="3" t="s">
        <v>278</v>
      </c>
      <c r="L509" s="3" t="s">
        <v>22</v>
      </c>
      <c r="M509" s="5">
        <v>45626</v>
      </c>
      <c r="O509" t="s">
        <v>23</v>
      </c>
      <c r="Q509">
        <v>16</v>
      </c>
      <c r="S509" s="6">
        <v>44397</v>
      </c>
      <c r="T509" t="s">
        <v>72</v>
      </c>
      <c r="U509" t="s">
        <v>247</v>
      </c>
    </row>
    <row r="510" spans="1:21" hidden="1" x14ac:dyDescent="0.25">
      <c r="A510" t="s">
        <v>145</v>
      </c>
      <c r="B510" t="s">
        <v>16</v>
      </c>
      <c r="C510" t="s">
        <v>17</v>
      </c>
      <c r="E510" s="1">
        <v>44266</v>
      </c>
      <c r="F510" s="3" t="s">
        <v>331</v>
      </c>
      <c r="G510" t="s">
        <v>332</v>
      </c>
      <c r="H510" t="s">
        <v>20</v>
      </c>
      <c r="I510" t="s">
        <v>333</v>
      </c>
      <c r="J510" s="3" t="s">
        <v>334</v>
      </c>
      <c r="K510" s="3">
        <v>26120035</v>
      </c>
      <c r="L510" s="3" t="s">
        <v>22</v>
      </c>
      <c r="M510" s="5">
        <v>45188</v>
      </c>
      <c r="O510" t="s">
        <v>23</v>
      </c>
      <c r="Q510">
        <v>6</v>
      </c>
      <c r="S510" s="6">
        <v>44397</v>
      </c>
      <c r="T510" t="s">
        <v>72</v>
      </c>
      <c r="U510" t="s">
        <v>247</v>
      </c>
    </row>
    <row r="511" spans="1:21" hidden="1" x14ac:dyDescent="0.25">
      <c r="A511" t="s">
        <v>145</v>
      </c>
      <c r="B511" t="s">
        <v>65</v>
      </c>
      <c r="C511" t="s">
        <v>17</v>
      </c>
      <c r="E511" s="1">
        <v>44181</v>
      </c>
      <c r="F511" s="3">
        <v>771010008</v>
      </c>
      <c r="G511" t="s">
        <v>116</v>
      </c>
      <c r="H511" t="s">
        <v>117</v>
      </c>
      <c r="I511" t="s">
        <v>117</v>
      </c>
      <c r="K511" s="3">
        <v>1000201853</v>
      </c>
      <c r="L511" s="3" t="s">
        <v>22</v>
      </c>
      <c r="M511" s="5">
        <v>46007</v>
      </c>
      <c r="O511" t="s">
        <v>113</v>
      </c>
      <c r="P511">
        <v>0</v>
      </c>
      <c r="Q511">
        <v>684</v>
      </c>
      <c r="S511" s="6">
        <v>44397</v>
      </c>
      <c r="T511" t="s">
        <v>72</v>
      </c>
      <c r="U511" t="s">
        <v>247</v>
      </c>
    </row>
    <row r="512" spans="1:21" hidden="1" x14ac:dyDescent="0.25">
      <c r="A512" t="s">
        <v>145</v>
      </c>
      <c r="B512" t="s">
        <v>16</v>
      </c>
      <c r="C512" t="s">
        <v>17</v>
      </c>
      <c r="E512" s="1">
        <v>44277</v>
      </c>
      <c r="F512" s="3" t="s">
        <v>231</v>
      </c>
      <c r="G512" t="s">
        <v>232</v>
      </c>
      <c r="H512" t="s">
        <v>335</v>
      </c>
      <c r="I512" t="s">
        <v>233</v>
      </c>
      <c r="J512" s="3" t="s">
        <v>234</v>
      </c>
      <c r="K512" s="3" t="s">
        <v>336</v>
      </c>
      <c r="L512" s="3" t="s">
        <v>22</v>
      </c>
      <c r="M512" s="5">
        <v>45382</v>
      </c>
      <c r="O512" t="s">
        <v>23</v>
      </c>
      <c r="Q512">
        <v>1</v>
      </c>
      <c r="S512" s="6">
        <v>44398</v>
      </c>
      <c r="T512" t="s">
        <v>72</v>
      </c>
      <c r="U512" t="s">
        <v>941</v>
      </c>
    </row>
    <row r="513" spans="1:21" hidden="1" x14ac:dyDescent="0.25">
      <c r="A513" t="s">
        <v>145</v>
      </c>
      <c r="B513" t="s">
        <v>74</v>
      </c>
      <c r="C513" t="s">
        <v>17</v>
      </c>
      <c r="E513" s="1">
        <v>44029</v>
      </c>
      <c r="F513" s="3" t="s">
        <v>942</v>
      </c>
      <c r="G513" t="s">
        <v>150</v>
      </c>
      <c r="H513" t="s">
        <v>151</v>
      </c>
      <c r="I513" t="s">
        <v>151</v>
      </c>
      <c r="K513" s="3" t="s">
        <v>943</v>
      </c>
      <c r="L513" s="3" t="s">
        <v>102</v>
      </c>
      <c r="M513" s="5">
        <v>44712</v>
      </c>
      <c r="N513">
        <v>9.7899999999999991</v>
      </c>
      <c r="O513" t="s">
        <v>153</v>
      </c>
      <c r="R513" s="10">
        <v>0</v>
      </c>
      <c r="S513" s="6">
        <v>44399</v>
      </c>
      <c r="T513" t="s">
        <v>24</v>
      </c>
      <c r="U513" t="s">
        <v>944</v>
      </c>
    </row>
    <row r="514" spans="1:21" hidden="1" x14ac:dyDescent="0.25">
      <c r="A514" t="s">
        <v>145</v>
      </c>
      <c r="B514" t="s">
        <v>16</v>
      </c>
      <c r="C514" t="s">
        <v>17</v>
      </c>
      <c r="E514" s="1">
        <v>44389</v>
      </c>
      <c r="F514" s="3" t="s">
        <v>921</v>
      </c>
      <c r="G514" t="s">
        <v>922</v>
      </c>
      <c r="H514" t="s">
        <v>20</v>
      </c>
      <c r="I514" t="s">
        <v>20</v>
      </c>
      <c r="J514" s="3" t="s">
        <v>923</v>
      </c>
      <c r="K514" s="3">
        <v>131753</v>
      </c>
      <c r="L514" s="3" t="s">
        <v>22</v>
      </c>
      <c r="M514" s="5">
        <v>46124</v>
      </c>
      <c r="O514" t="s">
        <v>23</v>
      </c>
      <c r="P514">
        <v>5</v>
      </c>
      <c r="S514" s="6">
        <v>44420</v>
      </c>
      <c r="T514" t="s">
        <v>433</v>
      </c>
      <c r="U514" t="s">
        <v>989</v>
      </c>
    </row>
    <row r="515" spans="1:21" hidden="1" x14ac:dyDescent="0.25">
      <c r="A515" t="s">
        <v>145</v>
      </c>
      <c r="B515" t="s">
        <v>74</v>
      </c>
      <c r="C515" t="s">
        <v>17</v>
      </c>
      <c r="E515" s="1">
        <v>44029</v>
      </c>
      <c r="F515" s="3" t="s">
        <v>942</v>
      </c>
      <c r="G515" t="s">
        <v>150</v>
      </c>
      <c r="H515" t="s">
        <v>151</v>
      </c>
      <c r="I515" t="s">
        <v>151</v>
      </c>
      <c r="K515" s="3" t="s">
        <v>943</v>
      </c>
      <c r="L515" s="3" t="s">
        <v>102</v>
      </c>
      <c r="M515" s="5">
        <v>44712</v>
      </c>
      <c r="O515" t="s">
        <v>153</v>
      </c>
      <c r="P515">
        <v>7.4999999999999997E-3</v>
      </c>
      <c r="S515" s="6">
        <v>44425</v>
      </c>
      <c r="T515" t="s">
        <v>664</v>
      </c>
      <c r="U515" t="s">
        <v>997</v>
      </c>
    </row>
    <row r="516" spans="1:21" hidden="1" x14ac:dyDescent="0.25">
      <c r="A516" t="s">
        <v>145</v>
      </c>
      <c r="B516" t="s">
        <v>74</v>
      </c>
      <c r="C516" t="s">
        <v>17</v>
      </c>
      <c r="E516" s="1">
        <v>44424</v>
      </c>
      <c r="F516" s="3" t="s">
        <v>999</v>
      </c>
      <c r="G516" t="s">
        <v>1000</v>
      </c>
      <c r="K516" s="3" t="s">
        <v>986</v>
      </c>
      <c r="L516" s="3" t="s">
        <v>22</v>
      </c>
      <c r="M516" s="5">
        <v>44424</v>
      </c>
      <c r="N516">
        <v>382</v>
      </c>
      <c r="O516" t="s">
        <v>283</v>
      </c>
      <c r="R516" s="10">
        <v>0</v>
      </c>
      <c r="S516" s="6">
        <v>44424</v>
      </c>
      <c r="T516" t="s">
        <v>119</v>
      </c>
      <c r="U516" t="s">
        <v>1001</v>
      </c>
    </row>
    <row r="517" spans="1:21" hidden="1" x14ac:dyDescent="0.25">
      <c r="A517" t="s">
        <v>145</v>
      </c>
      <c r="B517" t="s">
        <v>74</v>
      </c>
      <c r="C517" t="s">
        <v>17</v>
      </c>
      <c r="E517" s="1">
        <v>44424</v>
      </c>
      <c r="F517" s="3" t="s">
        <v>999</v>
      </c>
      <c r="G517" t="s">
        <v>1000</v>
      </c>
      <c r="K517" s="3" t="s">
        <v>986</v>
      </c>
      <c r="L517" s="3" t="s">
        <v>22</v>
      </c>
      <c r="M517" s="5">
        <v>44424</v>
      </c>
      <c r="O517" t="s">
        <v>283</v>
      </c>
      <c r="P517">
        <v>49</v>
      </c>
      <c r="S517" s="6">
        <v>44427</v>
      </c>
      <c r="T517" t="s">
        <v>346</v>
      </c>
      <c r="U517" t="s">
        <v>1002</v>
      </c>
    </row>
    <row r="518" spans="1:21" hidden="1" x14ac:dyDescent="0.25">
      <c r="A518" t="s">
        <v>145</v>
      </c>
      <c r="B518" t="s">
        <v>74</v>
      </c>
      <c r="C518" t="s">
        <v>17</v>
      </c>
      <c r="E518" s="1">
        <v>44424</v>
      </c>
      <c r="F518" s="3" t="s">
        <v>999</v>
      </c>
      <c r="G518" t="s">
        <v>1000</v>
      </c>
      <c r="K518" s="3" t="s">
        <v>986</v>
      </c>
      <c r="L518" s="3" t="s">
        <v>22</v>
      </c>
      <c r="M518" s="5">
        <v>44424</v>
      </c>
      <c r="O518" t="s">
        <v>283</v>
      </c>
      <c r="P518">
        <v>99</v>
      </c>
      <c r="S518" s="6">
        <v>44428</v>
      </c>
      <c r="T518" t="s">
        <v>346</v>
      </c>
      <c r="U518" t="s">
        <v>1009</v>
      </c>
    </row>
    <row r="519" spans="1:21" hidden="1" x14ac:dyDescent="0.25">
      <c r="A519" t="s">
        <v>145</v>
      </c>
      <c r="B519" t="s">
        <v>74</v>
      </c>
      <c r="C519" t="s">
        <v>17</v>
      </c>
      <c r="E519" s="1">
        <v>44424</v>
      </c>
      <c r="F519" s="3" t="s">
        <v>999</v>
      </c>
      <c r="G519" t="s">
        <v>1000</v>
      </c>
      <c r="K519" s="3" t="s">
        <v>986</v>
      </c>
      <c r="L519" s="3" t="s">
        <v>22</v>
      </c>
      <c r="M519" s="5">
        <v>44424</v>
      </c>
      <c r="O519" t="s">
        <v>283</v>
      </c>
      <c r="P519">
        <v>36</v>
      </c>
      <c r="S519" s="6">
        <v>44428</v>
      </c>
      <c r="T519" t="s">
        <v>346</v>
      </c>
      <c r="U519" t="s">
        <v>1010</v>
      </c>
    </row>
    <row r="520" spans="1:21" hidden="1" x14ac:dyDescent="0.25">
      <c r="A520" t="s">
        <v>145</v>
      </c>
      <c r="B520" t="s">
        <v>74</v>
      </c>
      <c r="C520" t="s">
        <v>17</v>
      </c>
      <c r="E520" s="1">
        <v>44424</v>
      </c>
      <c r="F520" s="3" t="s">
        <v>999</v>
      </c>
      <c r="G520" t="s">
        <v>1000</v>
      </c>
      <c r="K520" s="3" t="s">
        <v>986</v>
      </c>
      <c r="L520" s="3" t="s">
        <v>22</v>
      </c>
      <c r="M520" s="5">
        <v>44424</v>
      </c>
      <c r="O520" t="s">
        <v>283</v>
      </c>
      <c r="P520">
        <v>2</v>
      </c>
      <c r="S520" s="6">
        <v>44431</v>
      </c>
      <c r="T520" t="s">
        <v>119</v>
      </c>
      <c r="U520" t="s">
        <v>1011</v>
      </c>
    </row>
    <row r="521" spans="1:21" hidden="1" x14ac:dyDescent="0.25">
      <c r="A521" t="s">
        <v>145</v>
      </c>
      <c r="B521" t="s">
        <v>74</v>
      </c>
      <c r="C521" t="s">
        <v>17</v>
      </c>
      <c r="E521" s="1">
        <v>44424</v>
      </c>
      <c r="F521" s="3" t="s">
        <v>999</v>
      </c>
      <c r="G521" t="s">
        <v>1000</v>
      </c>
      <c r="K521" s="3" t="s">
        <v>986</v>
      </c>
      <c r="L521" s="3" t="s">
        <v>22</v>
      </c>
      <c r="M521" s="5">
        <v>44424</v>
      </c>
      <c r="O521" t="s">
        <v>283</v>
      </c>
      <c r="P521">
        <v>49</v>
      </c>
      <c r="S521" s="6">
        <v>44438</v>
      </c>
      <c r="T521" t="s">
        <v>346</v>
      </c>
      <c r="U521" t="s">
        <v>1020</v>
      </c>
    </row>
    <row r="522" spans="1:21" hidden="1" x14ac:dyDescent="0.25">
      <c r="A522" t="s">
        <v>145</v>
      </c>
      <c r="B522" t="s">
        <v>74</v>
      </c>
      <c r="C522" t="s">
        <v>17</v>
      </c>
      <c r="E522" s="1">
        <v>44424</v>
      </c>
      <c r="F522" s="3" t="s">
        <v>999</v>
      </c>
      <c r="G522" t="s">
        <v>1000</v>
      </c>
      <c r="K522" s="3" t="s">
        <v>986</v>
      </c>
      <c r="L522" s="3" t="s">
        <v>22</v>
      </c>
      <c r="M522" s="5">
        <v>44424</v>
      </c>
      <c r="O522" t="s">
        <v>283</v>
      </c>
      <c r="P522">
        <v>147</v>
      </c>
      <c r="S522" s="6">
        <v>44482</v>
      </c>
      <c r="T522" t="s">
        <v>346</v>
      </c>
      <c r="U522" t="s">
        <v>1077</v>
      </c>
    </row>
    <row r="523" spans="1:21" hidden="1" x14ac:dyDescent="0.25">
      <c r="A523" t="s">
        <v>145</v>
      </c>
      <c r="B523" t="s">
        <v>74</v>
      </c>
      <c r="C523" t="s">
        <v>17</v>
      </c>
      <c r="E523" s="1">
        <v>44307</v>
      </c>
      <c r="F523" s="3" t="s">
        <v>342</v>
      </c>
      <c r="G523" t="s">
        <v>343</v>
      </c>
      <c r="H523" t="s">
        <v>285</v>
      </c>
      <c r="I523" t="s">
        <v>285</v>
      </c>
      <c r="J523" s="3" t="s">
        <v>344</v>
      </c>
      <c r="K523" s="3" t="s">
        <v>288</v>
      </c>
      <c r="L523" s="3" t="s">
        <v>102</v>
      </c>
      <c r="M523" s="5">
        <v>44490</v>
      </c>
      <c r="O523" t="s">
        <v>113</v>
      </c>
      <c r="Q523">
        <v>24</v>
      </c>
      <c r="S523" s="6">
        <v>44508</v>
      </c>
      <c r="T523" t="s">
        <v>346</v>
      </c>
      <c r="U523" t="s">
        <v>182</v>
      </c>
    </row>
    <row r="524" spans="1:21" hidden="1" x14ac:dyDescent="0.25">
      <c r="A524" t="s">
        <v>145</v>
      </c>
      <c r="B524" t="s">
        <v>74</v>
      </c>
      <c r="C524" t="s">
        <v>17</v>
      </c>
      <c r="E524" s="1">
        <v>44307</v>
      </c>
      <c r="F524" s="3" t="s">
        <v>342</v>
      </c>
      <c r="G524" t="s">
        <v>343</v>
      </c>
      <c r="H524" t="s">
        <v>285</v>
      </c>
      <c r="I524" t="s">
        <v>285</v>
      </c>
      <c r="J524" s="3" t="s">
        <v>344</v>
      </c>
      <c r="K524" s="3" t="s">
        <v>288</v>
      </c>
      <c r="L524" s="3" t="s">
        <v>102</v>
      </c>
      <c r="M524" s="5">
        <v>44490</v>
      </c>
      <c r="O524" t="s">
        <v>113</v>
      </c>
      <c r="P524">
        <v>96</v>
      </c>
      <c r="S524" s="6">
        <v>44508</v>
      </c>
      <c r="T524" t="s">
        <v>346</v>
      </c>
      <c r="U524" t="s">
        <v>1158</v>
      </c>
    </row>
    <row r="525" spans="1:21" hidden="1" x14ac:dyDescent="0.25">
      <c r="A525" t="s">
        <v>145</v>
      </c>
      <c r="B525" t="s">
        <v>74</v>
      </c>
      <c r="C525" t="s">
        <v>17</v>
      </c>
      <c r="E525" s="1">
        <v>44123</v>
      </c>
      <c r="F525" s="3" t="s">
        <v>165</v>
      </c>
      <c r="G525" t="s">
        <v>166</v>
      </c>
      <c r="H525" t="s">
        <v>32</v>
      </c>
      <c r="I525" t="s">
        <v>167</v>
      </c>
      <c r="K525" s="3" t="s">
        <v>168</v>
      </c>
      <c r="L525" s="3" t="s">
        <v>22</v>
      </c>
      <c r="M525" s="5">
        <v>44834</v>
      </c>
      <c r="O525" t="s">
        <v>78</v>
      </c>
      <c r="P525">
        <v>10</v>
      </c>
      <c r="S525" s="6">
        <v>44544</v>
      </c>
      <c r="T525" t="s">
        <v>1212</v>
      </c>
      <c r="U525" t="s">
        <v>1213</v>
      </c>
    </row>
    <row r="526" spans="1:21" hidden="1" x14ac:dyDescent="0.25">
      <c r="A526" t="s">
        <v>145</v>
      </c>
      <c r="B526" t="s">
        <v>16</v>
      </c>
      <c r="C526" t="s">
        <v>17</v>
      </c>
      <c r="E526" s="1">
        <v>44138</v>
      </c>
      <c r="F526" s="3" t="s">
        <v>208</v>
      </c>
      <c r="G526" t="s">
        <v>209</v>
      </c>
      <c r="H526" t="s">
        <v>210</v>
      </c>
      <c r="I526" t="s">
        <v>210</v>
      </c>
      <c r="K526" s="3" t="s">
        <v>212</v>
      </c>
      <c r="L526" s="3" t="s">
        <v>22</v>
      </c>
      <c r="M526" s="5">
        <v>45077</v>
      </c>
      <c r="O526" t="s">
        <v>23</v>
      </c>
      <c r="P526">
        <v>3</v>
      </c>
      <c r="S526" s="6">
        <v>44600</v>
      </c>
      <c r="T526" t="s">
        <v>346</v>
      </c>
      <c r="U526" t="s">
        <v>182</v>
      </c>
    </row>
    <row r="527" spans="1:21" hidden="1" x14ac:dyDescent="0.25">
      <c r="A527" t="s">
        <v>145</v>
      </c>
      <c r="B527" t="s">
        <v>16</v>
      </c>
      <c r="C527" t="s">
        <v>17</v>
      </c>
      <c r="E527" s="1">
        <v>44239</v>
      </c>
      <c r="F527" s="3" t="s">
        <v>311</v>
      </c>
      <c r="G527" t="s">
        <v>312</v>
      </c>
      <c r="H527" t="s">
        <v>187</v>
      </c>
      <c r="I527" t="s">
        <v>187</v>
      </c>
      <c r="J527" s="3" t="s">
        <v>313</v>
      </c>
      <c r="K527" s="3">
        <v>6725765</v>
      </c>
      <c r="L527" s="3" t="s">
        <v>22</v>
      </c>
      <c r="M527" s="5">
        <v>45351</v>
      </c>
      <c r="O527" t="s">
        <v>23</v>
      </c>
      <c r="P527">
        <v>5</v>
      </c>
      <c r="S527" s="6">
        <v>44600</v>
      </c>
      <c r="T527" t="s">
        <v>346</v>
      </c>
      <c r="U527" t="s">
        <v>182</v>
      </c>
    </row>
    <row r="528" spans="1:21" hidden="1" x14ac:dyDescent="0.25">
      <c r="A528" t="s">
        <v>145</v>
      </c>
      <c r="B528" t="s">
        <v>16</v>
      </c>
      <c r="C528" t="s">
        <v>17</v>
      </c>
      <c r="E528" s="1">
        <v>44235</v>
      </c>
      <c r="F528" s="3" t="s">
        <v>295</v>
      </c>
      <c r="G528" t="s">
        <v>296</v>
      </c>
      <c r="H528" t="s">
        <v>187</v>
      </c>
      <c r="I528" t="s">
        <v>187</v>
      </c>
      <c r="J528" s="3" t="s">
        <v>297</v>
      </c>
      <c r="K528" s="3">
        <v>6557720</v>
      </c>
      <c r="L528" s="3" t="s">
        <v>22</v>
      </c>
      <c r="M528" s="5">
        <v>45350</v>
      </c>
      <c r="O528" t="s">
        <v>23</v>
      </c>
      <c r="P528">
        <v>5</v>
      </c>
      <c r="S528" s="6">
        <v>44600</v>
      </c>
      <c r="T528" t="s">
        <v>346</v>
      </c>
      <c r="U528" t="s">
        <v>182</v>
      </c>
    </row>
    <row r="529" spans="1:21" hidden="1" x14ac:dyDescent="0.25">
      <c r="A529" t="s">
        <v>145</v>
      </c>
      <c r="B529" t="s">
        <v>74</v>
      </c>
      <c r="C529" t="s">
        <v>17</v>
      </c>
      <c r="E529" s="1">
        <v>44123</v>
      </c>
      <c r="F529" s="3" t="s">
        <v>175</v>
      </c>
      <c r="G529" t="s">
        <v>176</v>
      </c>
      <c r="H529" t="s">
        <v>177</v>
      </c>
      <c r="I529" t="s">
        <v>177</v>
      </c>
      <c r="K529" s="3" t="s">
        <v>179</v>
      </c>
      <c r="L529" s="3" t="s">
        <v>102</v>
      </c>
      <c r="M529" s="5">
        <v>45838</v>
      </c>
      <c r="O529" t="s">
        <v>153</v>
      </c>
      <c r="Q529">
        <v>1.52</v>
      </c>
      <c r="S529" s="6">
        <v>44600</v>
      </c>
      <c r="T529" t="s">
        <v>346</v>
      </c>
      <c r="U529" t="s">
        <v>182</v>
      </c>
    </row>
    <row r="530" spans="1:21" hidden="1" x14ac:dyDescent="0.25">
      <c r="A530" t="s">
        <v>145</v>
      </c>
      <c r="B530" t="s">
        <v>74</v>
      </c>
      <c r="C530" t="s">
        <v>17</v>
      </c>
      <c r="E530" s="1">
        <v>44018</v>
      </c>
      <c r="F530" s="3">
        <v>486505</v>
      </c>
      <c r="G530" t="s">
        <v>146</v>
      </c>
      <c r="H530" t="s">
        <v>147</v>
      </c>
      <c r="I530" t="s">
        <v>148</v>
      </c>
      <c r="K530" s="3">
        <v>16218001</v>
      </c>
      <c r="L530" s="3" t="s">
        <v>22</v>
      </c>
      <c r="M530" s="5">
        <v>44377</v>
      </c>
      <c r="O530" t="s">
        <v>149</v>
      </c>
      <c r="P530">
        <v>190.64</v>
      </c>
      <c r="S530" s="6">
        <v>44600</v>
      </c>
      <c r="T530" t="s">
        <v>346</v>
      </c>
      <c r="U530" t="s">
        <v>1319</v>
      </c>
    </row>
    <row r="531" spans="1:21" hidden="1" x14ac:dyDescent="0.25">
      <c r="A531" t="s">
        <v>145</v>
      </c>
      <c r="B531" t="s">
        <v>74</v>
      </c>
      <c r="C531" t="s">
        <v>17</v>
      </c>
      <c r="E531" s="1">
        <v>44029</v>
      </c>
      <c r="F531" s="3" t="s">
        <v>942</v>
      </c>
      <c r="G531" t="s">
        <v>150</v>
      </c>
      <c r="H531" t="s">
        <v>151</v>
      </c>
      <c r="I531" t="s">
        <v>151</v>
      </c>
      <c r="K531" s="3" t="s">
        <v>943</v>
      </c>
      <c r="L531" s="3" t="s">
        <v>102</v>
      </c>
      <c r="M531" s="5">
        <v>44712</v>
      </c>
      <c r="O531" t="s">
        <v>153</v>
      </c>
      <c r="P531">
        <v>1.6234</v>
      </c>
      <c r="S531" s="6">
        <v>44608</v>
      </c>
      <c r="T531" t="s">
        <v>28</v>
      </c>
      <c r="U531" t="s">
        <v>1354</v>
      </c>
    </row>
    <row r="532" spans="1:21" hidden="1" x14ac:dyDescent="0.25">
      <c r="A532" t="s">
        <v>145</v>
      </c>
      <c r="B532" t="s">
        <v>74</v>
      </c>
      <c r="C532" t="s">
        <v>17</v>
      </c>
      <c r="E532" s="1">
        <v>44123</v>
      </c>
      <c r="F532" s="3">
        <v>50045</v>
      </c>
      <c r="G532" t="s">
        <v>169</v>
      </c>
      <c r="H532" t="s">
        <v>170</v>
      </c>
      <c r="K532" s="3">
        <v>190923</v>
      </c>
      <c r="L532" s="3" t="s">
        <v>102</v>
      </c>
      <c r="M532" s="5">
        <v>44834</v>
      </c>
      <c r="O532" t="s">
        <v>153</v>
      </c>
      <c r="P532">
        <v>0.52010000000000001</v>
      </c>
      <c r="S532" s="6">
        <v>44608</v>
      </c>
      <c r="T532" t="s">
        <v>28</v>
      </c>
      <c r="U532" t="s">
        <v>1352</v>
      </c>
    </row>
    <row r="533" spans="1:21" hidden="1" x14ac:dyDescent="0.25">
      <c r="A533" t="s">
        <v>145</v>
      </c>
      <c r="B533" t="s">
        <v>16</v>
      </c>
      <c r="C533" t="s">
        <v>17</v>
      </c>
      <c r="E533" s="1">
        <v>44308</v>
      </c>
      <c r="F533" s="3" t="s">
        <v>253</v>
      </c>
      <c r="G533" t="s">
        <v>254</v>
      </c>
      <c r="H533" t="s">
        <v>187</v>
      </c>
      <c r="I533" t="s">
        <v>187</v>
      </c>
      <c r="J533" s="3" t="s">
        <v>352</v>
      </c>
      <c r="K533" s="3">
        <v>6919882</v>
      </c>
      <c r="L533" s="3" t="s">
        <v>22</v>
      </c>
      <c r="M533" s="5">
        <v>46134</v>
      </c>
      <c r="O533" t="s">
        <v>23</v>
      </c>
      <c r="P533">
        <v>5</v>
      </c>
      <c r="S533" s="6">
        <v>44627</v>
      </c>
      <c r="T533" t="s">
        <v>346</v>
      </c>
      <c r="U533" t="s">
        <v>1363</v>
      </c>
    </row>
    <row r="534" spans="1:21" hidden="1" x14ac:dyDescent="0.25">
      <c r="A534" t="s">
        <v>145</v>
      </c>
      <c r="B534" t="s">
        <v>16</v>
      </c>
      <c r="C534" t="s">
        <v>17</v>
      </c>
      <c r="E534" s="1">
        <v>44637</v>
      </c>
      <c r="F534" s="3" t="s">
        <v>279</v>
      </c>
      <c r="G534" t="s">
        <v>280</v>
      </c>
      <c r="H534" t="s">
        <v>195</v>
      </c>
      <c r="I534" t="s">
        <v>195</v>
      </c>
      <c r="J534" s="3" t="s">
        <v>1367</v>
      </c>
      <c r="K534" s="3" t="s">
        <v>1368</v>
      </c>
      <c r="L534" s="3" t="s">
        <v>22</v>
      </c>
      <c r="M534" s="5">
        <v>45657</v>
      </c>
      <c r="N534">
        <v>2</v>
      </c>
      <c r="O534" t="s">
        <v>23</v>
      </c>
      <c r="R534" s="10">
        <f>Table1[[#This Row],[Initial Balance]]-P559</f>
        <v>0</v>
      </c>
      <c r="S534" s="6">
        <v>44637</v>
      </c>
      <c r="T534" t="s">
        <v>1373</v>
      </c>
      <c r="U534" t="s">
        <v>25</v>
      </c>
    </row>
    <row r="535" spans="1:21" hidden="1" x14ac:dyDescent="0.25">
      <c r="A535" t="s">
        <v>145</v>
      </c>
      <c r="B535" t="s">
        <v>74</v>
      </c>
      <c r="C535" t="s">
        <v>17</v>
      </c>
      <c r="E535" s="1">
        <v>44118</v>
      </c>
      <c r="G535" t="s">
        <v>150</v>
      </c>
      <c r="H535" t="s">
        <v>32</v>
      </c>
      <c r="I535" t="s">
        <v>151</v>
      </c>
      <c r="K535" s="3" t="s">
        <v>152</v>
      </c>
      <c r="L535" s="3" t="s">
        <v>102</v>
      </c>
      <c r="M535" s="5">
        <v>44651</v>
      </c>
      <c r="O535" t="s">
        <v>153</v>
      </c>
      <c r="P535">
        <v>2.7250000000000001</v>
      </c>
      <c r="S535" s="6">
        <v>44656</v>
      </c>
      <c r="T535" t="s">
        <v>24</v>
      </c>
      <c r="U535" t="s">
        <v>1389</v>
      </c>
    </row>
    <row r="536" spans="1:21" hidden="1" x14ac:dyDescent="0.25">
      <c r="A536" t="s">
        <v>145</v>
      </c>
      <c r="B536" t="s">
        <v>16</v>
      </c>
      <c r="C536" t="s">
        <v>17</v>
      </c>
      <c r="E536" s="1">
        <v>44687</v>
      </c>
      <c r="F536" s="3" t="s">
        <v>1430</v>
      </c>
      <c r="G536" t="s">
        <v>1431</v>
      </c>
      <c r="H536" t="s">
        <v>210</v>
      </c>
      <c r="I536" t="s">
        <v>210</v>
      </c>
      <c r="J536" s="3" t="s">
        <v>1432</v>
      </c>
      <c r="K536" s="3" t="s">
        <v>1433</v>
      </c>
      <c r="L536" s="3" t="s">
        <v>22</v>
      </c>
      <c r="M536" s="5">
        <v>45716</v>
      </c>
      <c r="N536">
        <v>6</v>
      </c>
      <c r="O536" t="s">
        <v>23</v>
      </c>
      <c r="R536" s="10">
        <f>Table1[[#This Row],[Initial Balance]]-P561+Q575-P586-P613-P4339-P4340</f>
        <v>1</v>
      </c>
      <c r="S536" s="6">
        <v>44687</v>
      </c>
      <c r="T536" t="s">
        <v>346</v>
      </c>
      <c r="U536" t="s">
        <v>25</v>
      </c>
    </row>
    <row r="537" spans="1:21" hidden="1" x14ac:dyDescent="0.25">
      <c r="A537" t="s">
        <v>145</v>
      </c>
      <c r="B537" t="s">
        <v>16</v>
      </c>
      <c r="C537" t="s">
        <v>17</v>
      </c>
      <c r="E537" s="1">
        <v>44679</v>
      </c>
      <c r="F537" s="3" t="s">
        <v>1434</v>
      </c>
      <c r="G537" t="s">
        <v>537</v>
      </c>
      <c r="H537" t="s">
        <v>1435</v>
      </c>
      <c r="I537" t="s">
        <v>33</v>
      </c>
      <c r="J537" s="3" t="s">
        <v>1436</v>
      </c>
      <c r="K537" s="3">
        <v>600000</v>
      </c>
      <c r="L537" s="3" t="s">
        <v>22</v>
      </c>
      <c r="M537" s="5">
        <v>45352</v>
      </c>
      <c r="N537">
        <v>25</v>
      </c>
      <c r="O537" t="s">
        <v>23</v>
      </c>
      <c r="R537" s="10">
        <v>10</v>
      </c>
      <c r="S537" s="6">
        <v>44690</v>
      </c>
      <c r="T537" t="s">
        <v>24</v>
      </c>
      <c r="U537" t="s">
        <v>25</v>
      </c>
    </row>
    <row r="538" spans="1:21" hidden="1" x14ac:dyDescent="0.25">
      <c r="A538" t="s">
        <v>145</v>
      </c>
      <c r="B538" t="s">
        <v>16</v>
      </c>
      <c r="C538" t="s">
        <v>17</v>
      </c>
      <c r="E538" s="1">
        <v>44679</v>
      </c>
      <c r="F538" s="3" t="s">
        <v>1437</v>
      </c>
      <c r="G538" t="s">
        <v>1438</v>
      </c>
      <c r="H538" t="s">
        <v>1435</v>
      </c>
      <c r="I538" t="s">
        <v>33</v>
      </c>
      <c r="J538" s="3" t="s">
        <v>1439</v>
      </c>
      <c r="K538" s="3">
        <v>600006</v>
      </c>
      <c r="L538" s="3" t="s">
        <v>22</v>
      </c>
      <c r="M538" s="5">
        <v>45583</v>
      </c>
      <c r="N538">
        <v>25</v>
      </c>
      <c r="O538" t="s">
        <v>23</v>
      </c>
      <c r="R538" s="10">
        <f>Table1[[#This Row],[Initial Balance]]-P556-P577-P4331-P4332-P4333-P4334</f>
        <v>0</v>
      </c>
      <c r="S538" s="6">
        <v>44691</v>
      </c>
      <c r="T538" t="s">
        <v>24</v>
      </c>
      <c r="U538" t="s">
        <v>25</v>
      </c>
    </row>
    <row r="539" spans="1:21" hidden="1" x14ac:dyDescent="0.25">
      <c r="A539" t="s">
        <v>145</v>
      </c>
      <c r="B539" t="s">
        <v>16</v>
      </c>
      <c r="C539" t="s">
        <v>17</v>
      </c>
      <c r="E539" s="1">
        <v>44679</v>
      </c>
      <c r="F539" s="3" t="s">
        <v>1434</v>
      </c>
      <c r="G539" t="s">
        <v>537</v>
      </c>
      <c r="H539" t="s">
        <v>1435</v>
      </c>
      <c r="I539" t="s">
        <v>33</v>
      </c>
      <c r="J539" s="3" t="s">
        <v>1436</v>
      </c>
      <c r="K539" s="3">
        <v>600000</v>
      </c>
      <c r="L539" s="3" t="s">
        <v>22</v>
      </c>
      <c r="M539" s="5">
        <v>45352</v>
      </c>
      <c r="O539" t="s">
        <v>23</v>
      </c>
      <c r="P539">
        <v>1</v>
      </c>
      <c r="S539" s="6">
        <v>44692</v>
      </c>
      <c r="T539" t="s">
        <v>1212</v>
      </c>
      <c r="U539" t="s">
        <v>1441</v>
      </c>
    </row>
    <row r="540" spans="1:21" hidden="1" x14ac:dyDescent="0.25">
      <c r="A540" t="s">
        <v>145</v>
      </c>
      <c r="B540" t="s">
        <v>16</v>
      </c>
      <c r="C540" t="s">
        <v>17</v>
      </c>
      <c r="E540" s="1">
        <v>44308</v>
      </c>
      <c r="F540" s="3" t="s">
        <v>349</v>
      </c>
      <c r="G540" t="s">
        <v>312</v>
      </c>
      <c r="H540" t="s">
        <v>350</v>
      </c>
      <c r="I540" t="s">
        <v>350</v>
      </c>
      <c r="J540" s="3" t="s">
        <v>351</v>
      </c>
      <c r="K540" s="3">
        <v>6841164</v>
      </c>
      <c r="L540" s="3" t="s">
        <v>22</v>
      </c>
      <c r="M540" s="5">
        <v>46134</v>
      </c>
      <c r="O540" t="s">
        <v>23</v>
      </c>
      <c r="P540">
        <v>10</v>
      </c>
      <c r="S540" s="6">
        <v>44692</v>
      </c>
      <c r="T540" t="s">
        <v>1212</v>
      </c>
      <c r="U540" t="s">
        <v>1441</v>
      </c>
    </row>
    <row r="541" spans="1:21" hidden="1" x14ac:dyDescent="0.25">
      <c r="A541" t="s">
        <v>145</v>
      </c>
      <c r="B541" t="s">
        <v>74</v>
      </c>
      <c r="C541" t="s">
        <v>17</v>
      </c>
      <c r="E541" s="1">
        <v>44137</v>
      </c>
      <c r="F541" s="3" t="s">
        <v>205</v>
      </c>
      <c r="G541" t="s">
        <v>202</v>
      </c>
      <c r="H541" t="s">
        <v>203</v>
      </c>
      <c r="I541" t="s">
        <v>203</v>
      </c>
      <c r="K541" s="3">
        <v>31509201</v>
      </c>
      <c r="L541" s="3" t="s">
        <v>22</v>
      </c>
      <c r="M541" s="5">
        <v>45184</v>
      </c>
      <c r="O541" t="s">
        <v>204</v>
      </c>
      <c r="P541">
        <v>20</v>
      </c>
      <c r="S541" s="6">
        <v>44692</v>
      </c>
      <c r="T541" t="s">
        <v>1212</v>
      </c>
      <c r="U541" t="s">
        <v>370</v>
      </c>
    </row>
    <row r="542" spans="1:21" hidden="1" x14ac:dyDescent="0.25">
      <c r="A542" t="s">
        <v>145</v>
      </c>
      <c r="B542" t="s">
        <v>16</v>
      </c>
      <c r="C542" t="s">
        <v>17</v>
      </c>
      <c r="E542" s="1">
        <v>44308</v>
      </c>
      <c r="F542" s="3" t="s">
        <v>896</v>
      </c>
      <c r="G542" t="s">
        <v>306</v>
      </c>
      <c r="H542" t="s">
        <v>187</v>
      </c>
      <c r="I542" t="s">
        <v>897</v>
      </c>
      <c r="J542" s="3" t="s">
        <v>898</v>
      </c>
      <c r="K542" s="3" t="s">
        <v>899</v>
      </c>
      <c r="L542" s="3" t="s">
        <v>22</v>
      </c>
      <c r="M542" s="5">
        <v>46040</v>
      </c>
      <c r="O542" t="s">
        <v>525</v>
      </c>
      <c r="P542">
        <v>30</v>
      </c>
      <c r="S542" s="6">
        <v>44692</v>
      </c>
      <c r="T542" t="s">
        <v>1212</v>
      </c>
      <c r="U542" t="s">
        <v>1441</v>
      </c>
    </row>
    <row r="543" spans="1:21" hidden="1" x14ac:dyDescent="0.25">
      <c r="A543" t="s">
        <v>145</v>
      </c>
      <c r="B543" t="s">
        <v>74</v>
      </c>
      <c r="C543" t="s">
        <v>17</v>
      </c>
      <c r="E543" s="1">
        <v>44287</v>
      </c>
      <c r="F543" s="3" t="s">
        <v>338</v>
      </c>
      <c r="G543" t="s">
        <v>225</v>
      </c>
      <c r="H543" t="s">
        <v>20</v>
      </c>
      <c r="I543" t="s">
        <v>226</v>
      </c>
      <c r="J543" s="3" t="s">
        <v>339</v>
      </c>
      <c r="K543" s="3">
        <v>60117</v>
      </c>
      <c r="L543" s="3" t="s">
        <v>102</v>
      </c>
      <c r="M543" s="5">
        <v>45382</v>
      </c>
      <c r="O543" t="s">
        <v>227</v>
      </c>
      <c r="P543">
        <v>3</v>
      </c>
      <c r="S543" s="6">
        <v>44692</v>
      </c>
      <c r="T543" t="s">
        <v>199</v>
      </c>
      <c r="U543" t="s">
        <v>553</v>
      </c>
    </row>
    <row r="544" spans="1:21" hidden="1" x14ac:dyDescent="0.25">
      <c r="A544" t="s">
        <v>145</v>
      </c>
      <c r="B544" t="s">
        <v>16</v>
      </c>
      <c r="C544" t="s">
        <v>17</v>
      </c>
      <c r="E544" s="1">
        <v>44158</v>
      </c>
      <c r="F544" s="3" t="s">
        <v>241</v>
      </c>
      <c r="G544" t="s">
        <v>242</v>
      </c>
      <c r="H544" t="s">
        <v>20</v>
      </c>
      <c r="I544" t="s">
        <v>243</v>
      </c>
      <c r="K544" s="3" t="s">
        <v>244</v>
      </c>
      <c r="L544" s="3" t="s">
        <v>22</v>
      </c>
      <c r="M544" s="5">
        <v>45016</v>
      </c>
      <c r="O544" t="s">
        <v>23</v>
      </c>
      <c r="P544">
        <v>11</v>
      </c>
      <c r="S544" s="6">
        <v>44692</v>
      </c>
      <c r="T544" t="s">
        <v>199</v>
      </c>
      <c r="U544" t="s">
        <v>553</v>
      </c>
    </row>
    <row r="545" spans="1:21" hidden="1" x14ac:dyDescent="0.25">
      <c r="A545" t="s">
        <v>145</v>
      </c>
      <c r="B545" t="s">
        <v>16</v>
      </c>
      <c r="C545" t="s">
        <v>17</v>
      </c>
      <c r="E545" s="1">
        <v>44235</v>
      </c>
      <c r="F545" s="3" t="s">
        <v>295</v>
      </c>
      <c r="G545" t="s">
        <v>296</v>
      </c>
      <c r="H545" t="s">
        <v>187</v>
      </c>
      <c r="I545" t="s">
        <v>187</v>
      </c>
      <c r="J545" s="3" t="s">
        <v>297</v>
      </c>
      <c r="K545" s="3">
        <v>6557720</v>
      </c>
      <c r="L545" s="3" t="s">
        <v>22</v>
      </c>
      <c r="M545" s="5">
        <v>45350</v>
      </c>
      <c r="O545" t="s">
        <v>23</v>
      </c>
      <c r="P545">
        <v>10</v>
      </c>
      <c r="S545" s="6">
        <v>44692</v>
      </c>
      <c r="T545" t="s">
        <v>199</v>
      </c>
      <c r="U545" t="s">
        <v>1441</v>
      </c>
    </row>
    <row r="546" spans="1:21" hidden="1" x14ac:dyDescent="0.25">
      <c r="A546" t="s">
        <v>145</v>
      </c>
      <c r="B546" t="s">
        <v>16</v>
      </c>
      <c r="C546" t="s">
        <v>17</v>
      </c>
      <c r="E546" s="1">
        <v>44308</v>
      </c>
      <c r="F546" s="3" t="s">
        <v>349</v>
      </c>
      <c r="G546" t="s">
        <v>312</v>
      </c>
      <c r="H546" t="s">
        <v>350</v>
      </c>
      <c r="I546" t="s">
        <v>350</v>
      </c>
      <c r="J546" s="3" t="s">
        <v>351</v>
      </c>
      <c r="K546" s="3">
        <v>6841164</v>
      </c>
      <c r="L546" s="3" t="s">
        <v>22</v>
      </c>
      <c r="M546" s="5">
        <v>46134</v>
      </c>
      <c r="O546" t="s">
        <v>23</v>
      </c>
      <c r="Q546">
        <v>5</v>
      </c>
      <c r="S546" s="6">
        <v>44693</v>
      </c>
      <c r="T546" t="s">
        <v>199</v>
      </c>
      <c r="U546" t="s">
        <v>1443</v>
      </c>
    </row>
    <row r="547" spans="1:21" hidden="1" x14ac:dyDescent="0.25">
      <c r="A547" t="s">
        <v>145</v>
      </c>
      <c r="B547" t="s">
        <v>16</v>
      </c>
      <c r="C547" t="s">
        <v>17</v>
      </c>
      <c r="E547" s="1">
        <v>44699</v>
      </c>
      <c r="F547" s="3" t="s">
        <v>231</v>
      </c>
      <c r="G547" t="s">
        <v>3199</v>
      </c>
      <c r="H547" t="s">
        <v>195</v>
      </c>
      <c r="I547" t="s">
        <v>1445</v>
      </c>
      <c r="J547" s="3" t="s">
        <v>1446</v>
      </c>
      <c r="K547" s="3" t="s">
        <v>1447</v>
      </c>
      <c r="L547" s="3" t="s">
        <v>22</v>
      </c>
      <c r="M547" s="5">
        <v>45443</v>
      </c>
      <c r="N547">
        <v>4</v>
      </c>
      <c r="O547" t="s">
        <v>23</v>
      </c>
      <c r="R547" s="10">
        <f>Table1[[#This Row],[Initial Balance]]-P571-P714</f>
        <v>0</v>
      </c>
      <c r="S547" s="6">
        <v>44699</v>
      </c>
      <c r="T547" t="s">
        <v>346</v>
      </c>
      <c r="U547" t="s">
        <v>25</v>
      </c>
    </row>
    <row r="548" spans="1:21" hidden="1" x14ac:dyDescent="0.25">
      <c r="A548" t="s">
        <v>145</v>
      </c>
      <c r="B548" t="s">
        <v>74</v>
      </c>
      <c r="C548" t="s">
        <v>17</v>
      </c>
      <c r="E548" s="1">
        <v>44137</v>
      </c>
      <c r="F548" s="3" t="s">
        <v>205</v>
      </c>
      <c r="G548" t="s">
        <v>202</v>
      </c>
      <c r="H548" t="s">
        <v>203</v>
      </c>
      <c r="I548" t="s">
        <v>203</v>
      </c>
      <c r="K548" s="3">
        <v>31509201</v>
      </c>
      <c r="L548" s="3" t="s">
        <v>22</v>
      </c>
      <c r="M548" s="5">
        <v>45184</v>
      </c>
      <c r="O548" t="s">
        <v>204</v>
      </c>
      <c r="P548">
        <v>20</v>
      </c>
      <c r="S548" s="6">
        <v>44700</v>
      </c>
      <c r="T548" t="s">
        <v>1455</v>
      </c>
      <c r="U548" t="s">
        <v>370</v>
      </c>
    </row>
    <row r="549" spans="1:21" hidden="1" x14ac:dyDescent="0.25">
      <c r="A549" t="s">
        <v>145</v>
      </c>
      <c r="B549" t="s">
        <v>74</v>
      </c>
      <c r="C549" t="s">
        <v>17</v>
      </c>
      <c r="E549" s="1">
        <v>44123</v>
      </c>
      <c r="F549" s="3">
        <v>50045</v>
      </c>
      <c r="G549" t="s">
        <v>169</v>
      </c>
      <c r="H549" t="s">
        <v>170</v>
      </c>
      <c r="K549" s="3">
        <v>190923</v>
      </c>
      <c r="L549" s="3" t="s">
        <v>102</v>
      </c>
      <c r="M549" s="5">
        <v>44834</v>
      </c>
      <c r="O549" t="s">
        <v>153</v>
      </c>
      <c r="P549">
        <v>0.27300000000000002</v>
      </c>
      <c r="S549" s="6">
        <v>44704</v>
      </c>
      <c r="T549" t="s">
        <v>199</v>
      </c>
      <c r="U549" t="s">
        <v>370</v>
      </c>
    </row>
    <row r="550" spans="1:21" hidden="1" x14ac:dyDescent="0.25">
      <c r="A550" t="s">
        <v>145</v>
      </c>
      <c r="B550" t="s">
        <v>74</v>
      </c>
      <c r="C550" t="s">
        <v>17</v>
      </c>
      <c r="E550" s="1">
        <v>44123</v>
      </c>
      <c r="F550" s="3" t="s">
        <v>175</v>
      </c>
      <c r="G550" t="s">
        <v>176</v>
      </c>
      <c r="H550" t="s">
        <v>177</v>
      </c>
      <c r="I550" t="s">
        <v>177</v>
      </c>
      <c r="K550" s="3" t="s">
        <v>179</v>
      </c>
      <c r="L550" s="3" t="s">
        <v>102</v>
      </c>
      <c r="M550" s="5">
        <v>45838</v>
      </c>
      <c r="O550" t="s">
        <v>153</v>
      </c>
      <c r="P550">
        <v>0.61380000000000001</v>
      </c>
      <c r="S550" s="6">
        <v>44704</v>
      </c>
      <c r="T550" t="s">
        <v>199</v>
      </c>
      <c r="U550" t="s">
        <v>1456</v>
      </c>
    </row>
    <row r="551" spans="1:21" hidden="1" x14ac:dyDescent="0.25">
      <c r="A551" t="s">
        <v>145</v>
      </c>
      <c r="B551" t="s">
        <v>74</v>
      </c>
      <c r="C551" t="s">
        <v>17</v>
      </c>
      <c r="E551" s="1">
        <v>44123</v>
      </c>
      <c r="F551" s="3" t="s">
        <v>155</v>
      </c>
      <c r="G551" t="s">
        <v>156</v>
      </c>
      <c r="H551" t="s">
        <v>157</v>
      </c>
      <c r="I551" t="s">
        <v>158</v>
      </c>
      <c r="K551" s="3">
        <v>254567</v>
      </c>
      <c r="L551" s="3" t="s">
        <v>22</v>
      </c>
      <c r="M551" s="5">
        <v>45475</v>
      </c>
      <c r="O551" t="s">
        <v>103</v>
      </c>
      <c r="P551">
        <v>2.0499999999999998</v>
      </c>
      <c r="S551" s="6">
        <v>44704</v>
      </c>
      <c r="T551" t="s">
        <v>199</v>
      </c>
      <c r="U551" t="s">
        <v>911</v>
      </c>
    </row>
    <row r="552" spans="1:21" hidden="1" x14ac:dyDescent="0.25">
      <c r="A552" t="s">
        <v>145</v>
      </c>
      <c r="B552" t="s">
        <v>65</v>
      </c>
      <c r="C552" t="s">
        <v>17</v>
      </c>
      <c r="E552" s="1">
        <v>44181</v>
      </c>
      <c r="F552" s="3">
        <v>771010008</v>
      </c>
      <c r="G552" t="s">
        <v>116</v>
      </c>
      <c r="H552" t="s">
        <v>117</v>
      </c>
      <c r="I552" t="s">
        <v>117</v>
      </c>
      <c r="K552" s="3">
        <v>1000201853</v>
      </c>
      <c r="L552" s="3" t="s">
        <v>22</v>
      </c>
      <c r="M552" s="5">
        <v>46007</v>
      </c>
      <c r="O552" t="s">
        <v>113</v>
      </c>
      <c r="P552">
        <v>1140</v>
      </c>
      <c r="S552" s="6">
        <v>44704</v>
      </c>
      <c r="T552" t="s">
        <v>199</v>
      </c>
      <c r="U552" t="s">
        <v>370</v>
      </c>
    </row>
    <row r="553" spans="1:21" hidden="1" x14ac:dyDescent="0.25">
      <c r="A553" t="s">
        <v>145</v>
      </c>
      <c r="B553" t="s">
        <v>74</v>
      </c>
      <c r="C553" t="s">
        <v>17</v>
      </c>
      <c r="E553" s="1">
        <v>44349</v>
      </c>
      <c r="F553" s="3" t="s">
        <v>205</v>
      </c>
      <c r="G553" t="s">
        <v>202</v>
      </c>
      <c r="H553" t="s">
        <v>32</v>
      </c>
      <c r="I553" t="s">
        <v>360</v>
      </c>
      <c r="J553" s="3" t="s">
        <v>879</v>
      </c>
      <c r="K553" s="3">
        <v>3040211</v>
      </c>
      <c r="L553" s="3" t="s">
        <v>22</v>
      </c>
      <c r="M553" s="5">
        <v>44320</v>
      </c>
      <c r="O553" t="s">
        <v>204</v>
      </c>
      <c r="P553">
        <v>1</v>
      </c>
      <c r="S553" s="6">
        <v>44704</v>
      </c>
      <c r="T553" t="s">
        <v>199</v>
      </c>
      <c r="U553" t="s">
        <v>911</v>
      </c>
    </row>
    <row r="554" spans="1:21" hidden="1" x14ac:dyDescent="0.25">
      <c r="A554" t="s">
        <v>145</v>
      </c>
      <c r="B554" t="s">
        <v>16</v>
      </c>
      <c r="C554" t="s">
        <v>17</v>
      </c>
      <c r="E554" s="1">
        <v>44266</v>
      </c>
      <c r="F554" s="3" t="s">
        <v>331</v>
      </c>
      <c r="G554" t="s">
        <v>332</v>
      </c>
      <c r="H554" t="s">
        <v>20</v>
      </c>
      <c r="I554" t="s">
        <v>333</v>
      </c>
      <c r="J554" s="3" t="s">
        <v>334</v>
      </c>
      <c r="K554" s="3">
        <v>26120035</v>
      </c>
      <c r="L554" s="3" t="s">
        <v>22</v>
      </c>
      <c r="M554" s="5">
        <v>45188</v>
      </c>
      <c r="O554" t="s">
        <v>23</v>
      </c>
      <c r="P554">
        <v>10</v>
      </c>
      <c r="S554" s="6">
        <v>44704</v>
      </c>
      <c r="T554" t="s">
        <v>199</v>
      </c>
      <c r="U554" t="s">
        <v>370</v>
      </c>
    </row>
    <row r="555" spans="1:21" hidden="1" x14ac:dyDescent="0.25">
      <c r="A555" t="s">
        <v>145</v>
      </c>
      <c r="B555" t="s">
        <v>16</v>
      </c>
      <c r="C555" t="s">
        <v>17</v>
      </c>
      <c r="E555" s="1">
        <v>44258</v>
      </c>
      <c r="F555" s="3">
        <v>120710</v>
      </c>
      <c r="G555" t="s">
        <v>197</v>
      </c>
      <c r="H555" t="s">
        <v>126</v>
      </c>
      <c r="I555" t="s">
        <v>127</v>
      </c>
      <c r="J555" s="3" t="s">
        <v>320</v>
      </c>
      <c r="K555" s="3">
        <v>518072</v>
      </c>
      <c r="L555" s="3" t="s">
        <v>22</v>
      </c>
      <c r="M555" s="5">
        <v>45230</v>
      </c>
      <c r="O555" t="s">
        <v>23</v>
      </c>
      <c r="P555">
        <v>50</v>
      </c>
      <c r="S555" s="6">
        <v>44704</v>
      </c>
      <c r="T555" t="s">
        <v>199</v>
      </c>
      <c r="U555" t="s">
        <v>370</v>
      </c>
    </row>
    <row r="556" spans="1:21" hidden="1" x14ac:dyDescent="0.25">
      <c r="A556" t="s">
        <v>145</v>
      </c>
      <c r="B556" t="s">
        <v>16</v>
      </c>
      <c r="C556" t="s">
        <v>17</v>
      </c>
      <c r="E556" s="1">
        <v>44679</v>
      </c>
      <c r="F556" s="3" t="s">
        <v>1437</v>
      </c>
      <c r="G556" t="s">
        <v>1438</v>
      </c>
      <c r="H556" t="s">
        <v>1435</v>
      </c>
      <c r="I556" t="s">
        <v>33</v>
      </c>
      <c r="J556" s="3" t="s">
        <v>1439</v>
      </c>
      <c r="K556" s="3">
        <v>600006</v>
      </c>
      <c r="L556" s="3" t="s">
        <v>22</v>
      </c>
      <c r="M556" s="5">
        <v>45583</v>
      </c>
      <c r="O556" t="s">
        <v>23</v>
      </c>
      <c r="P556">
        <v>3</v>
      </c>
      <c r="S556" s="6">
        <v>44704</v>
      </c>
      <c r="T556" t="s">
        <v>199</v>
      </c>
      <c r="U556" t="s">
        <v>911</v>
      </c>
    </row>
    <row r="557" spans="1:21" hidden="1" x14ac:dyDescent="0.25">
      <c r="A557" t="s">
        <v>145</v>
      </c>
      <c r="B557" t="s">
        <v>16</v>
      </c>
      <c r="C557" t="s">
        <v>17</v>
      </c>
      <c r="E557" s="1">
        <v>44679</v>
      </c>
      <c r="F557" s="3" t="s">
        <v>1434</v>
      </c>
      <c r="G557" t="s">
        <v>537</v>
      </c>
      <c r="H557" t="s">
        <v>1435</v>
      </c>
      <c r="I557" t="s">
        <v>33</v>
      </c>
      <c r="J557" s="3" t="s">
        <v>1436</v>
      </c>
      <c r="K557" s="3">
        <v>600000</v>
      </c>
      <c r="L557" s="3" t="s">
        <v>22</v>
      </c>
      <c r="M557" s="5">
        <v>45352</v>
      </c>
      <c r="O557" t="s">
        <v>23</v>
      </c>
      <c r="P557">
        <v>5</v>
      </c>
      <c r="S557" s="6">
        <v>44704</v>
      </c>
      <c r="T557" t="s">
        <v>199</v>
      </c>
      <c r="U557" t="s">
        <v>911</v>
      </c>
    </row>
    <row r="558" spans="1:21" hidden="1" x14ac:dyDescent="0.25">
      <c r="A558" t="s">
        <v>145</v>
      </c>
      <c r="B558" t="s">
        <v>16</v>
      </c>
      <c r="C558" t="s">
        <v>17</v>
      </c>
      <c r="E558" s="1">
        <v>44308</v>
      </c>
      <c r="F558" s="3" t="s">
        <v>349</v>
      </c>
      <c r="G558" t="s">
        <v>312</v>
      </c>
      <c r="H558" t="s">
        <v>350</v>
      </c>
      <c r="I558" t="s">
        <v>350</v>
      </c>
      <c r="J558" s="3" t="s">
        <v>351</v>
      </c>
      <c r="K558" s="3">
        <v>6841164</v>
      </c>
      <c r="L558" s="3" t="s">
        <v>22</v>
      </c>
      <c r="M558" s="5">
        <v>46134</v>
      </c>
      <c r="O558" t="s">
        <v>23</v>
      </c>
      <c r="P558">
        <v>5</v>
      </c>
      <c r="S558" s="6">
        <v>44704</v>
      </c>
      <c r="T558" t="s">
        <v>199</v>
      </c>
      <c r="U558" t="s">
        <v>370</v>
      </c>
    </row>
    <row r="559" spans="1:21" hidden="1" x14ac:dyDescent="0.25">
      <c r="A559" t="s">
        <v>145</v>
      </c>
      <c r="B559" t="s">
        <v>16</v>
      </c>
      <c r="C559" t="s">
        <v>17</v>
      </c>
      <c r="E559" s="1">
        <v>44637</v>
      </c>
      <c r="F559" s="3" t="s">
        <v>279</v>
      </c>
      <c r="G559" t="s">
        <v>280</v>
      </c>
      <c r="H559" t="s">
        <v>195</v>
      </c>
      <c r="I559" t="s">
        <v>195</v>
      </c>
      <c r="J559" s="3" t="s">
        <v>1367</v>
      </c>
      <c r="K559" s="3" t="s">
        <v>1368</v>
      </c>
      <c r="L559" s="3" t="s">
        <v>22</v>
      </c>
      <c r="M559" s="5">
        <v>45657</v>
      </c>
      <c r="O559" t="s">
        <v>23</v>
      </c>
      <c r="P559">
        <v>2</v>
      </c>
      <c r="S559" s="6">
        <v>44704</v>
      </c>
      <c r="T559" t="s">
        <v>199</v>
      </c>
      <c r="U559" t="s">
        <v>370</v>
      </c>
    </row>
    <row r="560" spans="1:21" hidden="1" x14ac:dyDescent="0.25">
      <c r="A560" t="s">
        <v>145</v>
      </c>
      <c r="B560" t="s">
        <v>16</v>
      </c>
      <c r="C560" t="s">
        <v>17</v>
      </c>
      <c r="E560" s="1">
        <v>44371</v>
      </c>
      <c r="F560" s="3" t="s">
        <v>361</v>
      </c>
      <c r="G560" t="s">
        <v>362</v>
      </c>
      <c r="H560" t="s">
        <v>41</v>
      </c>
      <c r="J560" s="3" t="s">
        <v>363</v>
      </c>
      <c r="K560" s="3">
        <v>6052104010</v>
      </c>
      <c r="L560" s="3" t="s">
        <v>22</v>
      </c>
      <c r="M560" s="5">
        <v>46197</v>
      </c>
      <c r="O560" t="s">
        <v>23</v>
      </c>
      <c r="P560">
        <v>7</v>
      </c>
      <c r="S560" s="6">
        <v>44704</v>
      </c>
      <c r="T560" t="s">
        <v>199</v>
      </c>
      <c r="U560" t="s">
        <v>370</v>
      </c>
    </row>
    <row r="561" spans="1:21" hidden="1" x14ac:dyDescent="0.25">
      <c r="A561" t="s">
        <v>145</v>
      </c>
      <c r="B561" t="s">
        <v>16</v>
      </c>
      <c r="C561" t="s">
        <v>17</v>
      </c>
      <c r="E561" s="1">
        <v>44687</v>
      </c>
      <c r="F561" s="3" t="s">
        <v>1430</v>
      </c>
      <c r="G561" t="s">
        <v>1431</v>
      </c>
      <c r="H561" t="s">
        <v>210</v>
      </c>
      <c r="I561" t="s">
        <v>210</v>
      </c>
      <c r="J561" s="3" t="s">
        <v>1432</v>
      </c>
      <c r="K561" s="3" t="s">
        <v>1433</v>
      </c>
      <c r="L561" s="3" t="s">
        <v>22</v>
      </c>
      <c r="M561" s="5">
        <v>45716</v>
      </c>
      <c r="O561" t="s">
        <v>23</v>
      </c>
      <c r="P561">
        <v>5</v>
      </c>
      <c r="S561" s="6">
        <v>44704</v>
      </c>
      <c r="T561" t="s">
        <v>199</v>
      </c>
      <c r="U561" t="s">
        <v>1457</v>
      </c>
    </row>
    <row r="562" spans="1:21" hidden="1" x14ac:dyDescent="0.25">
      <c r="A562" t="s">
        <v>145</v>
      </c>
      <c r="B562" t="s">
        <v>16</v>
      </c>
      <c r="C562" t="s">
        <v>17</v>
      </c>
      <c r="E562" s="1">
        <v>44232</v>
      </c>
      <c r="F562" s="3" t="s">
        <v>274</v>
      </c>
      <c r="G562" t="s">
        <v>275</v>
      </c>
      <c r="H562" t="s">
        <v>32</v>
      </c>
      <c r="I562" t="s">
        <v>276</v>
      </c>
      <c r="J562" s="3" t="s">
        <v>277</v>
      </c>
      <c r="K562" s="3" t="s">
        <v>278</v>
      </c>
      <c r="L562" s="3" t="s">
        <v>22</v>
      </c>
      <c r="M562" s="5">
        <v>45626</v>
      </c>
      <c r="O562" t="s">
        <v>23</v>
      </c>
      <c r="P562">
        <v>16</v>
      </c>
      <c r="S562" s="6">
        <v>44704</v>
      </c>
      <c r="T562" t="s">
        <v>199</v>
      </c>
      <c r="U562" t="s">
        <v>911</v>
      </c>
    </row>
    <row r="563" spans="1:21" hidden="1" x14ac:dyDescent="0.25">
      <c r="A563" t="s">
        <v>145</v>
      </c>
      <c r="B563" t="s">
        <v>16</v>
      </c>
      <c r="C563" t="s">
        <v>17</v>
      </c>
      <c r="E563" s="1">
        <v>44139</v>
      </c>
      <c r="F563" s="3" t="s">
        <v>39</v>
      </c>
      <c r="G563" t="s">
        <v>184</v>
      </c>
      <c r="H563" t="s">
        <v>41</v>
      </c>
      <c r="I563" t="s">
        <v>42</v>
      </c>
      <c r="K563" s="3">
        <v>60230212</v>
      </c>
      <c r="L563" s="3" t="s">
        <v>22</v>
      </c>
      <c r="M563" s="5">
        <v>44980</v>
      </c>
      <c r="O563" t="s">
        <v>23</v>
      </c>
      <c r="P563">
        <v>2</v>
      </c>
      <c r="S563" s="6">
        <v>44704</v>
      </c>
      <c r="T563" t="s">
        <v>199</v>
      </c>
      <c r="U563" t="s">
        <v>370</v>
      </c>
    </row>
    <row r="564" spans="1:21" hidden="1" x14ac:dyDescent="0.25">
      <c r="A564" t="s">
        <v>145</v>
      </c>
      <c r="B564" t="s">
        <v>16</v>
      </c>
      <c r="C564" t="s">
        <v>17</v>
      </c>
      <c r="E564" s="1">
        <v>44125</v>
      </c>
      <c r="F564" s="3" t="s">
        <v>39</v>
      </c>
      <c r="G564" t="s">
        <v>184</v>
      </c>
      <c r="H564" t="s">
        <v>41</v>
      </c>
      <c r="I564" t="s">
        <v>42</v>
      </c>
      <c r="K564" s="3">
        <v>60236646</v>
      </c>
      <c r="L564" s="3" t="s">
        <v>22</v>
      </c>
      <c r="M564" s="5">
        <v>45016</v>
      </c>
      <c r="O564" t="s">
        <v>23</v>
      </c>
      <c r="P564">
        <v>3</v>
      </c>
      <c r="S564" s="6">
        <v>44704</v>
      </c>
      <c r="T564" t="s">
        <v>199</v>
      </c>
      <c r="U564" t="s">
        <v>370</v>
      </c>
    </row>
    <row r="565" spans="1:21" hidden="1" x14ac:dyDescent="0.25">
      <c r="A565" t="s">
        <v>145</v>
      </c>
      <c r="B565" t="s">
        <v>65</v>
      </c>
      <c r="C565" t="s">
        <v>17</v>
      </c>
      <c r="E565" s="1">
        <v>44257</v>
      </c>
      <c r="F565" s="3">
        <v>19700360</v>
      </c>
      <c r="G565" t="s">
        <v>315</v>
      </c>
      <c r="H565" t="s">
        <v>316</v>
      </c>
      <c r="I565" t="s">
        <v>316</v>
      </c>
      <c r="J565" s="3" t="s">
        <v>317</v>
      </c>
      <c r="K565" s="3" t="s">
        <v>318</v>
      </c>
      <c r="L565" s="3" t="s">
        <v>22</v>
      </c>
      <c r="M565" s="5">
        <v>44895</v>
      </c>
      <c r="O565" t="s">
        <v>23</v>
      </c>
      <c r="P565">
        <v>1000</v>
      </c>
      <c r="S565" s="6">
        <v>44704</v>
      </c>
      <c r="T565" t="s">
        <v>199</v>
      </c>
      <c r="U565" t="s">
        <v>370</v>
      </c>
    </row>
    <row r="566" spans="1:21" hidden="1" x14ac:dyDescent="0.25">
      <c r="A566" t="s">
        <v>145</v>
      </c>
      <c r="B566" t="s">
        <v>16</v>
      </c>
      <c r="C566" t="s">
        <v>17</v>
      </c>
      <c r="E566" s="1">
        <v>44266</v>
      </c>
      <c r="F566" s="3" t="s">
        <v>331</v>
      </c>
      <c r="G566" t="s">
        <v>332</v>
      </c>
      <c r="H566" t="s">
        <v>20</v>
      </c>
      <c r="I566" t="s">
        <v>333</v>
      </c>
      <c r="J566" s="3" t="s">
        <v>334</v>
      </c>
      <c r="K566" s="3">
        <v>26120035</v>
      </c>
      <c r="L566" s="3" t="s">
        <v>22</v>
      </c>
      <c r="M566" s="5">
        <v>45188</v>
      </c>
      <c r="O566" t="s">
        <v>23</v>
      </c>
      <c r="Q566">
        <v>4</v>
      </c>
      <c r="S566" s="6">
        <v>44708</v>
      </c>
      <c r="T566" t="s">
        <v>1458</v>
      </c>
      <c r="U566" t="s">
        <v>1459</v>
      </c>
    </row>
    <row r="567" spans="1:21" hidden="1" x14ac:dyDescent="0.25">
      <c r="A567" t="s">
        <v>145</v>
      </c>
      <c r="B567" t="s">
        <v>16</v>
      </c>
      <c r="C567" t="s">
        <v>17</v>
      </c>
      <c r="E567" s="1">
        <v>44371</v>
      </c>
      <c r="F567" s="3" t="s">
        <v>361</v>
      </c>
      <c r="G567" t="s">
        <v>362</v>
      </c>
      <c r="H567" t="s">
        <v>41</v>
      </c>
      <c r="J567" s="3" t="s">
        <v>363</v>
      </c>
      <c r="K567" s="3">
        <v>6052104010</v>
      </c>
      <c r="L567" s="3" t="s">
        <v>22</v>
      </c>
      <c r="M567" s="5">
        <v>46197</v>
      </c>
      <c r="O567" t="s">
        <v>23</v>
      </c>
      <c r="Q567">
        <v>5</v>
      </c>
      <c r="S567" s="6">
        <v>44708</v>
      </c>
      <c r="T567" t="s">
        <v>1458</v>
      </c>
      <c r="U567" t="s">
        <v>1460</v>
      </c>
    </row>
    <row r="568" spans="1:21" hidden="1" x14ac:dyDescent="0.25">
      <c r="A568" t="s">
        <v>145</v>
      </c>
      <c r="B568" t="s">
        <v>74</v>
      </c>
      <c r="C568" t="s">
        <v>17</v>
      </c>
      <c r="E568" s="1">
        <v>44287</v>
      </c>
      <c r="F568" s="3" t="s">
        <v>338</v>
      </c>
      <c r="G568" t="s">
        <v>225</v>
      </c>
      <c r="H568" t="s">
        <v>20</v>
      </c>
      <c r="I568" t="s">
        <v>226</v>
      </c>
      <c r="J568" s="3" t="s">
        <v>339</v>
      </c>
      <c r="K568" s="3">
        <v>60117</v>
      </c>
      <c r="L568" s="3" t="s">
        <v>102</v>
      </c>
      <c r="M568" s="5">
        <v>45382</v>
      </c>
      <c r="O568" t="s">
        <v>227</v>
      </c>
      <c r="P568">
        <v>1</v>
      </c>
      <c r="S568" s="6">
        <v>44708</v>
      </c>
      <c r="T568" t="s">
        <v>1458</v>
      </c>
      <c r="U568" t="s">
        <v>1461</v>
      </c>
    </row>
    <row r="569" spans="1:21" hidden="1" x14ac:dyDescent="0.25">
      <c r="A569" t="s">
        <v>145</v>
      </c>
      <c r="B569" t="s">
        <v>74</v>
      </c>
      <c r="C569" t="s">
        <v>17</v>
      </c>
      <c r="E569" s="1">
        <v>44322</v>
      </c>
      <c r="F569" s="3" t="s">
        <v>356</v>
      </c>
      <c r="G569" t="s">
        <v>357</v>
      </c>
      <c r="H569" t="s">
        <v>32</v>
      </c>
      <c r="I569" t="s">
        <v>226</v>
      </c>
      <c r="J569" s="3" t="s">
        <v>358</v>
      </c>
      <c r="K569" s="3">
        <v>47114</v>
      </c>
      <c r="L569" s="3" t="s">
        <v>22</v>
      </c>
      <c r="M569" s="5">
        <v>45351</v>
      </c>
      <c r="O569" t="s">
        <v>227</v>
      </c>
      <c r="P569">
        <v>3</v>
      </c>
      <c r="S569" s="6">
        <v>44708</v>
      </c>
      <c r="T569" t="s">
        <v>1458</v>
      </c>
      <c r="U569" t="s">
        <v>1461</v>
      </c>
    </row>
    <row r="570" spans="1:21" hidden="1" x14ac:dyDescent="0.25">
      <c r="A570" t="s">
        <v>145</v>
      </c>
      <c r="B570" t="s">
        <v>74</v>
      </c>
      <c r="C570" t="s">
        <v>17</v>
      </c>
      <c r="E570" s="1">
        <v>44235</v>
      </c>
      <c r="F570" s="3" t="s">
        <v>292</v>
      </c>
      <c r="G570" t="s">
        <v>293</v>
      </c>
      <c r="H570" t="s">
        <v>32</v>
      </c>
      <c r="I570" t="s">
        <v>20</v>
      </c>
      <c r="J570" s="3" t="s">
        <v>294</v>
      </c>
      <c r="K570" s="3">
        <v>207326</v>
      </c>
      <c r="L570" s="3" t="s">
        <v>22</v>
      </c>
      <c r="M570" s="5">
        <v>45291</v>
      </c>
      <c r="O570" t="s">
        <v>204</v>
      </c>
      <c r="P570">
        <v>1</v>
      </c>
      <c r="S570" s="6">
        <v>44710</v>
      </c>
      <c r="T570" t="s">
        <v>1458</v>
      </c>
      <c r="U570" t="s">
        <v>1462</v>
      </c>
    </row>
    <row r="571" spans="1:21" hidden="1" x14ac:dyDescent="0.25">
      <c r="A571" t="s">
        <v>145</v>
      </c>
      <c r="B571" t="s">
        <v>16</v>
      </c>
      <c r="C571" t="s">
        <v>17</v>
      </c>
      <c r="E571" s="1">
        <v>44699</v>
      </c>
      <c r="F571" s="3" t="s">
        <v>231</v>
      </c>
      <c r="G571" t="s">
        <v>3199</v>
      </c>
      <c r="H571" t="s">
        <v>195</v>
      </c>
      <c r="I571" t="s">
        <v>1445</v>
      </c>
      <c r="J571" s="3" t="s">
        <v>1446</v>
      </c>
      <c r="K571" s="3" t="s">
        <v>1447</v>
      </c>
      <c r="L571" s="3" t="s">
        <v>22</v>
      </c>
      <c r="M571" s="5">
        <v>45443</v>
      </c>
      <c r="O571" t="s">
        <v>23</v>
      </c>
      <c r="P571">
        <v>3</v>
      </c>
      <c r="S571" s="6">
        <v>44708</v>
      </c>
      <c r="T571" t="s">
        <v>1458</v>
      </c>
      <c r="U571" t="s">
        <v>1461</v>
      </c>
    </row>
    <row r="572" spans="1:21" hidden="1" x14ac:dyDescent="0.25">
      <c r="A572" t="s">
        <v>145</v>
      </c>
      <c r="B572" t="s">
        <v>16</v>
      </c>
      <c r="C572" t="s">
        <v>17</v>
      </c>
      <c r="E572" s="1">
        <v>44637</v>
      </c>
      <c r="F572" s="3" t="s">
        <v>279</v>
      </c>
      <c r="G572" t="s">
        <v>280</v>
      </c>
      <c r="H572" t="s">
        <v>195</v>
      </c>
      <c r="I572" t="s">
        <v>195</v>
      </c>
      <c r="J572" s="3" t="s">
        <v>1367</v>
      </c>
      <c r="K572" s="3" t="s">
        <v>1368</v>
      </c>
      <c r="L572" s="3" t="s">
        <v>22</v>
      </c>
      <c r="M572" s="5">
        <v>45657</v>
      </c>
      <c r="O572" t="s">
        <v>23</v>
      </c>
      <c r="S572" s="6">
        <v>44708</v>
      </c>
      <c r="T572" t="s">
        <v>1458</v>
      </c>
      <c r="U572" t="s">
        <v>1461</v>
      </c>
    </row>
    <row r="573" spans="1:21" hidden="1" x14ac:dyDescent="0.25">
      <c r="A573" t="s">
        <v>145</v>
      </c>
      <c r="B573" t="s">
        <v>74</v>
      </c>
      <c r="C573" t="s">
        <v>17</v>
      </c>
      <c r="E573" s="1">
        <v>44029</v>
      </c>
      <c r="F573" s="3" t="s">
        <v>942</v>
      </c>
      <c r="G573" t="s">
        <v>150</v>
      </c>
      <c r="H573" t="s">
        <v>151</v>
      </c>
      <c r="I573" t="s">
        <v>151</v>
      </c>
      <c r="K573" s="3" t="s">
        <v>943</v>
      </c>
      <c r="L573" s="3" t="s">
        <v>102</v>
      </c>
      <c r="M573" s="5">
        <v>44712</v>
      </c>
      <c r="O573" t="s">
        <v>153</v>
      </c>
      <c r="P573">
        <v>0.27300000000000002</v>
      </c>
      <c r="S573" s="6">
        <v>44705</v>
      </c>
      <c r="T573" t="s">
        <v>1458</v>
      </c>
      <c r="U573" t="s">
        <v>1463</v>
      </c>
    </row>
    <row r="574" spans="1:21" hidden="1" x14ac:dyDescent="0.25">
      <c r="A574" t="s">
        <v>145</v>
      </c>
      <c r="B574" t="s">
        <v>74</v>
      </c>
      <c r="C574" t="s">
        <v>17</v>
      </c>
      <c r="E574" s="1">
        <v>44123</v>
      </c>
      <c r="F574" s="3" t="s">
        <v>165</v>
      </c>
      <c r="G574" t="s">
        <v>166</v>
      </c>
      <c r="H574" t="s">
        <v>32</v>
      </c>
      <c r="I574" t="s">
        <v>167</v>
      </c>
      <c r="K574" s="3" t="s">
        <v>168</v>
      </c>
      <c r="L574" s="3" t="s">
        <v>22</v>
      </c>
      <c r="M574" s="5">
        <v>44834</v>
      </c>
      <c r="O574" t="s">
        <v>78</v>
      </c>
      <c r="P574">
        <v>10</v>
      </c>
      <c r="S574" s="6">
        <v>44706</v>
      </c>
      <c r="T574" t="s">
        <v>1458</v>
      </c>
      <c r="U574" t="s">
        <v>1461</v>
      </c>
    </row>
    <row r="575" spans="1:21" hidden="1" x14ac:dyDescent="0.25">
      <c r="A575" t="s">
        <v>145</v>
      </c>
      <c r="B575" t="s">
        <v>16</v>
      </c>
      <c r="C575" t="s">
        <v>17</v>
      </c>
      <c r="E575" s="1">
        <v>44687</v>
      </c>
      <c r="F575" s="3" t="s">
        <v>1430</v>
      </c>
      <c r="G575" t="s">
        <v>1431</v>
      </c>
      <c r="H575" t="s">
        <v>210</v>
      </c>
      <c r="I575" t="s">
        <v>210</v>
      </c>
      <c r="J575" s="3" t="s">
        <v>1432</v>
      </c>
      <c r="K575" s="3" t="s">
        <v>1433</v>
      </c>
      <c r="L575" s="3" t="s">
        <v>22</v>
      </c>
      <c r="M575" s="5">
        <v>45716</v>
      </c>
      <c r="O575" t="s">
        <v>23</v>
      </c>
      <c r="Q575">
        <v>4</v>
      </c>
      <c r="S575" s="6">
        <v>44708</v>
      </c>
      <c r="T575" t="s">
        <v>1458</v>
      </c>
      <c r="U575" t="s">
        <v>1461</v>
      </c>
    </row>
    <row r="576" spans="1:21" hidden="1" x14ac:dyDescent="0.25">
      <c r="A576" t="s">
        <v>145</v>
      </c>
      <c r="B576" t="s">
        <v>16</v>
      </c>
      <c r="C576" t="s">
        <v>17</v>
      </c>
      <c r="E576" s="1">
        <v>44138</v>
      </c>
      <c r="F576" s="3" t="s">
        <v>217</v>
      </c>
      <c r="G576" t="s">
        <v>218</v>
      </c>
      <c r="H576" t="s">
        <v>219</v>
      </c>
      <c r="I576" t="s">
        <v>220</v>
      </c>
      <c r="K576" s="3" t="s">
        <v>221</v>
      </c>
      <c r="L576" s="3" t="s">
        <v>22</v>
      </c>
      <c r="M576" s="5">
        <v>45964</v>
      </c>
      <c r="O576" t="s">
        <v>23</v>
      </c>
      <c r="P576">
        <v>1</v>
      </c>
      <c r="S576" s="6">
        <v>44706</v>
      </c>
      <c r="T576" t="s">
        <v>1458</v>
      </c>
      <c r="U576" t="s">
        <v>1461</v>
      </c>
    </row>
    <row r="577" spans="1:21" hidden="1" x14ac:dyDescent="0.25">
      <c r="A577" t="s">
        <v>145</v>
      </c>
      <c r="B577" t="s">
        <v>16</v>
      </c>
      <c r="C577" t="s">
        <v>17</v>
      </c>
      <c r="E577" s="1">
        <v>44679</v>
      </c>
      <c r="F577" s="3" t="s">
        <v>1437</v>
      </c>
      <c r="G577" t="s">
        <v>1438</v>
      </c>
      <c r="H577" t="s">
        <v>1435</v>
      </c>
      <c r="I577" t="s">
        <v>33</v>
      </c>
      <c r="J577" s="3" t="s">
        <v>1439</v>
      </c>
      <c r="K577" s="3">
        <v>600006</v>
      </c>
      <c r="L577" s="3" t="s">
        <v>22</v>
      </c>
      <c r="M577" s="5">
        <v>45583</v>
      </c>
      <c r="O577" t="s">
        <v>23</v>
      </c>
      <c r="P577">
        <v>4</v>
      </c>
      <c r="S577" s="6">
        <v>45175</v>
      </c>
      <c r="T577" t="s">
        <v>2638</v>
      </c>
      <c r="U577" t="s">
        <v>2745</v>
      </c>
    </row>
    <row r="578" spans="1:21" hidden="1" x14ac:dyDescent="0.25">
      <c r="A578" t="s">
        <v>145</v>
      </c>
      <c r="B578" t="s">
        <v>65</v>
      </c>
      <c r="C578" t="s">
        <v>17</v>
      </c>
      <c r="E578" s="1">
        <v>44181</v>
      </c>
      <c r="F578" s="3">
        <v>771010008</v>
      </c>
      <c r="G578" t="s">
        <v>116</v>
      </c>
      <c r="H578" t="s">
        <v>117</v>
      </c>
      <c r="I578" t="s">
        <v>117</v>
      </c>
      <c r="K578" s="3">
        <v>1000201853</v>
      </c>
      <c r="L578" s="3" t="s">
        <v>22</v>
      </c>
      <c r="M578" s="5">
        <v>46007</v>
      </c>
      <c r="O578" t="s">
        <v>113</v>
      </c>
      <c r="Q578">
        <v>456</v>
      </c>
      <c r="S578" s="6">
        <v>44708</v>
      </c>
      <c r="T578" t="s">
        <v>1458</v>
      </c>
      <c r="U578" t="s">
        <v>1460</v>
      </c>
    </row>
    <row r="579" spans="1:21" hidden="1" x14ac:dyDescent="0.25">
      <c r="A579" t="s">
        <v>145</v>
      </c>
      <c r="B579" t="s">
        <v>16</v>
      </c>
      <c r="C579" t="s">
        <v>17</v>
      </c>
      <c r="E579" s="1">
        <v>44125</v>
      </c>
      <c r="F579" s="3" t="s">
        <v>39</v>
      </c>
      <c r="G579" t="s">
        <v>184</v>
      </c>
      <c r="H579" t="s">
        <v>41</v>
      </c>
      <c r="I579" t="s">
        <v>42</v>
      </c>
      <c r="K579" s="3">
        <v>60236646</v>
      </c>
      <c r="L579" s="3" t="s">
        <v>22</v>
      </c>
      <c r="M579" s="5">
        <v>45016</v>
      </c>
      <c r="O579" t="s">
        <v>23</v>
      </c>
      <c r="Q579">
        <v>2</v>
      </c>
      <c r="S579" s="6">
        <v>44708</v>
      </c>
      <c r="T579" t="s">
        <v>1458</v>
      </c>
      <c r="U579" t="s">
        <v>1460</v>
      </c>
    </row>
    <row r="580" spans="1:21" hidden="1" x14ac:dyDescent="0.25">
      <c r="A580" t="s">
        <v>145</v>
      </c>
      <c r="B580" t="s">
        <v>16</v>
      </c>
      <c r="C580" t="s">
        <v>17</v>
      </c>
      <c r="E580" s="1">
        <v>44308</v>
      </c>
      <c r="F580" s="3" t="s">
        <v>349</v>
      </c>
      <c r="G580" t="s">
        <v>312</v>
      </c>
      <c r="H580" t="s">
        <v>350</v>
      </c>
      <c r="I580" t="s">
        <v>350</v>
      </c>
      <c r="J580" s="3" t="s">
        <v>351</v>
      </c>
      <c r="K580" s="3">
        <v>6841164</v>
      </c>
      <c r="L580" s="3" t="s">
        <v>22</v>
      </c>
      <c r="M580" s="5">
        <v>46134</v>
      </c>
      <c r="O580" t="s">
        <v>23</v>
      </c>
      <c r="P580">
        <v>5</v>
      </c>
      <c r="S580" s="6">
        <v>44708</v>
      </c>
      <c r="T580" t="s">
        <v>1458</v>
      </c>
      <c r="U580" t="s">
        <v>1461</v>
      </c>
    </row>
    <row r="581" spans="1:21" hidden="1" x14ac:dyDescent="0.25">
      <c r="A581" t="s">
        <v>145</v>
      </c>
      <c r="B581" t="s">
        <v>16</v>
      </c>
      <c r="C581" t="s">
        <v>17</v>
      </c>
      <c r="E581" s="1">
        <v>44679</v>
      </c>
      <c r="F581" s="3" t="s">
        <v>1434</v>
      </c>
      <c r="G581" t="s">
        <v>537</v>
      </c>
      <c r="H581" t="s">
        <v>1435</v>
      </c>
      <c r="I581" t="s">
        <v>33</v>
      </c>
      <c r="J581" s="3" t="s">
        <v>1436</v>
      </c>
      <c r="K581" s="3">
        <v>600000</v>
      </c>
      <c r="L581" s="3" t="s">
        <v>22</v>
      </c>
      <c r="M581" s="5">
        <v>45352</v>
      </c>
      <c r="O581" t="s">
        <v>23</v>
      </c>
      <c r="Q581">
        <v>3</v>
      </c>
      <c r="S581" s="6">
        <v>44708</v>
      </c>
      <c r="T581" t="s">
        <v>1458</v>
      </c>
      <c r="U581" t="s">
        <v>1460</v>
      </c>
    </row>
    <row r="582" spans="1:21" hidden="1" x14ac:dyDescent="0.25">
      <c r="A582" t="s">
        <v>145</v>
      </c>
      <c r="B582" t="s">
        <v>16</v>
      </c>
      <c r="C582" t="s">
        <v>17</v>
      </c>
      <c r="E582" s="1">
        <v>44232</v>
      </c>
      <c r="F582" s="3" t="s">
        <v>274</v>
      </c>
      <c r="G582" t="s">
        <v>275</v>
      </c>
      <c r="H582" t="s">
        <v>32</v>
      </c>
      <c r="I582" t="s">
        <v>276</v>
      </c>
      <c r="J582" s="3" t="s">
        <v>277</v>
      </c>
      <c r="K582" s="3" t="s">
        <v>278</v>
      </c>
      <c r="L582" s="3" t="s">
        <v>22</v>
      </c>
      <c r="M582" s="5">
        <v>45626</v>
      </c>
      <c r="O582" t="s">
        <v>23</v>
      </c>
      <c r="Q582">
        <v>4</v>
      </c>
      <c r="S582" s="6">
        <v>44708</v>
      </c>
      <c r="T582" t="s">
        <v>1458</v>
      </c>
      <c r="U582" t="s">
        <v>1460</v>
      </c>
    </row>
    <row r="583" spans="1:21" hidden="1" x14ac:dyDescent="0.25">
      <c r="A583" t="s">
        <v>145</v>
      </c>
      <c r="B583" t="s">
        <v>16</v>
      </c>
      <c r="C583" t="s">
        <v>17</v>
      </c>
      <c r="E583" s="1">
        <v>44258</v>
      </c>
      <c r="F583" s="3">
        <v>120710</v>
      </c>
      <c r="G583" t="s">
        <v>197</v>
      </c>
      <c r="H583" t="s">
        <v>126</v>
      </c>
      <c r="I583" t="s">
        <v>127</v>
      </c>
      <c r="J583" s="3" t="s">
        <v>320</v>
      </c>
      <c r="K583" s="3">
        <v>518072</v>
      </c>
      <c r="L583" s="3" t="s">
        <v>22</v>
      </c>
      <c r="M583" s="5">
        <v>45230</v>
      </c>
      <c r="O583" t="s">
        <v>23</v>
      </c>
      <c r="Q583">
        <v>40</v>
      </c>
      <c r="S583" s="6">
        <v>44708</v>
      </c>
      <c r="T583" t="s">
        <v>1458</v>
      </c>
      <c r="U583" t="s">
        <v>1460</v>
      </c>
    </row>
    <row r="584" spans="1:21" hidden="1" x14ac:dyDescent="0.25">
      <c r="A584" t="s">
        <v>145</v>
      </c>
      <c r="B584" t="s">
        <v>74</v>
      </c>
      <c r="C584" t="s">
        <v>17</v>
      </c>
      <c r="E584" s="1">
        <v>44306</v>
      </c>
      <c r="F584" s="3">
        <v>29241900</v>
      </c>
      <c r="G584" t="s">
        <v>284</v>
      </c>
      <c r="H584" t="s">
        <v>285</v>
      </c>
      <c r="I584" t="s">
        <v>286</v>
      </c>
      <c r="J584" s="3" t="s">
        <v>340</v>
      </c>
      <c r="K584" s="3" t="s">
        <v>288</v>
      </c>
      <c r="L584" s="3" t="s">
        <v>102</v>
      </c>
      <c r="M584" s="5">
        <v>45034</v>
      </c>
      <c r="O584" t="s">
        <v>103</v>
      </c>
      <c r="P584">
        <v>0.15</v>
      </c>
      <c r="S584" s="6">
        <v>44698</v>
      </c>
      <c r="T584" t="s">
        <v>199</v>
      </c>
      <c r="U584" t="s">
        <v>1464</v>
      </c>
    </row>
    <row r="585" spans="1:21" hidden="1" x14ac:dyDescent="0.25">
      <c r="A585" t="s">
        <v>145</v>
      </c>
      <c r="B585" t="s">
        <v>74</v>
      </c>
      <c r="C585" t="s">
        <v>17</v>
      </c>
      <c r="E585" s="1">
        <v>44306</v>
      </c>
      <c r="F585" s="3">
        <v>29241900</v>
      </c>
      <c r="G585" t="s">
        <v>284</v>
      </c>
      <c r="H585" t="s">
        <v>285</v>
      </c>
      <c r="I585" t="s">
        <v>286</v>
      </c>
      <c r="J585" s="3" t="s">
        <v>340</v>
      </c>
      <c r="K585" s="3" t="s">
        <v>288</v>
      </c>
      <c r="L585" s="3" t="s">
        <v>102</v>
      </c>
      <c r="M585" s="5">
        <v>45034</v>
      </c>
      <c r="O585" t="s">
        <v>103</v>
      </c>
      <c r="P585">
        <v>24.863</v>
      </c>
      <c r="S585" s="6">
        <v>44704</v>
      </c>
      <c r="T585" t="s">
        <v>24</v>
      </c>
      <c r="U585" t="s">
        <v>1465</v>
      </c>
    </row>
    <row r="586" spans="1:21" hidden="1" x14ac:dyDescent="0.25">
      <c r="A586" t="s">
        <v>145</v>
      </c>
      <c r="B586" t="s">
        <v>16</v>
      </c>
      <c r="C586" t="s">
        <v>17</v>
      </c>
      <c r="E586" s="1">
        <v>44687</v>
      </c>
      <c r="F586" s="3" t="s">
        <v>1430</v>
      </c>
      <c r="G586" t="s">
        <v>1431</v>
      </c>
      <c r="H586" t="s">
        <v>210</v>
      </c>
      <c r="I586" t="s">
        <v>210</v>
      </c>
      <c r="J586" s="3" t="s">
        <v>1432</v>
      </c>
      <c r="K586" s="3" t="s">
        <v>1433</v>
      </c>
      <c r="L586" s="3" t="s">
        <v>22</v>
      </c>
      <c r="M586" s="5">
        <v>45716</v>
      </c>
      <c r="O586" t="s">
        <v>23</v>
      </c>
      <c r="P586">
        <v>1</v>
      </c>
      <c r="S586" s="6">
        <v>44712</v>
      </c>
      <c r="T586" t="s">
        <v>1458</v>
      </c>
      <c r="U586" t="s">
        <v>1467</v>
      </c>
    </row>
    <row r="587" spans="1:21" hidden="1" x14ac:dyDescent="0.25">
      <c r="A587" t="s">
        <v>145</v>
      </c>
      <c r="B587" t="s">
        <v>74</v>
      </c>
      <c r="C587" t="s">
        <v>17</v>
      </c>
      <c r="E587" s="1">
        <v>44707</v>
      </c>
      <c r="F587" s="3">
        <v>368202</v>
      </c>
      <c r="G587" t="s">
        <v>150</v>
      </c>
      <c r="H587" t="s">
        <v>1341</v>
      </c>
      <c r="I587" t="s">
        <v>151</v>
      </c>
      <c r="J587" s="3" t="s">
        <v>1468</v>
      </c>
      <c r="K587" s="3" t="s">
        <v>1469</v>
      </c>
      <c r="L587" s="3" t="s">
        <v>102</v>
      </c>
      <c r="M587" s="5">
        <v>45107</v>
      </c>
      <c r="N587">
        <v>2000</v>
      </c>
      <c r="O587" t="s">
        <v>103</v>
      </c>
      <c r="R587" s="10">
        <f>Table1[[#This Row],[Initial Balance]]-P4327-P4328</f>
        <v>0</v>
      </c>
      <c r="S587" s="6">
        <v>44713</v>
      </c>
      <c r="T587" t="s">
        <v>24</v>
      </c>
      <c r="U587" t="s">
        <v>25</v>
      </c>
    </row>
    <row r="588" spans="1:21" hidden="1" x14ac:dyDescent="0.25">
      <c r="A588" t="s">
        <v>145</v>
      </c>
      <c r="B588" t="s">
        <v>74</v>
      </c>
      <c r="C588" t="s">
        <v>17</v>
      </c>
      <c r="E588" s="1">
        <v>44012</v>
      </c>
      <c r="F588" s="3" t="s">
        <v>1470</v>
      </c>
      <c r="G588" t="s">
        <v>1471</v>
      </c>
      <c r="H588" t="s">
        <v>177</v>
      </c>
      <c r="I588" t="s">
        <v>177</v>
      </c>
      <c r="K588" s="3" t="s">
        <v>1472</v>
      </c>
      <c r="L588" s="3" t="s">
        <v>102</v>
      </c>
      <c r="M588" s="5">
        <v>45748</v>
      </c>
      <c r="N588">
        <v>4.4800000000000004</v>
      </c>
      <c r="O588" t="s">
        <v>153</v>
      </c>
      <c r="R588" s="10">
        <v>0</v>
      </c>
      <c r="S588" s="6">
        <v>44713</v>
      </c>
      <c r="T588" t="s">
        <v>346</v>
      </c>
      <c r="U588" t="s">
        <v>93</v>
      </c>
    </row>
    <row r="589" spans="1:21" hidden="1" x14ac:dyDescent="0.25">
      <c r="A589" t="s">
        <v>145</v>
      </c>
      <c r="B589" t="s">
        <v>16</v>
      </c>
      <c r="C589" t="s">
        <v>17</v>
      </c>
      <c r="E589" s="1">
        <v>44729</v>
      </c>
      <c r="F589" s="3" t="s">
        <v>1503</v>
      </c>
      <c r="G589" t="s">
        <v>1504</v>
      </c>
      <c r="H589" t="s">
        <v>1505</v>
      </c>
      <c r="I589" t="s">
        <v>1506</v>
      </c>
      <c r="J589" s="3" t="s">
        <v>1507</v>
      </c>
      <c r="K589" s="3" t="s">
        <v>1508</v>
      </c>
      <c r="L589" s="3" t="s">
        <v>22</v>
      </c>
      <c r="M589" s="5">
        <v>46531</v>
      </c>
      <c r="N589">
        <v>10</v>
      </c>
      <c r="O589" t="s">
        <v>23</v>
      </c>
      <c r="R589" s="10">
        <v>10</v>
      </c>
      <c r="S589" s="6">
        <v>44729</v>
      </c>
      <c r="T589" t="s">
        <v>346</v>
      </c>
      <c r="U589" t="s">
        <v>25</v>
      </c>
    </row>
    <row r="590" spans="1:21" hidden="1" x14ac:dyDescent="0.25">
      <c r="A590" t="s">
        <v>145</v>
      </c>
      <c r="B590" t="s">
        <v>16</v>
      </c>
      <c r="C590" t="s">
        <v>17</v>
      </c>
      <c r="E590" s="1">
        <v>44371</v>
      </c>
      <c r="F590" s="3" t="s">
        <v>361</v>
      </c>
      <c r="G590" t="s">
        <v>362</v>
      </c>
      <c r="H590" t="s">
        <v>41</v>
      </c>
      <c r="J590" s="3" t="s">
        <v>363</v>
      </c>
      <c r="K590" s="3">
        <v>6052104010</v>
      </c>
      <c r="L590" s="3" t="s">
        <v>22</v>
      </c>
      <c r="M590" s="5">
        <v>46197</v>
      </c>
      <c r="O590" t="s">
        <v>23</v>
      </c>
      <c r="P590">
        <v>2</v>
      </c>
      <c r="S590" s="6">
        <v>44735</v>
      </c>
      <c r="T590" t="s">
        <v>346</v>
      </c>
      <c r="U590" t="s">
        <v>1511</v>
      </c>
    </row>
    <row r="591" spans="1:21" hidden="1" x14ac:dyDescent="0.25">
      <c r="A591" t="s">
        <v>145</v>
      </c>
      <c r="B591" t="s">
        <v>74</v>
      </c>
      <c r="C591" t="s">
        <v>17</v>
      </c>
      <c r="E591" s="1">
        <v>44306</v>
      </c>
      <c r="F591" s="3">
        <v>29241900</v>
      </c>
      <c r="G591" t="s">
        <v>284</v>
      </c>
      <c r="H591" t="s">
        <v>285</v>
      </c>
      <c r="I591" t="s">
        <v>286</v>
      </c>
      <c r="J591" s="3" t="s">
        <v>340</v>
      </c>
      <c r="K591" s="3" t="s">
        <v>288</v>
      </c>
      <c r="L591" s="3" t="s">
        <v>102</v>
      </c>
      <c r="M591" s="5">
        <v>45034</v>
      </c>
      <c r="O591" t="s">
        <v>103</v>
      </c>
      <c r="P591">
        <v>0</v>
      </c>
      <c r="S591" s="6">
        <v>44741</v>
      </c>
      <c r="T591" t="s">
        <v>24</v>
      </c>
      <c r="U591" t="s">
        <v>1554</v>
      </c>
    </row>
    <row r="592" spans="1:21" hidden="1" x14ac:dyDescent="0.25">
      <c r="A592" t="s">
        <v>145</v>
      </c>
      <c r="B592" t="s">
        <v>74</v>
      </c>
      <c r="C592" t="s">
        <v>17</v>
      </c>
      <c r="E592" s="1">
        <v>44306</v>
      </c>
      <c r="F592" s="3">
        <v>29241900</v>
      </c>
      <c r="G592" t="s">
        <v>284</v>
      </c>
      <c r="H592" t="s">
        <v>285</v>
      </c>
      <c r="I592" t="s">
        <v>286</v>
      </c>
      <c r="J592" s="3" t="s">
        <v>340</v>
      </c>
      <c r="K592" s="3" t="s">
        <v>288</v>
      </c>
      <c r="L592" s="3" t="s">
        <v>102</v>
      </c>
      <c r="M592" s="5">
        <v>45034</v>
      </c>
      <c r="O592" t="s">
        <v>103</v>
      </c>
      <c r="P592">
        <v>5.0999999999999997E-2</v>
      </c>
      <c r="S592" s="6">
        <v>44742</v>
      </c>
      <c r="T592" t="s">
        <v>1207</v>
      </c>
      <c r="U592" t="s">
        <v>1555</v>
      </c>
    </row>
    <row r="593" spans="1:21" hidden="1" x14ac:dyDescent="0.25">
      <c r="A593" t="s">
        <v>145</v>
      </c>
      <c r="B593" t="s">
        <v>74</v>
      </c>
      <c r="C593" t="s">
        <v>17</v>
      </c>
      <c r="E593" s="1">
        <v>44029</v>
      </c>
      <c r="F593" s="3" t="s">
        <v>942</v>
      </c>
      <c r="G593" t="s">
        <v>150</v>
      </c>
      <c r="H593" t="s">
        <v>151</v>
      </c>
      <c r="I593" t="s">
        <v>151</v>
      </c>
      <c r="K593" s="3" t="s">
        <v>943</v>
      </c>
      <c r="L593" s="3" t="s">
        <v>102</v>
      </c>
      <c r="M593" s="5">
        <v>44712</v>
      </c>
      <c r="O593" t="s">
        <v>153</v>
      </c>
      <c r="P593">
        <v>7.8860999999999999</v>
      </c>
      <c r="S593" s="6">
        <v>44742</v>
      </c>
      <c r="T593" t="s">
        <v>24</v>
      </c>
      <c r="U593" t="s">
        <v>1396</v>
      </c>
    </row>
    <row r="594" spans="1:21" hidden="1" x14ac:dyDescent="0.25">
      <c r="A594" t="s">
        <v>145</v>
      </c>
      <c r="B594" t="s">
        <v>74</v>
      </c>
      <c r="C594" t="s">
        <v>722</v>
      </c>
      <c r="E594" s="1">
        <v>44747</v>
      </c>
      <c r="F594" s="3">
        <v>34860</v>
      </c>
      <c r="G594" t="s">
        <v>1566</v>
      </c>
      <c r="H594" t="s">
        <v>323</v>
      </c>
      <c r="I594" t="s">
        <v>323</v>
      </c>
      <c r="J594" s="3" t="s">
        <v>1567</v>
      </c>
      <c r="K594" s="3" t="s">
        <v>1568</v>
      </c>
      <c r="L594" s="3" t="s">
        <v>102</v>
      </c>
      <c r="M594" s="5">
        <v>46446</v>
      </c>
      <c r="N594">
        <v>16</v>
      </c>
      <c r="O594" t="s">
        <v>204</v>
      </c>
      <c r="R594" s="10">
        <v>0</v>
      </c>
      <c r="S594" s="6">
        <v>45505</v>
      </c>
      <c r="T594" t="s">
        <v>2032</v>
      </c>
      <c r="U594" t="s">
        <v>3004</v>
      </c>
    </row>
    <row r="595" spans="1:21" hidden="1" x14ac:dyDescent="0.25">
      <c r="A595" t="s">
        <v>145</v>
      </c>
      <c r="B595" t="s">
        <v>16</v>
      </c>
      <c r="C595" t="s">
        <v>17</v>
      </c>
      <c r="E595" s="1">
        <v>44277</v>
      </c>
      <c r="F595" s="3" t="s">
        <v>231</v>
      </c>
      <c r="G595" t="s">
        <v>232</v>
      </c>
      <c r="H595" t="s">
        <v>335</v>
      </c>
      <c r="I595" t="s">
        <v>233</v>
      </c>
      <c r="J595" s="3" t="s">
        <v>234</v>
      </c>
      <c r="K595" s="3" t="s">
        <v>336</v>
      </c>
      <c r="L595" s="3" t="s">
        <v>22</v>
      </c>
      <c r="M595" s="5">
        <v>45382</v>
      </c>
      <c r="O595" t="s">
        <v>23</v>
      </c>
      <c r="P595">
        <v>1</v>
      </c>
      <c r="S595" s="6">
        <v>44774</v>
      </c>
      <c r="T595" t="s">
        <v>28</v>
      </c>
      <c r="U595" t="s">
        <v>1612</v>
      </c>
    </row>
    <row r="596" spans="1:21" hidden="1" x14ac:dyDescent="0.25">
      <c r="A596" t="s">
        <v>145</v>
      </c>
      <c r="B596" t="s">
        <v>16</v>
      </c>
      <c r="C596" t="s">
        <v>17</v>
      </c>
      <c r="E596" s="1">
        <v>44679</v>
      </c>
      <c r="F596" s="3" t="s">
        <v>1434</v>
      </c>
      <c r="G596" t="s">
        <v>537</v>
      </c>
      <c r="H596" t="s">
        <v>1435</v>
      </c>
      <c r="I596" t="s">
        <v>33</v>
      </c>
      <c r="J596" s="3" t="s">
        <v>1436</v>
      </c>
      <c r="K596" s="3">
        <v>600000</v>
      </c>
      <c r="L596" s="3" t="s">
        <v>22</v>
      </c>
      <c r="M596" s="5">
        <v>45352</v>
      </c>
      <c r="O596" t="s">
        <v>23</v>
      </c>
      <c r="P596">
        <v>1</v>
      </c>
      <c r="S596" s="6">
        <v>44774</v>
      </c>
      <c r="T596" t="s">
        <v>28</v>
      </c>
      <c r="U596" t="s">
        <v>1612</v>
      </c>
    </row>
    <row r="597" spans="1:21" hidden="1" x14ac:dyDescent="0.25">
      <c r="A597" t="s">
        <v>145</v>
      </c>
      <c r="B597" t="s">
        <v>16</v>
      </c>
      <c r="C597" t="s">
        <v>17</v>
      </c>
      <c r="E597" s="1">
        <v>44774</v>
      </c>
      <c r="F597" s="3" t="s">
        <v>279</v>
      </c>
      <c r="G597" t="s">
        <v>1626</v>
      </c>
      <c r="H597" t="s">
        <v>233</v>
      </c>
      <c r="I597" t="s">
        <v>233</v>
      </c>
      <c r="J597" s="3" t="s">
        <v>1627</v>
      </c>
      <c r="K597" s="3" t="s">
        <v>1628</v>
      </c>
      <c r="L597" s="3" t="s">
        <v>22</v>
      </c>
      <c r="M597" s="5">
        <v>45777</v>
      </c>
      <c r="N597">
        <v>10</v>
      </c>
      <c r="O597" t="s">
        <v>23</v>
      </c>
      <c r="R597" s="10">
        <v>0</v>
      </c>
      <c r="S597" s="6">
        <v>44792</v>
      </c>
      <c r="T597" t="s">
        <v>346</v>
      </c>
      <c r="U597" t="s">
        <v>25</v>
      </c>
    </row>
    <row r="598" spans="1:21" hidden="1" x14ac:dyDescent="0.25">
      <c r="A598" t="s">
        <v>145</v>
      </c>
      <c r="B598" t="s">
        <v>74</v>
      </c>
      <c r="C598" t="s">
        <v>17</v>
      </c>
      <c r="E598" s="1">
        <v>44306</v>
      </c>
      <c r="F598" s="3">
        <v>29241900</v>
      </c>
      <c r="G598" t="s">
        <v>284</v>
      </c>
      <c r="H598" t="s">
        <v>285</v>
      </c>
      <c r="I598" t="s">
        <v>286</v>
      </c>
      <c r="J598" s="3" t="s">
        <v>340</v>
      </c>
      <c r="K598" s="3" t="s">
        <v>288</v>
      </c>
      <c r="L598" s="3" t="s">
        <v>102</v>
      </c>
      <c r="M598" s="5">
        <v>45034</v>
      </c>
      <c r="O598" t="s">
        <v>103</v>
      </c>
      <c r="P598">
        <v>5.1999999999999998E-2</v>
      </c>
      <c r="S598" s="6">
        <v>44810</v>
      </c>
      <c r="T598" t="s">
        <v>1207</v>
      </c>
      <c r="U598" t="s">
        <v>1678</v>
      </c>
    </row>
    <row r="599" spans="1:21" hidden="1" x14ac:dyDescent="0.25">
      <c r="A599" t="s">
        <v>145</v>
      </c>
      <c r="B599" t="s">
        <v>16</v>
      </c>
      <c r="C599" t="s">
        <v>17</v>
      </c>
      <c r="E599" s="1">
        <v>44389</v>
      </c>
      <c r="F599" s="3" t="s">
        <v>921</v>
      </c>
      <c r="G599" t="s">
        <v>922</v>
      </c>
      <c r="H599" t="s">
        <v>20</v>
      </c>
      <c r="I599" t="s">
        <v>20</v>
      </c>
      <c r="J599" s="3" t="s">
        <v>923</v>
      </c>
      <c r="K599" s="3">
        <v>131753</v>
      </c>
      <c r="L599" s="3" t="s">
        <v>22</v>
      </c>
      <c r="M599" s="5">
        <v>46124</v>
      </c>
      <c r="O599" t="s">
        <v>23</v>
      </c>
      <c r="P599">
        <v>3</v>
      </c>
      <c r="S599" s="6">
        <v>44810</v>
      </c>
      <c r="T599" t="s">
        <v>199</v>
      </c>
      <c r="U599" t="s">
        <v>1679</v>
      </c>
    </row>
    <row r="600" spans="1:21" hidden="1" x14ac:dyDescent="0.25">
      <c r="A600" t="s">
        <v>145</v>
      </c>
      <c r="B600" t="s">
        <v>74</v>
      </c>
      <c r="C600" t="s">
        <v>17</v>
      </c>
      <c r="E600" s="1">
        <v>44123</v>
      </c>
      <c r="F600" s="3" t="s">
        <v>165</v>
      </c>
      <c r="G600" t="s">
        <v>166</v>
      </c>
      <c r="H600" t="s">
        <v>32</v>
      </c>
      <c r="I600" t="s">
        <v>167</v>
      </c>
      <c r="K600" s="3" t="s">
        <v>168</v>
      </c>
      <c r="L600" s="3" t="s">
        <v>22</v>
      </c>
      <c r="M600" s="5">
        <v>44834</v>
      </c>
      <c r="O600" t="s">
        <v>78</v>
      </c>
      <c r="P600">
        <v>0.3</v>
      </c>
      <c r="S600" s="6">
        <v>44804</v>
      </c>
      <c r="T600" t="s">
        <v>689</v>
      </c>
      <c r="U600" t="s">
        <v>1641</v>
      </c>
    </row>
    <row r="601" spans="1:21" hidden="1" x14ac:dyDescent="0.25">
      <c r="A601" t="s">
        <v>145</v>
      </c>
      <c r="B601" t="s">
        <v>65</v>
      </c>
      <c r="C601" t="s">
        <v>17</v>
      </c>
      <c r="E601" s="1">
        <v>44263</v>
      </c>
      <c r="F601" s="3" t="s">
        <v>328</v>
      </c>
      <c r="G601" t="s">
        <v>329</v>
      </c>
      <c r="H601" t="s">
        <v>67</v>
      </c>
      <c r="I601" t="s">
        <v>67</v>
      </c>
      <c r="J601" s="3" t="s">
        <v>330</v>
      </c>
      <c r="K601" s="3">
        <v>6202006303</v>
      </c>
      <c r="L601" s="3" t="s">
        <v>22</v>
      </c>
      <c r="M601" s="5">
        <v>44734</v>
      </c>
      <c r="O601" t="s">
        <v>23</v>
      </c>
      <c r="P601">
        <v>3000</v>
      </c>
      <c r="S601" s="6">
        <v>44818</v>
      </c>
      <c r="T601" t="s">
        <v>346</v>
      </c>
      <c r="U601" t="s">
        <v>1396</v>
      </c>
    </row>
    <row r="602" spans="1:21" hidden="1" x14ac:dyDescent="0.25">
      <c r="A602" t="s">
        <v>145</v>
      </c>
      <c r="B602" t="s">
        <v>16</v>
      </c>
      <c r="C602" t="s">
        <v>17</v>
      </c>
      <c r="E602" s="1">
        <v>44232</v>
      </c>
      <c r="F602" s="3" t="s">
        <v>274</v>
      </c>
      <c r="G602" t="s">
        <v>275</v>
      </c>
      <c r="H602" t="s">
        <v>32</v>
      </c>
      <c r="I602" t="s">
        <v>276</v>
      </c>
      <c r="J602" s="3" t="s">
        <v>277</v>
      </c>
      <c r="K602" s="3" t="s">
        <v>278</v>
      </c>
      <c r="L602" s="3" t="s">
        <v>22</v>
      </c>
      <c r="M602" s="5">
        <v>45626</v>
      </c>
      <c r="O602" t="s">
        <v>23</v>
      </c>
      <c r="P602">
        <v>24</v>
      </c>
      <c r="S602" s="6">
        <v>44833</v>
      </c>
      <c r="T602" t="s">
        <v>689</v>
      </c>
      <c r="U602" t="s">
        <v>1742</v>
      </c>
    </row>
    <row r="603" spans="1:21" hidden="1" x14ac:dyDescent="0.25">
      <c r="A603" t="s">
        <v>145</v>
      </c>
      <c r="B603" t="s">
        <v>65</v>
      </c>
      <c r="C603" t="s">
        <v>17</v>
      </c>
      <c r="E603" s="1">
        <v>44257</v>
      </c>
      <c r="F603" s="3">
        <v>19700360</v>
      </c>
      <c r="G603" t="s">
        <v>315</v>
      </c>
      <c r="H603" t="s">
        <v>316</v>
      </c>
      <c r="I603" t="s">
        <v>316</v>
      </c>
      <c r="J603" s="3" t="s">
        <v>317</v>
      </c>
      <c r="K603" s="3" t="s">
        <v>318</v>
      </c>
      <c r="L603" s="3" t="s">
        <v>22</v>
      </c>
      <c r="M603" s="5">
        <v>44895</v>
      </c>
      <c r="O603" t="s">
        <v>23</v>
      </c>
      <c r="P603">
        <v>2000</v>
      </c>
      <c r="S603" s="6">
        <v>44832</v>
      </c>
      <c r="T603" t="s">
        <v>689</v>
      </c>
      <c r="U603" t="s">
        <v>1742</v>
      </c>
    </row>
    <row r="604" spans="1:21" hidden="1" x14ac:dyDescent="0.25">
      <c r="A604" t="s">
        <v>145</v>
      </c>
      <c r="B604" t="s">
        <v>74</v>
      </c>
      <c r="C604" t="s">
        <v>17</v>
      </c>
      <c r="E604" s="1">
        <v>44123</v>
      </c>
      <c r="F604" s="3">
        <v>50045</v>
      </c>
      <c r="G604" t="s">
        <v>169</v>
      </c>
      <c r="H604" t="s">
        <v>170</v>
      </c>
      <c r="K604" s="3">
        <v>190923</v>
      </c>
      <c r="L604" s="3" t="s">
        <v>102</v>
      </c>
      <c r="M604" s="5">
        <v>44834</v>
      </c>
      <c r="O604" t="s">
        <v>153</v>
      </c>
      <c r="P604">
        <v>21.8</v>
      </c>
      <c r="S604" s="6">
        <v>44840</v>
      </c>
      <c r="T604" t="s">
        <v>346</v>
      </c>
      <c r="U604" t="s">
        <v>1396</v>
      </c>
    </row>
    <row r="605" spans="1:21" hidden="1" x14ac:dyDescent="0.25">
      <c r="A605" t="s">
        <v>145</v>
      </c>
      <c r="B605" t="s">
        <v>74</v>
      </c>
      <c r="C605" t="s">
        <v>17</v>
      </c>
      <c r="E605" s="1">
        <v>44123</v>
      </c>
      <c r="F605" s="3">
        <v>745032</v>
      </c>
      <c r="G605" t="s">
        <v>172</v>
      </c>
      <c r="H605" t="s">
        <v>32</v>
      </c>
      <c r="I605" t="s">
        <v>167</v>
      </c>
      <c r="K605" s="3" t="s">
        <v>173</v>
      </c>
      <c r="L605" s="3" t="s">
        <v>22</v>
      </c>
      <c r="M605" s="5">
        <v>44834</v>
      </c>
      <c r="O605" t="s">
        <v>78</v>
      </c>
      <c r="P605">
        <v>929.4</v>
      </c>
      <c r="S605" s="6">
        <v>44840</v>
      </c>
      <c r="T605" t="s">
        <v>346</v>
      </c>
      <c r="U605" t="s">
        <v>1396</v>
      </c>
    </row>
    <row r="606" spans="1:21" hidden="1" x14ac:dyDescent="0.25">
      <c r="A606" t="s">
        <v>145</v>
      </c>
      <c r="B606" t="s">
        <v>74</v>
      </c>
      <c r="C606" t="s">
        <v>17</v>
      </c>
      <c r="E606" s="1">
        <v>44123</v>
      </c>
      <c r="F606" s="3" t="s">
        <v>165</v>
      </c>
      <c r="G606" t="s">
        <v>166</v>
      </c>
      <c r="H606" t="s">
        <v>32</v>
      </c>
      <c r="I606" t="s">
        <v>167</v>
      </c>
      <c r="K606" s="3" t="s">
        <v>168</v>
      </c>
      <c r="L606" s="3" t="s">
        <v>22</v>
      </c>
      <c r="M606" s="5">
        <v>44834</v>
      </c>
      <c r="O606" t="s">
        <v>78</v>
      </c>
      <c r="P606">
        <v>891.4</v>
      </c>
      <c r="S606" s="6">
        <v>44840</v>
      </c>
      <c r="T606" t="s">
        <v>346</v>
      </c>
      <c r="U606" t="s">
        <v>1396</v>
      </c>
    </row>
    <row r="607" spans="1:21" hidden="1" x14ac:dyDescent="0.25">
      <c r="A607" t="s">
        <v>145</v>
      </c>
      <c r="B607" t="s">
        <v>74</v>
      </c>
      <c r="C607" t="s">
        <v>17</v>
      </c>
      <c r="E607" s="1">
        <v>44123</v>
      </c>
      <c r="F607" s="3" t="s">
        <v>175</v>
      </c>
      <c r="G607" t="s">
        <v>176</v>
      </c>
      <c r="H607" t="s">
        <v>177</v>
      </c>
      <c r="I607" t="s">
        <v>177</v>
      </c>
      <c r="K607" s="3" t="s">
        <v>179</v>
      </c>
      <c r="L607" s="3" t="s">
        <v>102</v>
      </c>
      <c r="M607" s="5">
        <v>45838</v>
      </c>
      <c r="O607" t="s">
        <v>153</v>
      </c>
      <c r="P607">
        <v>0.91</v>
      </c>
      <c r="S607" s="6">
        <v>44840</v>
      </c>
      <c r="T607" t="s">
        <v>346</v>
      </c>
      <c r="U607" t="s">
        <v>1396</v>
      </c>
    </row>
    <row r="608" spans="1:21" hidden="1" x14ac:dyDescent="0.25">
      <c r="A608" t="s">
        <v>145</v>
      </c>
      <c r="B608" t="s">
        <v>74</v>
      </c>
      <c r="C608" t="s">
        <v>17</v>
      </c>
      <c r="E608" s="1">
        <v>44671</v>
      </c>
      <c r="F608" s="3">
        <v>29241900</v>
      </c>
      <c r="G608" t="s">
        <v>284</v>
      </c>
      <c r="H608" t="s">
        <v>285</v>
      </c>
      <c r="I608" t="s">
        <v>285</v>
      </c>
      <c r="J608" s="3" t="s">
        <v>340</v>
      </c>
      <c r="K608" s="3" t="s">
        <v>288</v>
      </c>
      <c r="L608" s="3" t="s">
        <v>102</v>
      </c>
      <c r="M608" s="5">
        <v>45034</v>
      </c>
      <c r="N608" t="s">
        <v>35</v>
      </c>
      <c r="O608" t="s">
        <v>103</v>
      </c>
      <c r="P608">
        <v>5.1999999999999998E-2</v>
      </c>
      <c r="S608" s="6">
        <v>44848</v>
      </c>
      <c r="T608" t="s">
        <v>1207</v>
      </c>
      <c r="U608" t="s">
        <v>1773</v>
      </c>
    </row>
    <row r="609" spans="1:21" hidden="1" x14ac:dyDescent="0.25">
      <c r="A609" t="s">
        <v>145</v>
      </c>
      <c r="B609" t="s">
        <v>16</v>
      </c>
      <c r="C609" t="s">
        <v>17</v>
      </c>
      <c r="E609" s="1">
        <v>44679</v>
      </c>
      <c r="F609" s="3" t="s">
        <v>1434</v>
      </c>
      <c r="G609" t="s">
        <v>537</v>
      </c>
      <c r="H609" t="s">
        <v>1435</v>
      </c>
      <c r="I609" t="s">
        <v>33</v>
      </c>
      <c r="J609" s="3" t="s">
        <v>1436</v>
      </c>
      <c r="K609" s="3">
        <v>600000</v>
      </c>
      <c r="L609" s="3" t="s">
        <v>22</v>
      </c>
      <c r="M609" s="5">
        <v>45352</v>
      </c>
      <c r="O609" t="s">
        <v>23</v>
      </c>
      <c r="P609">
        <v>3</v>
      </c>
      <c r="S609" s="6">
        <v>44803</v>
      </c>
      <c r="T609" t="s">
        <v>346</v>
      </c>
      <c r="U609" t="s">
        <v>1638</v>
      </c>
    </row>
    <row r="610" spans="1:21" hidden="1" x14ac:dyDescent="0.25">
      <c r="A610" t="s">
        <v>145</v>
      </c>
      <c r="B610" t="s">
        <v>16</v>
      </c>
      <c r="C610" t="s">
        <v>17</v>
      </c>
      <c r="E610" s="1">
        <v>44679</v>
      </c>
      <c r="F610" s="3" t="s">
        <v>1434</v>
      </c>
      <c r="G610" t="s">
        <v>537</v>
      </c>
      <c r="H610" t="s">
        <v>1435</v>
      </c>
      <c r="I610" t="s">
        <v>33</v>
      </c>
      <c r="J610" s="3" t="s">
        <v>1436</v>
      </c>
      <c r="K610" s="3">
        <v>600000</v>
      </c>
      <c r="L610" s="3" t="s">
        <v>22</v>
      </c>
      <c r="M610" s="5">
        <v>45352</v>
      </c>
      <c r="O610" t="s">
        <v>23</v>
      </c>
      <c r="P610">
        <v>1</v>
      </c>
      <c r="S610" s="6">
        <v>44812</v>
      </c>
      <c r="T610" t="s">
        <v>689</v>
      </c>
      <c r="U610" t="s">
        <v>1665</v>
      </c>
    </row>
    <row r="611" spans="1:21" hidden="1" x14ac:dyDescent="0.25">
      <c r="A611" t="s">
        <v>145</v>
      </c>
      <c r="B611" t="s">
        <v>16</v>
      </c>
      <c r="C611" t="s">
        <v>17</v>
      </c>
      <c r="E611" s="1">
        <v>44679</v>
      </c>
      <c r="F611" s="3" t="s">
        <v>1434</v>
      </c>
      <c r="G611" t="s">
        <v>537</v>
      </c>
      <c r="H611" t="s">
        <v>1435</v>
      </c>
      <c r="I611" t="s">
        <v>33</v>
      </c>
      <c r="J611" s="3" t="s">
        <v>1436</v>
      </c>
      <c r="K611" s="3">
        <v>600000</v>
      </c>
      <c r="L611" s="3" t="s">
        <v>22</v>
      </c>
      <c r="M611" s="5">
        <v>45352</v>
      </c>
      <c r="O611" t="s">
        <v>23</v>
      </c>
      <c r="P611">
        <v>5</v>
      </c>
      <c r="S611" s="6">
        <v>44834</v>
      </c>
      <c r="T611" t="s">
        <v>689</v>
      </c>
      <c r="U611" t="s">
        <v>1742</v>
      </c>
    </row>
    <row r="612" spans="1:21" hidden="1" x14ac:dyDescent="0.25">
      <c r="A612" t="s">
        <v>145</v>
      </c>
      <c r="B612" t="s">
        <v>16</v>
      </c>
      <c r="C612" t="s">
        <v>17</v>
      </c>
      <c r="E612" s="1">
        <v>44679</v>
      </c>
      <c r="F612" s="3" t="s">
        <v>1434</v>
      </c>
      <c r="G612" t="s">
        <v>537</v>
      </c>
      <c r="H612" t="s">
        <v>1435</v>
      </c>
      <c r="I612" t="s">
        <v>33</v>
      </c>
      <c r="J612" s="3" t="s">
        <v>1436</v>
      </c>
      <c r="K612" s="3">
        <v>600000</v>
      </c>
      <c r="L612" s="3" t="s">
        <v>22</v>
      </c>
      <c r="M612" s="5">
        <v>45352</v>
      </c>
      <c r="O612" t="s">
        <v>23</v>
      </c>
      <c r="P612">
        <v>2</v>
      </c>
      <c r="S612" s="6">
        <v>44838</v>
      </c>
      <c r="T612" t="s">
        <v>689</v>
      </c>
      <c r="U612" t="s">
        <v>1760</v>
      </c>
    </row>
    <row r="613" spans="1:21" hidden="1" x14ac:dyDescent="0.25">
      <c r="A613" t="s">
        <v>145</v>
      </c>
      <c r="B613" t="s">
        <v>16</v>
      </c>
      <c r="C613" t="s">
        <v>17</v>
      </c>
      <c r="E613" s="1">
        <v>44687</v>
      </c>
      <c r="F613" s="3" t="s">
        <v>1430</v>
      </c>
      <c r="G613" t="s">
        <v>1431</v>
      </c>
      <c r="H613" t="s">
        <v>210</v>
      </c>
      <c r="I613" t="s">
        <v>210</v>
      </c>
      <c r="J613" s="3" t="s">
        <v>1432</v>
      </c>
      <c r="K613" s="3" t="s">
        <v>1433</v>
      </c>
      <c r="L613" s="3" t="s">
        <v>22</v>
      </c>
      <c r="M613" s="5">
        <v>45716</v>
      </c>
      <c r="O613" t="s">
        <v>23</v>
      </c>
      <c r="P613">
        <v>1</v>
      </c>
      <c r="S613" s="6">
        <v>44874</v>
      </c>
      <c r="T613" t="s">
        <v>72</v>
      </c>
      <c r="U613" t="s">
        <v>1865</v>
      </c>
    </row>
    <row r="614" spans="1:21" hidden="1" x14ac:dyDescent="0.25">
      <c r="A614" t="s">
        <v>145</v>
      </c>
      <c r="B614" t="s">
        <v>16</v>
      </c>
      <c r="C614" t="s">
        <v>17</v>
      </c>
      <c r="E614" s="1">
        <v>44258</v>
      </c>
      <c r="F614" s="3">
        <v>120710</v>
      </c>
      <c r="G614" t="s">
        <v>197</v>
      </c>
      <c r="H614" t="s">
        <v>126</v>
      </c>
      <c r="I614" t="s">
        <v>127</v>
      </c>
      <c r="J614" s="3" t="s">
        <v>320</v>
      </c>
      <c r="K614" s="3">
        <v>518072</v>
      </c>
      <c r="L614" s="3" t="s">
        <v>22</v>
      </c>
      <c r="M614" s="5">
        <v>45230</v>
      </c>
      <c r="O614" t="s">
        <v>23</v>
      </c>
      <c r="P614">
        <v>20</v>
      </c>
      <c r="S614" s="6">
        <v>44914</v>
      </c>
      <c r="T614" t="s">
        <v>199</v>
      </c>
      <c r="U614" t="s">
        <v>1963</v>
      </c>
    </row>
    <row r="615" spans="1:21" hidden="1" x14ac:dyDescent="0.25">
      <c r="A615" t="s">
        <v>145</v>
      </c>
      <c r="B615" t="s">
        <v>16</v>
      </c>
      <c r="C615" t="s">
        <v>17</v>
      </c>
      <c r="E615" s="1">
        <v>44915</v>
      </c>
      <c r="F615" s="3" t="s">
        <v>1430</v>
      </c>
      <c r="G615" t="s">
        <v>1964</v>
      </c>
      <c r="H615" t="s">
        <v>210</v>
      </c>
      <c r="I615" t="s">
        <v>210</v>
      </c>
      <c r="J615" s="3" t="s">
        <v>1965</v>
      </c>
      <c r="K615" s="3" t="s">
        <v>1966</v>
      </c>
      <c r="L615" s="3" t="s">
        <v>22</v>
      </c>
      <c r="M615" s="5">
        <v>45961</v>
      </c>
      <c r="N615">
        <v>3</v>
      </c>
      <c r="O615" t="s">
        <v>23</v>
      </c>
      <c r="R615" s="10">
        <v>1</v>
      </c>
      <c r="S615" s="6">
        <v>44915</v>
      </c>
      <c r="T615" t="s">
        <v>24</v>
      </c>
      <c r="U615" t="s">
        <v>25</v>
      </c>
    </row>
    <row r="616" spans="1:21" hidden="1" x14ac:dyDescent="0.25">
      <c r="A616" t="s">
        <v>145</v>
      </c>
      <c r="B616" t="s">
        <v>74</v>
      </c>
      <c r="C616" t="s">
        <v>17</v>
      </c>
      <c r="E616" s="1">
        <v>44123</v>
      </c>
      <c r="F616" s="3" t="s">
        <v>155</v>
      </c>
      <c r="G616" t="s">
        <v>156</v>
      </c>
      <c r="H616" t="s">
        <v>157</v>
      </c>
      <c r="I616" t="s">
        <v>158</v>
      </c>
      <c r="K616" s="3">
        <v>254567</v>
      </c>
      <c r="L616" s="3" t="s">
        <v>22</v>
      </c>
      <c r="M616" s="5">
        <v>45475</v>
      </c>
      <c r="O616" t="s">
        <v>103</v>
      </c>
      <c r="P616">
        <v>2.99</v>
      </c>
      <c r="S616" s="6">
        <v>44917</v>
      </c>
      <c r="T616" t="s">
        <v>1973</v>
      </c>
      <c r="U616" t="s">
        <v>1974</v>
      </c>
    </row>
    <row r="617" spans="1:21" hidden="1" x14ac:dyDescent="0.25">
      <c r="A617" t="s">
        <v>145</v>
      </c>
      <c r="B617" t="s">
        <v>74</v>
      </c>
      <c r="C617" t="s">
        <v>722</v>
      </c>
      <c r="E617" s="1">
        <v>44922</v>
      </c>
      <c r="F617" s="3">
        <v>303001314</v>
      </c>
      <c r="G617" t="s">
        <v>1987</v>
      </c>
      <c r="H617" t="s">
        <v>1988</v>
      </c>
      <c r="I617" t="s">
        <v>1989</v>
      </c>
      <c r="J617" s="3" t="s">
        <v>1990</v>
      </c>
      <c r="K617" s="3">
        <v>220425</v>
      </c>
      <c r="L617" s="3" t="s">
        <v>102</v>
      </c>
      <c r="M617" s="5">
        <v>45775</v>
      </c>
      <c r="N617">
        <v>25000</v>
      </c>
      <c r="O617" t="s">
        <v>103</v>
      </c>
      <c r="R617" s="10">
        <f>Table1[[#This Row],[Initial Balance]]-P638-P639-P640-P698-P699-P4344-P4345</f>
        <v>0</v>
      </c>
      <c r="S617" s="6">
        <v>44922</v>
      </c>
      <c r="T617" t="s">
        <v>346</v>
      </c>
      <c r="U617" t="s">
        <v>1726</v>
      </c>
    </row>
    <row r="618" spans="1:21" hidden="1" x14ac:dyDescent="0.25">
      <c r="A618" t="s">
        <v>145</v>
      </c>
      <c r="B618" t="s">
        <v>74</v>
      </c>
      <c r="C618" t="s">
        <v>17</v>
      </c>
      <c r="E618" s="1">
        <v>44671</v>
      </c>
      <c r="F618" s="3">
        <v>29241900</v>
      </c>
      <c r="G618" t="s">
        <v>284</v>
      </c>
      <c r="H618" t="s">
        <v>285</v>
      </c>
      <c r="I618" t="s">
        <v>285</v>
      </c>
      <c r="J618" s="3" t="s">
        <v>340</v>
      </c>
      <c r="K618" s="3" t="s">
        <v>288</v>
      </c>
      <c r="L618" s="3" t="s">
        <v>102</v>
      </c>
      <c r="M618" s="5">
        <v>45034</v>
      </c>
      <c r="N618" t="s">
        <v>35</v>
      </c>
      <c r="O618" t="s">
        <v>103</v>
      </c>
      <c r="P618">
        <v>0</v>
      </c>
      <c r="S618" s="6">
        <v>44923</v>
      </c>
      <c r="T618" t="s">
        <v>346</v>
      </c>
      <c r="U618" t="s">
        <v>1991</v>
      </c>
    </row>
    <row r="619" spans="1:21" hidden="1" x14ac:dyDescent="0.25">
      <c r="A619" t="s">
        <v>145</v>
      </c>
      <c r="B619" t="s">
        <v>74</v>
      </c>
      <c r="C619" t="s">
        <v>722</v>
      </c>
      <c r="E619" s="1">
        <v>44918</v>
      </c>
      <c r="G619" t="s">
        <v>1992</v>
      </c>
      <c r="H619" t="s">
        <v>285</v>
      </c>
      <c r="I619" t="s">
        <v>285</v>
      </c>
      <c r="J619" s="3" t="s">
        <v>1993</v>
      </c>
      <c r="K619" s="3" t="s">
        <v>1994</v>
      </c>
      <c r="L619" s="3" t="s">
        <v>102</v>
      </c>
      <c r="M619" s="5">
        <v>45261</v>
      </c>
      <c r="N619">
        <v>100</v>
      </c>
      <c r="O619" t="s">
        <v>103</v>
      </c>
      <c r="R619" s="10">
        <f>Table1[[#This Row],[Initial Balance]]-P620-P4349-P4350-P4351</f>
        <v>4.0000000000048885E-3</v>
      </c>
      <c r="S619" s="6">
        <v>44918</v>
      </c>
      <c r="T619" t="s">
        <v>346</v>
      </c>
      <c r="U619" t="s">
        <v>1726</v>
      </c>
    </row>
    <row r="620" spans="1:21" hidden="1" x14ac:dyDescent="0.25">
      <c r="A620" t="s">
        <v>145</v>
      </c>
      <c r="B620" t="s">
        <v>74</v>
      </c>
      <c r="C620" t="s">
        <v>722</v>
      </c>
      <c r="E620" s="1">
        <v>44918</v>
      </c>
      <c r="G620" t="s">
        <v>1992</v>
      </c>
      <c r="H620" t="s">
        <v>285</v>
      </c>
      <c r="I620" t="s">
        <v>285</v>
      </c>
      <c r="J620" s="3" t="s">
        <v>1993</v>
      </c>
      <c r="K620" s="3" t="s">
        <v>1994</v>
      </c>
      <c r="L620" s="3" t="s">
        <v>102</v>
      </c>
      <c r="M620" s="5">
        <v>45261</v>
      </c>
      <c r="O620" t="s">
        <v>103</v>
      </c>
      <c r="P620">
        <v>0.25</v>
      </c>
      <c r="S620" s="6">
        <v>44923</v>
      </c>
      <c r="T620" t="s">
        <v>72</v>
      </c>
      <c r="U620" t="s">
        <v>1995</v>
      </c>
    </row>
    <row r="621" spans="1:21" hidden="1" x14ac:dyDescent="0.25">
      <c r="A621" t="s">
        <v>145</v>
      </c>
      <c r="B621" t="s">
        <v>74</v>
      </c>
      <c r="C621" t="s">
        <v>17</v>
      </c>
      <c r="E621" s="1">
        <v>44930</v>
      </c>
      <c r="F621" s="3">
        <v>552664</v>
      </c>
      <c r="G621" t="s">
        <v>2057</v>
      </c>
      <c r="H621" t="s">
        <v>20</v>
      </c>
      <c r="J621" s="3" t="s">
        <v>2058</v>
      </c>
      <c r="K621" s="3">
        <v>224807</v>
      </c>
      <c r="L621" s="3" t="s">
        <v>22</v>
      </c>
      <c r="M621" s="5">
        <v>45565</v>
      </c>
      <c r="N621">
        <v>4</v>
      </c>
      <c r="O621" t="s">
        <v>204</v>
      </c>
      <c r="R621" s="10">
        <v>0</v>
      </c>
      <c r="S621" s="6">
        <v>44930</v>
      </c>
      <c r="T621" t="s">
        <v>2032</v>
      </c>
      <c r="U621" t="s">
        <v>1726</v>
      </c>
    </row>
    <row r="622" spans="1:21" hidden="1" x14ac:dyDescent="0.25">
      <c r="A622" t="s">
        <v>145</v>
      </c>
      <c r="B622" t="s">
        <v>74</v>
      </c>
      <c r="C622" t="s">
        <v>17</v>
      </c>
      <c r="E622" s="1">
        <v>44930</v>
      </c>
      <c r="F622" s="3">
        <v>552664</v>
      </c>
      <c r="G622" t="s">
        <v>2057</v>
      </c>
      <c r="H622" t="s">
        <v>20</v>
      </c>
      <c r="J622" s="3" t="s">
        <v>2058</v>
      </c>
      <c r="K622" s="3">
        <v>224807</v>
      </c>
      <c r="L622" s="3" t="s">
        <v>22</v>
      </c>
      <c r="M622" s="5">
        <v>45565</v>
      </c>
      <c r="O622" t="s">
        <v>204</v>
      </c>
      <c r="P622">
        <v>4</v>
      </c>
      <c r="S622" s="6">
        <v>44945</v>
      </c>
      <c r="T622" t="s">
        <v>72</v>
      </c>
      <c r="U622" t="s">
        <v>2424</v>
      </c>
    </row>
    <row r="623" spans="1:21" hidden="1" x14ac:dyDescent="0.25">
      <c r="A623" t="s">
        <v>145</v>
      </c>
      <c r="B623" t="s">
        <v>74</v>
      </c>
      <c r="C623" t="s">
        <v>17</v>
      </c>
      <c r="E623" s="1">
        <v>44930</v>
      </c>
      <c r="F623" s="3" t="s">
        <v>2063</v>
      </c>
      <c r="G623" t="s">
        <v>166</v>
      </c>
      <c r="H623" t="s">
        <v>20</v>
      </c>
      <c r="J623" s="3" t="s">
        <v>2064</v>
      </c>
      <c r="K623" s="3" t="s">
        <v>2065</v>
      </c>
      <c r="L623" s="3" t="s">
        <v>22</v>
      </c>
      <c r="M623" s="5">
        <v>45504</v>
      </c>
      <c r="N623">
        <v>1000</v>
      </c>
      <c r="O623" t="s">
        <v>78</v>
      </c>
      <c r="R623" s="10">
        <f>Table1[[#This Row],[Initial Balance]]-P634-P635-P4346</f>
        <v>0</v>
      </c>
      <c r="S623" s="6">
        <v>44930</v>
      </c>
      <c r="T623" t="s">
        <v>2032</v>
      </c>
      <c r="U623" t="s">
        <v>2066</v>
      </c>
    </row>
    <row r="624" spans="1:21" hidden="1" x14ac:dyDescent="0.25">
      <c r="A624" t="s">
        <v>145</v>
      </c>
      <c r="B624" t="s">
        <v>74</v>
      </c>
      <c r="C624" t="s">
        <v>17</v>
      </c>
      <c r="E624" s="1">
        <v>44930</v>
      </c>
      <c r="F624" s="3" t="s">
        <v>2063</v>
      </c>
      <c r="G624" t="s">
        <v>166</v>
      </c>
      <c r="H624" t="s">
        <v>20</v>
      </c>
      <c r="J624" s="3" t="s">
        <v>2064</v>
      </c>
      <c r="K624" s="3" t="s">
        <v>2065</v>
      </c>
      <c r="L624" s="3" t="s">
        <v>22</v>
      </c>
      <c r="M624" s="5">
        <v>45504</v>
      </c>
      <c r="O624" t="s">
        <v>78</v>
      </c>
      <c r="P624">
        <v>0</v>
      </c>
      <c r="S624" s="6">
        <v>45269</v>
      </c>
      <c r="T624" t="s">
        <v>346</v>
      </c>
      <c r="U624" t="s">
        <v>104</v>
      </c>
    </row>
    <row r="625" spans="1:21" hidden="1" x14ac:dyDescent="0.25">
      <c r="A625" t="s">
        <v>145</v>
      </c>
      <c r="B625" t="s">
        <v>16</v>
      </c>
      <c r="C625" t="s">
        <v>17</v>
      </c>
      <c r="E625" s="1">
        <v>44235</v>
      </c>
      <c r="F625" s="3" t="s">
        <v>295</v>
      </c>
      <c r="G625" t="s">
        <v>296</v>
      </c>
      <c r="H625" t="s">
        <v>350</v>
      </c>
      <c r="J625" s="3" t="s">
        <v>297</v>
      </c>
      <c r="K625" s="3">
        <v>6557720</v>
      </c>
      <c r="L625" s="3" t="s">
        <v>22</v>
      </c>
      <c r="M625" s="5">
        <v>45351</v>
      </c>
      <c r="O625" t="s">
        <v>23</v>
      </c>
      <c r="P625">
        <v>5</v>
      </c>
      <c r="S625" s="6">
        <v>44931</v>
      </c>
      <c r="T625" t="s">
        <v>199</v>
      </c>
      <c r="U625" t="s">
        <v>2078</v>
      </c>
    </row>
    <row r="626" spans="1:21" hidden="1" x14ac:dyDescent="0.25">
      <c r="A626" t="s">
        <v>145</v>
      </c>
      <c r="B626" t="s">
        <v>16</v>
      </c>
      <c r="C626" t="s">
        <v>17</v>
      </c>
      <c r="E626" s="1">
        <v>44389</v>
      </c>
      <c r="F626" s="3">
        <v>974046</v>
      </c>
      <c r="G626" t="s">
        <v>2079</v>
      </c>
      <c r="H626" t="s">
        <v>20</v>
      </c>
      <c r="J626" s="3" t="s">
        <v>923</v>
      </c>
      <c r="K626" s="3">
        <v>1317533</v>
      </c>
      <c r="L626" s="3" t="s">
        <v>22</v>
      </c>
      <c r="M626" s="5">
        <v>46124</v>
      </c>
      <c r="O626" t="s">
        <v>23</v>
      </c>
      <c r="P626">
        <v>4</v>
      </c>
      <c r="S626" s="6">
        <v>44931</v>
      </c>
      <c r="T626" t="s">
        <v>199</v>
      </c>
      <c r="U626" t="s">
        <v>2078</v>
      </c>
    </row>
    <row r="627" spans="1:21" hidden="1" x14ac:dyDescent="0.25">
      <c r="A627" t="s">
        <v>145</v>
      </c>
      <c r="B627" t="s">
        <v>16</v>
      </c>
      <c r="C627" t="s">
        <v>17</v>
      </c>
      <c r="E627" s="1">
        <v>44932</v>
      </c>
      <c r="F627" s="3" t="s">
        <v>295</v>
      </c>
      <c r="G627" t="s">
        <v>296</v>
      </c>
      <c r="H627" t="s">
        <v>158</v>
      </c>
      <c r="J627" s="3" t="s">
        <v>2080</v>
      </c>
      <c r="K627" s="3">
        <v>7801970</v>
      </c>
      <c r="L627" s="3" t="s">
        <v>22</v>
      </c>
      <c r="M627" s="5">
        <v>45798</v>
      </c>
      <c r="N627">
        <v>30</v>
      </c>
      <c r="O627" t="s">
        <v>23</v>
      </c>
      <c r="R627" s="10">
        <f>Table1[[#This Row],[Initial Balance]]-P648-P4336-P4337</f>
        <v>12</v>
      </c>
      <c r="S627" s="6">
        <v>44932</v>
      </c>
      <c r="T627" t="s">
        <v>2081</v>
      </c>
      <c r="U627" t="s">
        <v>25</v>
      </c>
    </row>
    <row r="628" spans="1:21" hidden="1" x14ac:dyDescent="0.25">
      <c r="A628" t="s">
        <v>145</v>
      </c>
      <c r="B628" t="s">
        <v>16</v>
      </c>
      <c r="C628" t="s">
        <v>17</v>
      </c>
      <c r="E628" s="1">
        <v>44308</v>
      </c>
      <c r="F628" s="3" t="s">
        <v>896</v>
      </c>
      <c r="G628" t="s">
        <v>2092</v>
      </c>
      <c r="H628" t="s">
        <v>350</v>
      </c>
      <c r="I628" t="s">
        <v>897</v>
      </c>
      <c r="J628" s="3" t="s">
        <v>898</v>
      </c>
      <c r="K628" s="3" t="s">
        <v>899</v>
      </c>
      <c r="L628" s="3" t="s">
        <v>22</v>
      </c>
      <c r="M628" s="5">
        <v>46040</v>
      </c>
      <c r="O628" t="s">
        <v>525</v>
      </c>
      <c r="P628">
        <v>50</v>
      </c>
      <c r="S628" s="6">
        <v>44931</v>
      </c>
      <c r="T628" t="s">
        <v>199</v>
      </c>
      <c r="U628" t="s">
        <v>2078</v>
      </c>
    </row>
    <row r="629" spans="1:21" hidden="1" x14ac:dyDescent="0.25">
      <c r="A629" t="s">
        <v>145</v>
      </c>
      <c r="B629" t="s">
        <v>74</v>
      </c>
      <c r="C629" t="s">
        <v>17</v>
      </c>
      <c r="E629" s="1">
        <v>44287</v>
      </c>
      <c r="F629" s="3" t="s">
        <v>338</v>
      </c>
      <c r="G629" t="s">
        <v>225</v>
      </c>
      <c r="H629" t="s">
        <v>20</v>
      </c>
      <c r="I629" t="s">
        <v>226</v>
      </c>
      <c r="J629" s="3" t="s">
        <v>339</v>
      </c>
      <c r="K629" s="3">
        <v>60117</v>
      </c>
      <c r="L629" s="3" t="s">
        <v>102</v>
      </c>
      <c r="M629" s="5">
        <v>45382</v>
      </c>
      <c r="O629" t="s">
        <v>227</v>
      </c>
      <c r="P629">
        <v>1</v>
      </c>
      <c r="S629" s="6">
        <v>44931</v>
      </c>
      <c r="T629" t="s">
        <v>199</v>
      </c>
      <c r="U629" t="s">
        <v>1679</v>
      </c>
    </row>
    <row r="630" spans="1:21" hidden="1" x14ac:dyDescent="0.25">
      <c r="A630" t="s">
        <v>145</v>
      </c>
      <c r="B630" t="s">
        <v>16</v>
      </c>
      <c r="C630" t="s">
        <v>17</v>
      </c>
      <c r="E630" s="1">
        <v>44963</v>
      </c>
      <c r="F630" s="3" t="s">
        <v>231</v>
      </c>
      <c r="G630" t="s">
        <v>232</v>
      </c>
      <c r="H630" t="s">
        <v>233</v>
      </c>
      <c r="I630" t="s">
        <v>233</v>
      </c>
      <c r="J630" s="3" t="s">
        <v>2186</v>
      </c>
      <c r="K630" s="3" t="s">
        <v>2187</v>
      </c>
      <c r="L630" s="3" t="s">
        <v>22</v>
      </c>
      <c r="M630" s="5">
        <v>46022</v>
      </c>
      <c r="N630">
        <v>20</v>
      </c>
      <c r="O630" t="s">
        <v>23</v>
      </c>
      <c r="R630" s="10">
        <v>20</v>
      </c>
      <c r="S630" s="6">
        <v>44963</v>
      </c>
      <c r="T630" t="s">
        <v>2032</v>
      </c>
      <c r="U630" t="s">
        <v>1895</v>
      </c>
    </row>
    <row r="631" spans="1:21" hidden="1" x14ac:dyDescent="0.25">
      <c r="A631" t="s">
        <v>145</v>
      </c>
      <c r="B631" t="s">
        <v>74</v>
      </c>
      <c r="C631" t="s">
        <v>17</v>
      </c>
      <c r="E631" s="1">
        <v>44671</v>
      </c>
      <c r="F631" s="3">
        <v>29241900</v>
      </c>
      <c r="G631" t="s">
        <v>284</v>
      </c>
      <c r="H631" t="s">
        <v>285</v>
      </c>
      <c r="I631" t="s">
        <v>285</v>
      </c>
      <c r="J631" s="3" t="s">
        <v>340</v>
      </c>
      <c r="K631" s="3" t="s">
        <v>288</v>
      </c>
      <c r="L631" s="3" t="s">
        <v>102</v>
      </c>
      <c r="M631" s="5">
        <v>45034</v>
      </c>
      <c r="O631" t="s">
        <v>103</v>
      </c>
      <c r="P631">
        <v>0.06</v>
      </c>
      <c r="S631" s="6">
        <v>44941</v>
      </c>
      <c r="T631" t="s">
        <v>1455</v>
      </c>
      <c r="U631" t="s">
        <v>2188</v>
      </c>
    </row>
    <row r="632" spans="1:21" hidden="1" x14ac:dyDescent="0.25">
      <c r="A632" t="s">
        <v>145</v>
      </c>
      <c r="B632" t="s">
        <v>74</v>
      </c>
      <c r="C632" t="s">
        <v>17</v>
      </c>
      <c r="E632" s="1">
        <v>44671</v>
      </c>
      <c r="F632" s="3">
        <v>29241900</v>
      </c>
      <c r="G632" t="s">
        <v>284</v>
      </c>
      <c r="H632" t="s">
        <v>285</v>
      </c>
      <c r="I632" t="s">
        <v>285</v>
      </c>
      <c r="J632" s="3" t="s">
        <v>340</v>
      </c>
      <c r="K632" s="3" t="s">
        <v>288</v>
      </c>
      <c r="L632" s="3" t="s">
        <v>102</v>
      </c>
      <c r="M632" s="5">
        <v>45034</v>
      </c>
      <c r="O632" t="s">
        <v>103</v>
      </c>
      <c r="P632">
        <v>5.1999999999999998E-2</v>
      </c>
      <c r="S632" s="6">
        <v>44951</v>
      </c>
      <c r="T632" t="s">
        <v>1207</v>
      </c>
      <c r="U632" t="s">
        <v>2189</v>
      </c>
    </row>
    <row r="633" spans="1:21" hidden="1" x14ac:dyDescent="0.25">
      <c r="A633" t="s">
        <v>145</v>
      </c>
      <c r="B633" t="s">
        <v>74</v>
      </c>
      <c r="C633" t="s">
        <v>17</v>
      </c>
      <c r="E633" s="1">
        <v>44671</v>
      </c>
      <c r="F633" s="3">
        <v>29241900</v>
      </c>
      <c r="G633" t="s">
        <v>284</v>
      </c>
      <c r="H633" t="s">
        <v>285</v>
      </c>
      <c r="I633" t="s">
        <v>285</v>
      </c>
      <c r="J633" s="3" t="s">
        <v>340</v>
      </c>
      <c r="K633" s="3" t="s">
        <v>288</v>
      </c>
      <c r="L633" s="3" t="s">
        <v>102</v>
      </c>
      <c r="M633" s="5">
        <v>45034</v>
      </c>
      <c r="O633" t="s">
        <v>103</v>
      </c>
      <c r="P633">
        <v>5.0999999999999997E-2</v>
      </c>
      <c r="S633" s="6">
        <v>44951</v>
      </c>
      <c r="T633" t="s">
        <v>1207</v>
      </c>
      <c r="U633" t="s">
        <v>2190</v>
      </c>
    </row>
    <row r="634" spans="1:21" hidden="1" x14ac:dyDescent="0.25">
      <c r="A634" t="s">
        <v>145</v>
      </c>
      <c r="B634" t="s">
        <v>74</v>
      </c>
      <c r="C634" t="s">
        <v>17</v>
      </c>
      <c r="E634" s="1">
        <v>44930</v>
      </c>
      <c r="F634" s="3" t="s">
        <v>2063</v>
      </c>
      <c r="G634" t="s">
        <v>166</v>
      </c>
      <c r="H634" t="s">
        <v>20</v>
      </c>
      <c r="J634" s="3" t="s">
        <v>2064</v>
      </c>
      <c r="K634" s="3" t="s">
        <v>2065</v>
      </c>
      <c r="L634" s="3" t="s">
        <v>22</v>
      </c>
      <c r="M634" s="5">
        <v>45504</v>
      </c>
      <c r="O634" t="s">
        <v>78</v>
      </c>
      <c r="P634">
        <v>10</v>
      </c>
      <c r="S634" s="6">
        <v>44945</v>
      </c>
      <c r="T634" t="s">
        <v>72</v>
      </c>
      <c r="U634" t="s">
        <v>2424</v>
      </c>
    </row>
    <row r="635" spans="1:21" hidden="1" x14ac:dyDescent="0.25">
      <c r="A635" t="s">
        <v>145</v>
      </c>
      <c r="B635" t="s">
        <v>74</v>
      </c>
      <c r="C635" t="s">
        <v>17</v>
      </c>
      <c r="E635" s="1">
        <v>44930</v>
      </c>
      <c r="F635" s="3" t="s">
        <v>2063</v>
      </c>
      <c r="G635" t="s">
        <v>166</v>
      </c>
      <c r="H635" t="s">
        <v>20</v>
      </c>
      <c r="J635" s="3" t="s">
        <v>2064</v>
      </c>
      <c r="K635" s="3" t="s">
        <v>2065</v>
      </c>
      <c r="L635" s="3" t="s">
        <v>22</v>
      </c>
      <c r="M635" s="5">
        <v>45504</v>
      </c>
      <c r="O635" t="s">
        <v>78</v>
      </c>
      <c r="P635">
        <v>84.5</v>
      </c>
      <c r="S635" s="6">
        <v>45042</v>
      </c>
      <c r="T635" t="s">
        <v>199</v>
      </c>
      <c r="U635" t="s">
        <v>2423</v>
      </c>
    </row>
    <row r="636" spans="1:21" hidden="1" x14ac:dyDescent="0.25">
      <c r="A636" t="s">
        <v>145</v>
      </c>
      <c r="C636" t="s">
        <v>17</v>
      </c>
      <c r="E636" s="1">
        <v>44963</v>
      </c>
      <c r="F636" s="3" t="s">
        <v>2577</v>
      </c>
      <c r="G636" t="s">
        <v>2578</v>
      </c>
      <c r="H636" t="s">
        <v>233</v>
      </c>
      <c r="J636" s="3" t="s">
        <v>2579</v>
      </c>
      <c r="K636" s="3" t="s">
        <v>2187</v>
      </c>
      <c r="L636" s="3" t="s">
        <v>22</v>
      </c>
      <c r="M636" s="5">
        <v>46022</v>
      </c>
      <c r="N636">
        <v>20</v>
      </c>
      <c r="O636" t="s">
        <v>23</v>
      </c>
      <c r="R636" s="10">
        <f>Table1[[#This Row],[Initial Balance]]-P641-P3364</f>
        <v>15</v>
      </c>
      <c r="S636" s="6">
        <v>45079</v>
      </c>
      <c r="T636" t="s">
        <v>2032</v>
      </c>
      <c r="U636" t="s">
        <v>104</v>
      </c>
    </row>
    <row r="637" spans="1:21" hidden="1" x14ac:dyDescent="0.25">
      <c r="A637" t="s">
        <v>145</v>
      </c>
      <c r="B637" t="s">
        <v>74</v>
      </c>
      <c r="C637" t="s">
        <v>17</v>
      </c>
      <c r="E637" s="1">
        <v>44922</v>
      </c>
      <c r="F637" s="3">
        <v>303001314</v>
      </c>
      <c r="G637" t="s">
        <v>1987</v>
      </c>
      <c r="H637" t="s">
        <v>1988</v>
      </c>
      <c r="I637" t="s">
        <v>1989</v>
      </c>
      <c r="J637" s="3" t="s">
        <v>1990</v>
      </c>
      <c r="K637" s="3">
        <v>220425</v>
      </c>
      <c r="L637" s="3" t="s">
        <v>102</v>
      </c>
      <c r="M637" s="5">
        <v>45775</v>
      </c>
      <c r="N637">
        <v>25000</v>
      </c>
      <c r="O637" t="s">
        <v>103</v>
      </c>
      <c r="P637">
        <v>0</v>
      </c>
      <c r="S637" s="6">
        <v>44904</v>
      </c>
      <c r="T637" t="s">
        <v>346</v>
      </c>
      <c r="U637" t="s">
        <v>2478</v>
      </c>
    </row>
    <row r="638" spans="1:21" hidden="1" x14ac:dyDescent="0.25">
      <c r="A638" t="s">
        <v>145</v>
      </c>
      <c r="B638" t="s">
        <v>74</v>
      </c>
      <c r="C638" t="s">
        <v>17</v>
      </c>
      <c r="E638" s="1">
        <v>44922</v>
      </c>
      <c r="F638" s="3">
        <v>303001314</v>
      </c>
      <c r="G638" t="s">
        <v>1987</v>
      </c>
      <c r="H638" t="s">
        <v>1988</v>
      </c>
      <c r="I638" t="s">
        <v>1989</v>
      </c>
      <c r="J638" s="3" t="s">
        <v>1990</v>
      </c>
      <c r="K638" s="3">
        <v>220425</v>
      </c>
      <c r="L638" s="3" t="s">
        <v>102</v>
      </c>
      <c r="M638" s="5">
        <v>45775</v>
      </c>
      <c r="N638">
        <v>25000</v>
      </c>
      <c r="O638" t="s">
        <v>103</v>
      </c>
      <c r="P638">
        <v>540</v>
      </c>
      <c r="S638" s="6">
        <v>44945</v>
      </c>
      <c r="T638" t="s">
        <v>72</v>
      </c>
      <c r="U638" t="s">
        <v>2581</v>
      </c>
    </row>
    <row r="639" spans="1:21" hidden="1" x14ac:dyDescent="0.25">
      <c r="A639" t="s">
        <v>145</v>
      </c>
      <c r="B639" t="s">
        <v>74</v>
      </c>
      <c r="C639" t="s">
        <v>17</v>
      </c>
      <c r="E639" s="1">
        <v>44922</v>
      </c>
      <c r="F639" s="3">
        <v>303001314</v>
      </c>
      <c r="G639" t="s">
        <v>1987</v>
      </c>
      <c r="H639" t="s">
        <v>1988</v>
      </c>
      <c r="I639" t="s">
        <v>1989</v>
      </c>
      <c r="J639" s="3" t="s">
        <v>1990</v>
      </c>
      <c r="K639" s="3">
        <v>220425</v>
      </c>
      <c r="L639" s="3" t="s">
        <v>102</v>
      </c>
      <c r="M639" s="5">
        <v>45775</v>
      </c>
      <c r="N639">
        <v>25000</v>
      </c>
      <c r="O639" t="s">
        <v>103</v>
      </c>
      <c r="P639">
        <v>1491</v>
      </c>
      <c r="S639" s="6">
        <v>45028</v>
      </c>
      <c r="T639" t="s">
        <v>1073</v>
      </c>
      <c r="U639" t="s">
        <v>2583</v>
      </c>
    </row>
    <row r="640" spans="1:21" hidden="1" x14ac:dyDescent="0.25">
      <c r="A640" t="s">
        <v>145</v>
      </c>
      <c r="B640" t="s">
        <v>74</v>
      </c>
      <c r="C640" t="s">
        <v>17</v>
      </c>
      <c r="E640" s="1">
        <v>44922</v>
      </c>
      <c r="F640" s="3">
        <v>303001314</v>
      </c>
      <c r="G640" t="s">
        <v>1987</v>
      </c>
      <c r="H640" t="s">
        <v>1988</v>
      </c>
      <c r="I640" t="s">
        <v>1989</v>
      </c>
      <c r="J640" s="3" t="s">
        <v>1990</v>
      </c>
      <c r="K640" s="3">
        <v>220425</v>
      </c>
      <c r="L640" s="3" t="s">
        <v>102</v>
      </c>
      <c r="M640" s="5">
        <v>45775</v>
      </c>
      <c r="N640">
        <v>25000</v>
      </c>
      <c r="O640" t="s">
        <v>103</v>
      </c>
      <c r="P640">
        <v>380</v>
      </c>
      <c r="S640" s="6">
        <v>45030</v>
      </c>
      <c r="T640" t="s">
        <v>2580</v>
      </c>
      <c r="U640" t="s">
        <v>2582</v>
      </c>
    </row>
    <row r="641" spans="1:21" hidden="1" x14ac:dyDescent="0.25">
      <c r="A641" t="s">
        <v>145</v>
      </c>
      <c r="C641" t="s">
        <v>17</v>
      </c>
      <c r="E641" s="1">
        <v>44963</v>
      </c>
      <c r="F641" s="3" t="s">
        <v>2577</v>
      </c>
      <c r="G641" t="s">
        <v>2578</v>
      </c>
      <c r="H641" t="s">
        <v>233</v>
      </c>
      <c r="J641" s="3" t="s">
        <v>2579</v>
      </c>
      <c r="K641" s="3" t="s">
        <v>2187</v>
      </c>
      <c r="L641" s="3" t="s">
        <v>22</v>
      </c>
      <c r="M641" s="5">
        <v>46022</v>
      </c>
      <c r="N641">
        <v>20</v>
      </c>
      <c r="O641" t="s">
        <v>23</v>
      </c>
      <c r="P641">
        <v>2</v>
      </c>
      <c r="S641" s="6">
        <v>44992</v>
      </c>
      <c r="T641" t="s">
        <v>199</v>
      </c>
      <c r="U641" t="s">
        <v>198</v>
      </c>
    </row>
    <row r="642" spans="1:21" hidden="1" x14ac:dyDescent="0.25">
      <c r="A642" t="s">
        <v>145</v>
      </c>
      <c r="B642" t="s">
        <v>16</v>
      </c>
      <c r="C642" t="s">
        <v>17</v>
      </c>
      <c r="E642" s="1">
        <v>44258</v>
      </c>
      <c r="F642" s="3">
        <v>120710</v>
      </c>
      <c r="G642" t="s">
        <v>197</v>
      </c>
      <c r="H642" t="s">
        <v>126</v>
      </c>
      <c r="I642" t="s">
        <v>127</v>
      </c>
      <c r="J642" s="3" t="s">
        <v>320</v>
      </c>
      <c r="K642" s="3">
        <v>518072</v>
      </c>
      <c r="L642" s="3" t="s">
        <v>22</v>
      </c>
      <c r="M642" s="5">
        <v>45230</v>
      </c>
      <c r="O642" t="s">
        <v>23</v>
      </c>
      <c r="P642">
        <v>70</v>
      </c>
      <c r="S642" s="6">
        <v>44914</v>
      </c>
      <c r="T642" t="s">
        <v>72</v>
      </c>
      <c r="U642" t="s">
        <v>2424</v>
      </c>
    </row>
    <row r="643" spans="1:21" hidden="1" x14ac:dyDescent="0.25">
      <c r="A643" t="s">
        <v>145</v>
      </c>
      <c r="B643" t="s">
        <v>16</v>
      </c>
      <c r="C643" t="s">
        <v>17</v>
      </c>
      <c r="E643" s="1">
        <v>44258</v>
      </c>
      <c r="F643" s="3">
        <v>120710</v>
      </c>
      <c r="G643" t="s">
        <v>197</v>
      </c>
      <c r="H643" t="s">
        <v>126</v>
      </c>
      <c r="I643" t="s">
        <v>127</v>
      </c>
      <c r="J643" s="3" t="s">
        <v>320</v>
      </c>
      <c r="K643" s="3">
        <v>518072</v>
      </c>
      <c r="L643" s="3" t="s">
        <v>22</v>
      </c>
      <c r="M643" s="5">
        <v>45230</v>
      </c>
      <c r="O643" t="s">
        <v>23</v>
      </c>
      <c r="P643">
        <v>0</v>
      </c>
      <c r="Q643" t="s">
        <v>35</v>
      </c>
      <c r="S643" s="6">
        <v>44946</v>
      </c>
      <c r="T643" t="s">
        <v>72</v>
      </c>
      <c r="U643" t="s">
        <v>182</v>
      </c>
    </row>
    <row r="644" spans="1:21" hidden="1" x14ac:dyDescent="0.25">
      <c r="A644" t="s">
        <v>145</v>
      </c>
      <c r="B644" t="s">
        <v>16</v>
      </c>
      <c r="C644" t="s">
        <v>17</v>
      </c>
      <c r="E644" s="1">
        <v>44258</v>
      </c>
      <c r="F644" s="3">
        <v>120710</v>
      </c>
      <c r="G644" t="s">
        <v>197</v>
      </c>
      <c r="H644" t="s">
        <v>126</v>
      </c>
      <c r="I644" t="s">
        <v>127</v>
      </c>
      <c r="J644" s="3" t="s">
        <v>320</v>
      </c>
      <c r="K644" s="3">
        <v>518072</v>
      </c>
      <c r="L644" s="3" t="s">
        <v>22</v>
      </c>
      <c r="M644" s="5">
        <v>45230</v>
      </c>
      <c r="O644" t="s">
        <v>23</v>
      </c>
      <c r="P644">
        <v>0</v>
      </c>
      <c r="S644" s="6">
        <v>45048</v>
      </c>
      <c r="T644" t="s">
        <v>2591</v>
      </c>
      <c r="U644" t="s">
        <v>182</v>
      </c>
    </row>
    <row r="645" spans="1:21" hidden="1" x14ac:dyDescent="0.25">
      <c r="A645" t="s">
        <v>145</v>
      </c>
      <c r="B645" t="s">
        <v>16</v>
      </c>
      <c r="C645" t="s">
        <v>17</v>
      </c>
      <c r="E645" s="1">
        <v>44258</v>
      </c>
      <c r="F645" s="3">
        <v>120710</v>
      </c>
      <c r="G645" t="s">
        <v>197</v>
      </c>
      <c r="H645" t="s">
        <v>126</v>
      </c>
      <c r="I645" t="s">
        <v>127</v>
      </c>
      <c r="J645" s="3" t="s">
        <v>320</v>
      </c>
      <c r="K645" s="3">
        <v>518072</v>
      </c>
      <c r="L645" s="3" t="s">
        <v>22</v>
      </c>
      <c r="M645" s="5">
        <v>45230</v>
      </c>
      <c r="O645" t="s">
        <v>23</v>
      </c>
      <c r="P645">
        <v>15</v>
      </c>
      <c r="S645" s="6">
        <v>45050</v>
      </c>
      <c r="T645" t="s">
        <v>199</v>
      </c>
      <c r="U645" t="s">
        <v>2592</v>
      </c>
    </row>
    <row r="646" spans="1:21" hidden="1" x14ac:dyDescent="0.25">
      <c r="A646" t="s">
        <v>145</v>
      </c>
      <c r="B646" t="s">
        <v>16</v>
      </c>
      <c r="C646" t="s">
        <v>17</v>
      </c>
      <c r="E646" s="1">
        <v>44774</v>
      </c>
      <c r="F646" s="3" t="s">
        <v>279</v>
      </c>
      <c r="G646" t="s">
        <v>1626</v>
      </c>
      <c r="H646" t="s">
        <v>233</v>
      </c>
      <c r="I646" t="s">
        <v>233</v>
      </c>
      <c r="J646" s="3" t="s">
        <v>1627</v>
      </c>
      <c r="K646" s="3" t="s">
        <v>1628</v>
      </c>
      <c r="L646" s="3" t="s">
        <v>22</v>
      </c>
      <c r="M646" s="5">
        <v>45777</v>
      </c>
      <c r="O646" t="s">
        <v>23</v>
      </c>
      <c r="P646">
        <v>2</v>
      </c>
      <c r="S646" s="6">
        <v>45089</v>
      </c>
      <c r="T646" t="s">
        <v>199</v>
      </c>
      <c r="U646" t="s">
        <v>2611</v>
      </c>
    </row>
    <row r="647" spans="1:21" hidden="1" x14ac:dyDescent="0.25">
      <c r="A647" t="s">
        <v>145</v>
      </c>
      <c r="B647" t="s">
        <v>16</v>
      </c>
      <c r="C647" t="s">
        <v>17</v>
      </c>
      <c r="E647" s="1">
        <v>44258</v>
      </c>
      <c r="F647" s="3">
        <v>120710</v>
      </c>
      <c r="G647" t="s">
        <v>197</v>
      </c>
      <c r="H647" t="s">
        <v>126</v>
      </c>
      <c r="I647" t="s">
        <v>127</v>
      </c>
      <c r="J647" s="3" t="s">
        <v>320</v>
      </c>
      <c r="K647" s="3">
        <v>518072</v>
      </c>
      <c r="L647" s="3" t="s">
        <v>22</v>
      </c>
      <c r="M647" s="5">
        <v>45230</v>
      </c>
      <c r="O647" t="s">
        <v>23</v>
      </c>
      <c r="P647">
        <v>55</v>
      </c>
      <c r="S647" s="6">
        <v>45114</v>
      </c>
      <c r="T647" t="s">
        <v>2638</v>
      </c>
      <c r="U647" t="s">
        <v>2639</v>
      </c>
    </row>
    <row r="648" spans="1:21" hidden="1" x14ac:dyDescent="0.25">
      <c r="A648" t="s">
        <v>145</v>
      </c>
      <c r="B648" t="s">
        <v>16</v>
      </c>
      <c r="C648" t="s">
        <v>17</v>
      </c>
      <c r="E648" s="1">
        <v>44932</v>
      </c>
      <c r="F648" s="3" t="s">
        <v>295</v>
      </c>
      <c r="G648" t="s">
        <v>296</v>
      </c>
      <c r="H648" t="s">
        <v>158</v>
      </c>
      <c r="J648" s="3" t="s">
        <v>2080</v>
      </c>
      <c r="K648" s="3">
        <v>7801970</v>
      </c>
      <c r="L648" s="3" t="s">
        <v>22</v>
      </c>
      <c r="M648" s="5">
        <v>45798</v>
      </c>
      <c r="O648" t="s">
        <v>23</v>
      </c>
      <c r="P648">
        <v>5</v>
      </c>
      <c r="S648" s="6">
        <v>45114</v>
      </c>
      <c r="T648" t="s">
        <v>2638</v>
      </c>
      <c r="U648" t="s">
        <v>2639</v>
      </c>
    </row>
    <row r="649" spans="1:21" hidden="1" x14ac:dyDescent="0.25">
      <c r="A649" t="s">
        <v>145</v>
      </c>
      <c r="B649" t="s">
        <v>16</v>
      </c>
      <c r="C649" t="s">
        <v>17</v>
      </c>
      <c r="E649" s="1">
        <v>44308</v>
      </c>
      <c r="F649" s="3" t="s">
        <v>349</v>
      </c>
      <c r="G649" t="s">
        <v>312</v>
      </c>
      <c r="H649" t="s">
        <v>350</v>
      </c>
      <c r="I649" t="s">
        <v>350</v>
      </c>
      <c r="J649" s="3" t="s">
        <v>351</v>
      </c>
      <c r="K649" s="3">
        <v>6841164</v>
      </c>
      <c r="L649" s="3" t="s">
        <v>22</v>
      </c>
      <c r="M649" s="5">
        <v>46134</v>
      </c>
      <c r="O649" t="s">
        <v>23</v>
      </c>
      <c r="Q649">
        <v>10</v>
      </c>
      <c r="S649" s="6">
        <v>45048</v>
      </c>
      <c r="T649" t="s">
        <v>2591</v>
      </c>
      <c r="U649" t="s">
        <v>3004</v>
      </c>
    </row>
    <row r="650" spans="1:21" hidden="1" x14ac:dyDescent="0.25">
      <c r="A650" t="s">
        <v>145</v>
      </c>
      <c r="B650" t="s">
        <v>65</v>
      </c>
      <c r="C650" t="s">
        <v>17</v>
      </c>
      <c r="E650" s="1">
        <v>44139</v>
      </c>
      <c r="F650" s="3">
        <v>59221120</v>
      </c>
      <c r="G650" t="s">
        <v>2697</v>
      </c>
      <c r="H650" t="s">
        <v>2698</v>
      </c>
      <c r="J650" s="3" t="s">
        <v>2243</v>
      </c>
      <c r="K650" s="3">
        <v>1967320040</v>
      </c>
      <c r="L650" s="3" t="s">
        <v>2487</v>
      </c>
      <c r="M650" s="5">
        <v>44573</v>
      </c>
      <c r="N650">
        <v>9000</v>
      </c>
      <c r="O650" t="s">
        <v>23</v>
      </c>
      <c r="P650">
        <v>1000</v>
      </c>
      <c r="R650" s="10">
        <f>Table1[[#This Row],[Initial Balance]]-Table1[[#This Row],[ Removed  Qty]]-P651-P652-P653-P654</f>
        <v>0</v>
      </c>
      <c r="S650" s="6">
        <v>44139</v>
      </c>
      <c r="T650" t="s">
        <v>160</v>
      </c>
      <c r="U650" t="s">
        <v>2699</v>
      </c>
    </row>
    <row r="651" spans="1:21" hidden="1" x14ac:dyDescent="0.25">
      <c r="A651" t="s">
        <v>145</v>
      </c>
      <c r="B651" t="s">
        <v>65</v>
      </c>
      <c r="C651" t="s">
        <v>17</v>
      </c>
      <c r="E651" s="1">
        <v>44139</v>
      </c>
      <c r="F651" s="3">
        <v>59221120</v>
      </c>
      <c r="G651" t="s">
        <v>2697</v>
      </c>
      <c r="H651" t="s">
        <v>2698</v>
      </c>
      <c r="J651" s="3" t="s">
        <v>2243</v>
      </c>
      <c r="K651" s="3">
        <v>1967320040</v>
      </c>
      <c r="L651" s="3" t="s">
        <v>2487</v>
      </c>
      <c r="M651" s="5">
        <v>44573</v>
      </c>
      <c r="N651">
        <v>9000</v>
      </c>
      <c r="O651" t="s">
        <v>23</v>
      </c>
      <c r="P651">
        <v>3000</v>
      </c>
      <c r="S651" s="6">
        <v>44169</v>
      </c>
      <c r="T651" t="s">
        <v>162</v>
      </c>
      <c r="U651" t="s">
        <v>2700</v>
      </c>
    </row>
    <row r="652" spans="1:21" hidden="1" x14ac:dyDescent="0.25">
      <c r="A652" t="s">
        <v>145</v>
      </c>
      <c r="B652" t="s">
        <v>65</v>
      </c>
      <c r="C652" t="s">
        <v>17</v>
      </c>
      <c r="E652" s="1">
        <v>44139</v>
      </c>
      <c r="F652" s="3">
        <v>59221120</v>
      </c>
      <c r="G652" t="s">
        <v>2697</v>
      </c>
      <c r="H652" t="s">
        <v>2698</v>
      </c>
      <c r="J652" s="3" t="s">
        <v>2243</v>
      </c>
      <c r="K652" s="3">
        <v>1967320040</v>
      </c>
      <c r="L652" s="3" t="s">
        <v>2487</v>
      </c>
      <c r="M652" s="5">
        <v>44573</v>
      </c>
      <c r="N652">
        <v>9000</v>
      </c>
      <c r="O652" t="s">
        <v>23</v>
      </c>
      <c r="P652">
        <v>1000</v>
      </c>
      <c r="S652" s="6">
        <v>44194</v>
      </c>
      <c r="T652" t="s">
        <v>162</v>
      </c>
      <c r="U652" t="s">
        <v>2701</v>
      </c>
    </row>
    <row r="653" spans="1:21" hidden="1" x14ac:dyDescent="0.25">
      <c r="A653" t="s">
        <v>145</v>
      </c>
      <c r="B653" t="s">
        <v>65</v>
      </c>
      <c r="C653" t="s">
        <v>17</v>
      </c>
      <c r="E653" s="1">
        <v>44139</v>
      </c>
      <c r="F653" s="3">
        <v>59221120</v>
      </c>
      <c r="G653" t="s">
        <v>2697</v>
      </c>
      <c r="H653" t="s">
        <v>2698</v>
      </c>
      <c r="J653" s="3" t="s">
        <v>2243</v>
      </c>
      <c r="K653" s="3">
        <v>1967320040</v>
      </c>
      <c r="L653" s="3" t="s">
        <v>2487</v>
      </c>
      <c r="M653" s="5">
        <v>44573</v>
      </c>
      <c r="N653">
        <v>9000</v>
      </c>
      <c r="O653" t="s">
        <v>23</v>
      </c>
      <c r="P653">
        <v>3000</v>
      </c>
      <c r="S653" s="6">
        <v>44214</v>
      </c>
      <c r="T653" t="s">
        <v>2702</v>
      </c>
      <c r="U653" t="s">
        <v>2700</v>
      </c>
    </row>
    <row r="654" spans="1:21" hidden="1" x14ac:dyDescent="0.25">
      <c r="A654" t="s">
        <v>145</v>
      </c>
      <c r="B654" t="s">
        <v>65</v>
      </c>
      <c r="C654" t="s">
        <v>17</v>
      </c>
      <c r="E654" s="1">
        <v>44139</v>
      </c>
      <c r="F654" s="3">
        <v>59221120</v>
      </c>
      <c r="G654" t="s">
        <v>2697</v>
      </c>
      <c r="H654" t="s">
        <v>2698</v>
      </c>
      <c r="J654" s="3" t="s">
        <v>2243</v>
      </c>
      <c r="K654" s="3">
        <v>1967320040</v>
      </c>
      <c r="L654" s="3" t="s">
        <v>2487</v>
      </c>
      <c r="M654" s="5">
        <v>44573</v>
      </c>
      <c r="N654">
        <v>9000</v>
      </c>
      <c r="O654" t="s">
        <v>23</v>
      </c>
      <c r="P654">
        <v>1000</v>
      </c>
      <c r="S654" s="6">
        <v>44221</v>
      </c>
      <c r="T654" t="s">
        <v>2702</v>
      </c>
      <c r="U654" t="s">
        <v>2700</v>
      </c>
    </row>
    <row r="655" spans="1:21" hidden="1" x14ac:dyDescent="0.25">
      <c r="A655" t="s">
        <v>145</v>
      </c>
      <c r="B655" t="s">
        <v>65</v>
      </c>
      <c r="C655" t="s">
        <v>17</v>
      </c>
      <c r="E655" s="1">
        <v>44139</v>
      </c>
      <c r="F655" s="3">
        <v>59221120</v>
      </c>
      <c r="G655" t="s">
        <v>2703</v>
      </c>
      <c r="H655" t="s">
        <v>2698</v>
      </c>
      <c r="J655" s="3" t="s">
        <v>2243</v>
      </c>
      <c r="K655" s="3">
        <v>1967320030</v>
      </c>
      <c r="L655" s="3" t="s">
        <v>2487</v>
      </c>
      <c r="M655" s="5">
        <v>44682</v>
      </c>
      <c r="N655">
        <v>9000</v>
      </c>
      <c r="O655" t="s">
        <v>23</v>
      </c>
      <c r="P655">
        <v>4000</v>
      </c>
      <c r="R655" s="10">
        <f>Table1[[#This Row],[Initial Balance]]-Table1[[#This Row],[ Removed  Qty]]-P656-P657-P658-P659</f>
        <v>0</v>
      </c>
      <c r="S655" s="6">
        <v>44169</v>
      </c>
      <c r="T655" t="s">
        <v>24</v>
      </c>
      <c r="U655" t="s">
        <v>2704</v>
      </c>
    </row>
    <row r="656" spans="1:21" hidden="1" x14ac:dyDescent="0.25">
      <c r="A656" t="s">
        <v>145</v>
      </c>
      <c r="B656" t="s">
        <v>65</v>
      </c>
      <c r="C656" t="s">
        <v>17</v>
      </c>
      <c r="E656" s="1">
        <v>44139</v>
      </c>
      <c r="F656" s="3">
        <v>59221120</v>
      </c>
      <c r="G656" t="s">
        <v>2703</v>
      </c>
      <c r="H656" t="s">
        <v>2698</v>
      </c>
      <c r="J656" s="3" t="s">
        <v>2243</v>
      </c>
      <c r="K656" s="3">
        <v>1967320030</v>
      </c>
      <c r="L656" s="3" t="s">
        <v>2487</v>
      </c>
      <c r="M656" s="5">
        <v>44682</v>
      </c>
      <c r="N656">
        <v>9000</v>
      </c>
      <c r="O656" t="s">
        <v>23</v>
      </c>
      <c r="P656">
        <v>1000</v>
      </c>
      <c r="U656" t="s">
        <v>2705</v>
      </c>
    </row>
    <row r="657" spans="1:21" hidden="1" x14ac:dyDescent="0.25">
      <c r="A657" t="s">
        <v>145</v>
      </c>
      <c r="B657" t="s">
        <v>65</v>
      </c>
      <c r="C657" t="s">
        <v>17</v>
      </c>
      <c r="E657" s="1">
        <v>44139</v>
      </c>
      <c r="F657" s="3">
        <v>59221120</v>
      </c>
      <c r="G657" t="s">
        <v>2703</v>
      </c>
      <c r="H657" t="s">
        <v>2698</v>
      </c>
      <c r="J657" s="3" t="s">
        <v>2243</v>
      </c>
      <c r="K657" s="3">
        <v>1967320030</v>
      </c>
      <c r="L657" s="3" t="s">
        <v>2487</v>
      </c>
      <c r="M657" s="5">
        <v>44682</v>
      </c>
      <c r="N657">
        <v>9000</v>
      </c>
      <c r="O657" t="s">
        <v>23</v>
      </c>
      <c r="P657">
        <v>1000</v>
      </c>
      <c r="U657" t="s">
        <v>2704</v>
      </c>
    </row>
    <row r="658" spans="1:21" hidden="1" x14ac:dyDescent="0.25">
      <c r="A658" t="s">
        <v>145</v>
      </c>
      <c r="B658" t="s">
        <v>65</v>
      </c>
      <c r="C658" t="s">
        <v>17</v>
      </c>
      <c r="E658" s="1">
        <v>44139</v>
      </c>
      <c r="F658" s="3">
        <v>59221120</v>
      </c>
      <c r="G658" t="s">
        <v>2703</v>
      </c>
      <c r="H658" t="s">
        <v>2698</v>
      </c>
      <c r="J658" s="3" t="s">
        <v>2243</v>
      </c>
      <c r="K658" s="3">
        <v>1967320030</v>
      </c>
      <c r="L658" s="3" t="s">
        <v>2487</v>
      </c>
      <c r="M658" s="5">
        <v>44682</v>
      </c>
      <c r="N658">
        <v>9000</v>
      </c>
      <c r="O658" t="s">
        <v>23</v>
      </c>
      <c r="P658">
        <v>1000</v>
      </c>
      <c r="U658" t="s">
        <v>2704</v>
      </c>
    </row>
    <row r="659" spans="1:21" hidden="1" x14ac:dyDescent="0.25">
      <c r="A659" t="s">
        <v>145</v>
      </c>
      <c r="B659" t="s">
        <v>65</v>
      </c>
      <c r="C659" t="s">
        <v>17</v>
      </c>
      <c r="E659" s="1">
        <v>44139</v>
      </c>
      <c r="F659" s="3">
        <v>59221120</v>
      </c>
      <c r="G659" t="s">
        <v>2703</v>
      </c>
      <c r="H659" t="s">
        <v>2698</v>
      </c>
      <c r="J659" s="3" t="s">
        <v>2243</v>
      </c>
      <c r="K659" s="3">
        <v>1967320030</v>
      </c>
      <c r="L659" s="3" t="s">
        <v>2487</v>
      </c>
      <c r="M659" s="5">
        <v>44682</v>
      </c>
      <c r="N659">
        <v>9000</v>
      </c>
      <c r="O659" t="s">
        <v>23</v>
      </c>
      <c r="P659">
        <v>2000</v>
      </c>
      <c r="U659" t="s">
        <v>2704</v>
      </c>
    </row>
    <row r="660" spans="1:21" hidden="1" x14ac:dyDescent="0.25">
      <c r="A660" t="s">
        <v>145</v>
      </c>
      <c r="B660" t="s">
        <v>74</v>
      </c>
      <c r="C660" t="s">
        <v>17</v>
      </c>
      <c r="E660" s="1">
        <v>45261</v>
      </c>
      <c r="F660" s="3">
        <v>401001</v>
      </c>
      <c r="G660" t="s">
        <v>2706</v>
      </c>
      <c r="H660" t="s">
        <v>285</v>
      </c>
      <c r="J660" s="3" t="s">
        <v>2707</v>
      </c>
      <c r="K660" s="3" t="s">
        <v>1994</v>
      </c>
      <c r="L660" s="3" t="s">
        <v>102</v>
      </c>
      <c r="M660" s="5">
        <v>45261</v>
      </c>
      <c r="N660">
        <v>96</v>
      </c>
      <c r="O660" t="s">
        <v>2708</v>
      </c>
      <c r="R660" s="10">
        <f>Table1[[#This Row],[Initial Balance]]-P661</f>
        <v>0</v>
      </c>
      <c r="S660" s="6">
        <v>44938</v>
      </c>
      <c r="T660" t="s">
        <v>346</v>
      </c>
      <c r="U660" t="s">
        <v>2709</v>
      </c>
    </row>
    <row r="661" spans="1:21" hidden="1" x14ac:dyDescent="0.25">
      <c r="A661" t="s">
        <v>145</v>
      </c>
      <c r="B661" t="s">
        <v>74</v>
      </c>
      <c r="C661" t="s">
        <v>17</v>
      </c>
      <c r="E661" s="1">
        <v>45261</v>
      </c>
      <c r="F661" s="3">
        <v>401001</v>
      </c>
      <c r="G661" t="s">
        <v>2706</v>
      </c>
      <c r="H661" t="s">
        <v>285</v>
      </c>
      <c r="J661" s="3" t="s">
        <v>2707</v>
      </c>
      <c r="K661" s="3" t="s">
        <v>1994</v>
      </c>
      <c r="L661" s="3" t="s">
        <v>102</v>
      </c>
      <c r="M661" s="5">
        <v>45261</v>
      </c>
      <c r="N661">
        <v>96</v>
      </c>
      <c r="O661" t="s">
        <v>2708</v>
      </c>
      <c r="P661">
        <v>96</v>
      </c>
      <c r="S661" s="6">
        <v>44966</v>
      </c>
      <c r="T661" t="s">
        <v>346</v>
      </c>
      <c r="U661" t="s">
        <v>1031</v>
      </c>
    </row>
    <row r="662" spans="1:21" hidden="1" x14ac:dyDescent="0.25">
      <c r="A662" s="17" t="s">
        <v>145</v>
      </c>
      <c r="B662" s="17" t="s">
        <v>16</v>
      </c>
      <c r="C662" s="17" t="s">
        <v>17</v>
      </c>
      <c r="D662" s="17"/>
      <c r="E662" s="20">
        <v>44140</v>
      </c>
      <c r="F662" s="22" t="s">
        <v>295</v>
      </c>
      <c r="G662" s="17" t="s">
        <v>296</v>
      </c>
      <c r="H662" s="17" t="s">
        <v>187</v>
      </c>
      <c r="I662" s="17" t="s">
        <v>187</v>
      </c>
      <c r="J662" s="3" t="s">
        <v>2243</v>
      </c>
      <c r="K662" s="3">
        <v>6400657</v>
      </c>
      <c r="L662" s="3" t="s">
        <v>22</v>
      </c>
      <c r="M662" s="5" t="s">
        <v>2243</v>
      </c>
      <c r="N662">
        <v>25</v>
      </c>
      <c r="O662" s="3" t="s">
        <v>23</v>
      </c>
      <c r="P662" s="3">
        <v>5</v>
      </c>
      <c r="R662" s="10">
        <v>0</v>
      </c>
      <c r="S662" s="6">
        <v>44144</v>
      </c>
      <c r="T662" t="s">
        <v>239</v>
      </c>
      <c r="U662" t="s">
        <v>2719</v>
      </c>
    </row>
    <row r="663" spans="1:21" hidden="1" x14ac:dyDescent="0.25">
      <c r="A663" s="17" t="s">
        <v>145</v>
      </c>
      <c r="B663" s="17" t="s">
        <v>16</v>
      </c>
      <c r="C663" s="17" t="s">
        <v>17</v>
      </c>
      <c r="D663" s="17"/>
      <c r="E663" s="20">
        <v>44140</v>
      </c>
      <c r="F663" s="22" t="s">
        <v>295</v>
      </c>
      <c r="G663" s="17" t="s">
        <v>296</v>
      </c>
      <c r="H663" s="17" t="s">
        <v>187</v>
      </c>
      <c r="I663" s="17" t="s">
        <v>187</v>
      </c>
      <c r="J663" s="3" t="s">
        <v>2243</v>
      </c>
      <c r="K663" s="3">
        <v>6400657</v>
      </c>
      <c r="L663" s="3" t="s">
        <v>22</v>
      </c>
      <c r="M663" s="5" t="s">
        <v>2243</v>
      </c>
      <c r="N663">
        <v>25</v>
      </c>
      <c r="O663" s="3" t="s">
        <v>23</v>
      </c>
      <c r="P663" s="3">
        <v>5</v>
      </c>
      <c r="S663" s="6">
        <v>44145</v>
      </c>
      <c r="T663" t="s">
        <v>162</v>
      </c>
      <c r="U663" t="s">
        <v>2719</v>
      </c>
    </row>
    <row r="664" spans="1:21" hidden="1" x14ac:dyDescent="0.25">
      <c r="A664" s="17" t="s">
        <v>145</v>
      </c>
      <c r="B664" s="17" t="s">
        <v>16</v>
      </c>
      <c r="C664" s="17" t="s">
        <v>17</v>
      </c>
      <c r="D664" s="17"/>
      <c r="E664" s="20">
        <v>44140</v>
      </c>
      <c r="F664" s="22" t="s">
        <v>295</v>
      </c>
      <c r="G664" s="17" t="s">
        <v>296</v>
      </c>
      <c r="H664" s="17" t="s">
        <v>187</v>
      </c>
      <c r="I664" s="17" t="s">
        <v>187</v>
      </c>
      <c r="J664" s="3" t="s">
        <v>2243</v>
      </c>
      <c r="K664" s="3">
        <v>6400657</v>
      </c>
      <c r="L664" s="3" t="s">
        <v>22</v>
      </c>
      <c r="M664" s="5" t="s">
        <v>2243</v>
      </c>
      <c r="N664">
        <v>25</v>
      </c>
      <c r="O664" s="3" t="s">
        <v>23</v>
      </c>
      <c r="P664" s="3">
        <v>5</v>
      </c>
      <c r="S664" s="6">
        <v>44158</v>
      </c>
      <c r="T664" t="s">
        <v>162</v>
      </c>
      <c r="U664" t="s">
        <v>2719</v>
      </c>
    </row>
    <row r="665" spans="1:21" hidden="1" x14ac:dyDescent="0.25">
      <c r="A665" s="17" t="s">
        <v>145</v>
      </c>
      <c r="B665" s="17" t="s">
        <v>16</v>
      </c>
      <c r="C665" s="17" t="s">
        <v>17</v>
      </c>
      <c r="D665" s="17"/>
      <c r="E665" s="20">
        <v>44140</v>
      </c>
      <c r="F665" s="22" t="s">
        <v>295</v>
      </c>
      <c r="G665" s="17" t="s">
        <v>296</v>
      </c>
      <c r="H665" s="17" t="s">
        <v>187</v>
      </c>
      <c r="I665" s="17" t="s">
        <v>187</v>
      </c>
      <c r="J665" s="3" t="s">
        <v>2243</v>
      </c>
      <c r="K665" s="3">
        <v>6400657</v>
      </c>
      <c r="L665" s="3" t="s">
        <v>22</v>
      </c>
      <c r="M665" s="5" t="s">
        <v>2243</v>
      </c>
      <c r="N665">
        <v>25</v>
      </c>
      <c r="O665" s="3" t="s">
        <v>23</v>
      </c>
      <c r="P665" s="3">
        <v>5</v>
      </c>
      <c r="S665" s="6">
        <v>44159</v>
      </c>
      <c r="T665" t="s">
        <v>239</v>
      </c>
      <c r="U665" t="s">
        <v>2719</v>
      </c>
    </row>
    <row r="666" spans="1:21" hidden="1" x14ac:dyDescent="0.25">
      <c r="A666" s="17" t="s">
        <v>145</v>
      </c>
      <c r="B666" s="17" t="s">
        <v>16</v>
      </c>
      <c r="C666" s="17" t="s">
        <v>17</v>
      </c>
      <c r="D666" s="17"/>
      <c r="E666" s="20">
        <v>44140</v>
      </c>
      <c r="F666" s="22" t="s">
        <v>295</v>
      </c>
      <c r="G666" s="17" t="s">
        <v>296</v>
      </c>
      <c r="H666" s="17" t="s">
        <v>187</v>
      </c>
      <c r="I666" s="17" t="s">
        <v>187</v>
      </c>
      <c r="J666" s="3" t="s">
        <v>2243</v>
      </c>
      <c r="K666" s="3">
        <v>6400657</v>
      </c>
      <c r="L666" s="3" t="s">
        <v>22</v>
      </c>
      <c r="M666" s="5" t="s">
        <v>2243</v>
      </c>
      <c r="N666">
        <v>25</v>
      </c>
      <c r="O666" s="3" t="s">
        <v>23</v>
      </c>
      <c r="P666" s="3">
        <v>5</v>
      </c>
      <c r="S666" s="6">
        <v>44175</v>
      </c>
      <c r="T666" t="s">
        <v>162</v>
      </c>
      <c r="U666" t="s">
        <v>2722</v>
      </c>
    </row>
    <row r="667" spans="1:21" hidden="1" x14ac:dyDescent="0.25">
      <c r="A667" s="17" t="s">
        <v>145</v>
      </c>
      <c r="B667" s="17" t="s">
        <v>16</v>
      </c>
      <c r="C667" s="17" t="s">
        <v>17</v>
      </c>
      <c r="D667" s="17"/>
      <c r="E667" s="20">
        <v>44152</v>
      </c>
      <c r="F667" s="22" t="s">
        <v>295</v>
      </c>
      <c r="G667" s="17" t="s">
        <v>296</v>
      </c>
      <c r="H667" s="17" t="s">
        <v>187</v>
      </c>
      <c r="I667" s="17" t="s">
        <v>187</v>
      </c>
      <c r="J667" s="3" t="s">
        <v>2243</v>
      </c>
      <c r="K667" s="3">
        <v>6400657</v>
      </c>
      <c r="L667" s="3" t="s">
        <v>22</v>
      </c>
      <c r="M667" s="5" t="s">
        <v>2243</v>
      </c>
      <c r="N667">
        <v>10</v>
      </c>
      <c r="O667" s="3" t="s">
        <v>23</v>
      </c>
      <c r="P667" s="3">
        <v>0</v>
      </c>
      <c r="R667" s="10">
        <v>0</v>
      </c>
      <c r="S667" s="6">
        <v>44175</v>
      </c>
      <c r="T667" t="s">
        <v>24</v>
      </c>
      <c r="U667" t="s">
        <v>2723</v>
      </c>
    </row>
    <row r="668" spans="1:21" hidden="1" x14ac:dyDescent="0.25">
      <c r="A668" s="17" t="s">
        <v>145</v>
      </c>
      <c r="B668" s="17" t="s">
        <v>16</v>
      </c>
      <c r="C668" s="17" t="s">
        <v>17</v>
      </c>
      <c r="D668" s="17"/>
      <c r="E668" s="20">
        <v>44152</v>
      </c>
      <c r="F668" s="22" t="s">
        <v>295</v>
      </c>
      <c r="G668" s="17" t="s">
        <v>296</v>
      </c>
      <c r="H668" s="17" t="s">
        <v>187</v>
      </c>
      <c r="I668" s="17" t="s">
        <v>187</v>
      </c>
      <c r="J668" s="3" t="s">
        <v>2243</v>
      </c>
      <c r="K668" s="3">
        <v>6400657</v>
      </c>
      <c r="L668" s="3" t="s">
        <v>22</v>
      </c>
      <c r="M668" s="5" t="s">
        <v>2243</v>
      </c>
      <c r="N668">
        <v>10</v>
      </c>
      <c r="O668" s="3" t="s">
        <v>23</v>
      </c>
      <c r="P668" s="3">
        <v>5</v>
      </c>
      <c r="S668" s="6">
        <v>44175</v>
      </c>
      <c r="T668" t="s">
        <v>162</v>
      </c>
      <c r="U668" t="s">
        <v>2722</v>
      </c>
    </row>
    <row r="669" spans="1:21" hidden="1" x14ac:dyDescent="0.25">
      <c r="A669" s="17" t="s">
        <v>145</v>
      </c>
      <c r="B669" s="17" t="s">
        <v>16</v>
      </c>
      <c r="C669" s="17" t="s">
        <v>17</v>
      </c>
      <c r="D669" s="17"/>
      <c r="E669" s="20">
        <v>44152</v>
      </c>
      <c r="F669" s="22" t="s">
        <v>295</v>
      </c>
      <c r="G669" s="17" t="s">
        <v>296</v>
      </c>
      <c r="H669" s="17" t="s">
        <v>187</v>
      </c>
      <c r="I669" s="17" t="s">
        <v>187</v>
      </c>
      <c r="J669" s="3" t="s">
        <v>2243</v>
      </c>
      <c r="K669" s="3">
        <v>6400657</v>
      </c>
      <c r="L669" s="3" t="s">
        <v>22</v>
      </c>
      <c r="M669" s="5" t="s">
        <v>2243</v>
      </c>
      <c r="N669">
        <v>10</v>
      </c>
      <c r="O669" s="3" t="s">
        <v>23</v>
      </c>
      <c r="P669" s="3">
        <v>5</v>
      </c>
      <c r="S669" s="6">
        <v>44210</v>
      </c>
      <c r="T669" t="s">
        <v>199</v>
      </c>
      <c r="U669" t="s">
        <v>2724</v>
      </c>
    </row>
    <row r="670" spans="1:21" hidden="1" x14ac:dyDescent="0.25">
      <c r="A670" s="17" t="s">
        <v>145</v>
      </c>
      <c r="B670" s="17" t="s">
        <v>16</v>
      </c>
      <c r="C670" s="17" t="s">
        <v>17</v>
      </c>
      <c r="D670" s="17"/>
      <c r="E670" s="20">
        <v>44124</v>
      </c>
      <c r="F670" s="22" t="s">
        <v>1101</v>
      </c>
      <c r="G670" s="17" t="s">
        <v>2725</v>
      </c>
      <c r="H670" s="17" t="s">
        <v>2726</v>
      </c>
      <c r="I670" s="17"/>
      <c r="J670" s="3" t="s">
        <v>2243</v>
      </c>
      <c r="K670" s="3">
        <v>21808202</v>
      </c>
      <c r="L670" s="3" t="s">
        <v>22</v>
      </c>
      <c r="M670" s="5">
        <v>45156</v>
      </c>
      <c r="N670">
        <v>24</v>
      </c>
      <c r="O670" s="3" t="s">
        <v>2727</v>
      </c>
      <c r="P670" s="3">
        <v>1</v>
      </c>
      <c r="R670" s="10">
        <v>0</v>
      </c>
      <c r="S670" s="6">
        <v>44153</v>
      </c>
      <c r="T670" t="s">
        <v>2730</v>
      </c>
      <c r="U670" t="s">
        <v>2731</v>
      </c>
    </row>
    <row r="671" spans="1:21" hidden="1" x14ac:dyDescent="0.25">
      <c r="A671" s="17" t="s">
        <v>145</v>
      </c>
      <c r="B671" s="17" t="s">
        <v>16</v>
      </c>
      <c r="C671" s="17" t="s">
        <v>17</v>
      </c>
      <c r="D671" s="17"/>
      <c r="E671" s="20">
        <v>44124</v>
      </c>
      <c r="F671" s="22" t="s">
        <v>1101</v>
      </c>
      <c r="G671" s="17" t="s">
        <v>2725</v>
      </c>
      <c r="H671" s="17" t="s">
        <v>2726</v>
      </c>
      <c r="I671" s="17"/>
      <c r="J671" s="3" t="s">
        <v>2243</v>
      </c>
      <c r="K671" s="3">
        <v>21808202</v>
      </c>
      <c r="L671" s="3" t="s">
        <v>22</v>
      </c>
      <c r="M671" s="5">
        <v>45156</v>
      </c>
      <c r="N671">
        <v>24</v>
      </c>
      <c r="O671" s="3" t="s">
        <v>2727</v>
      </c>
      <c r="P671" s="3">
        <v>1</v>
      </c>
      <c r="R671" s="10">
        <v>0</v>
      </c>
      <c r="S671" s="6">
        <v>44187</v>
      </c>
      <c r="T671" t="s">
        <v>2728</v>
      </c>
      <c r="U671" t="s">
        <v>2729</v>
      </c>
    </row>
    <row r="672" spans="1:21" hidden="1" x14ac:dyDescent="0.25">
      <c r="A672" s="17" t="s">
        <v>145</v>
      </c>
      <c r="B672" s="17" t="s">
        <v>16</v>
      </c>
      <c r="C672" s="17" t="s">
        <v>17</v>
      </c>
      <c r="D672" s="17"/>
      <c r="E672" s="20">
        <v>44124</v>
      </c>
      <c r="F672" s="22" t="s">
        <v>1101</v>
      </c>
      <c r="G672" s="17" t="s">
        <v>2725</v>
      </c>
      <c r="H672" s="17" t="s">
        <v>2726</v>
      </c>
      <c r="I672" s="17"/>
      <c r="J672" s="3" t="s">
        <v>2243</v>
      </c>
      <c r="K672" s="3">
        <v>21808202</v>
      </c>
      <c r="L672" s="3" t="s">
        <v>22</v>
      </c>
      <c r="M672" s="5">
        <v>45156</v>
      </c>
      <c r="N672">
        <v>24</v>
      </c>
      <c r="O672" s="3" t="s">
        <v>2727</v>
      </c>
      <c r="P672" s="3">
        <v>3</v>
      </c>
      <c r="R672" s="10">
        <v>0</v>
      </c>
      <c r="S672" s="6">
        <v>44137</v>
      </c>
      <c r="T672" t="s">
        <v>2732</v>
      </c>
      <c r="U672" t="s">
        <v>2734</v>
      </c>
    </row>
    <row r="673" spans="1:21" hidden="1" x14ac:dyDescent="0.25">
      <c r="A673" s="17" t="s">
        <v>145</v>
      </c>
      <c r="B673" s="17" t="s">
        <v>16</v>
      </c>
      <c r="C673" s="17" t="s">
        <v>17</v>
      </c>
      <c r="D673" s="17"/>
      <c r="E673" s="20">
        <v>44124</v>
      </c>
      <c r="F673" s="22" t="s">
        <v>1101</v>
      </c>
      <c r="G673" s="17" t="s">
        <v>2725</v>
      </c>
      <c r="H673" s="17" t="s">
        <v>2726</v>
      </c>
      <c r="I673" s="17"/>
      <c r="J673" s="3" t="s">
        <v>2243</v>
      </c>
      <c r="K673" s="3">
        <v>21808202</v>
      </c>
      <c r="L673" s="3" t="s">
        <v>22</v>
      </c>
      <c r="M673" s="5">
        <v>45156</v>
      </c>
      <c r="N673">
        <v>24</v>
      </c>
      <c r="O673" s="3" t="s">
        <v>2727</v>
      </c>
      <c r="P673" s="3">
        <v>8</v>
      </c>
      <c r="R673" s="10">
        <v>0</v>
      </c>
      <c r="S673" s="6">
        <v>44139</v>
      </c>
      <c r="T673" t="s">
        <v>162</v>
      </c>
      <c r="U673" t="s">
        <v>2734</v>
      </c>
    </row>
    <row r="674" spans="1:21" hidden="1" x14ac:dyDescent="0.25">
      <c r="A674" s="17" t="s">
        <v>145</v>
      </c>
      <c r="B674" s="17" t="s">
        <v>16</v>
      </c>
      <c r="C674" s="17" t="s">
        <v>17</v>
      </c>
      <c r="D674" s="17"/>
      <c r="E674" s="20">
        <v>44124</v>
      </c>
      <c r="F674" s="22" t="s">
        <v>1101</v>
      </c>
      <c r="G674" s="17" t="s">
        <v>2725</v>
      </c>
      <c r="H674" s="17" t="s">
        <v>2726</v>
      </c>
      <c r="I674" s="17"/>
      <c r="J674" s="3" t="s">
        <v>2243</v>
      </c>
      <c r="K674" s="3">
        <v>21808202</v>
      </c>
      <c r="L674" s="3" t="s">
        <v>22</v>
      </c>
      <c r="M674" s="5">
        <v>45156</v>
      </c>
      <c r="N674">
        <v>24</v>
      </c>
      <c r="O674" s="3" t="s">
        <v>2727</v>
      </c>
      <c r="P674" s="3">
        <v>4</v>
      </c>
      <c r="R674" s="10">
        <v>0</v>
      </c>
      <c r="S674" s="6">
        <v>44151</v>
      </c>
      <c r="T674" t="s">
        <v>162</v>
      </c>
      <c r="U674" t="s">
        <v>2735</v>
      </c>
    </row>
    <row r="675" spans="1:21" hidden="1" x14ac:dyDescent="0.25">
      <c r="A675" s="17" t="s">
        <v>145</v>
      </c>
      <c r="B675" s="17" t="s">
        <v>16</v>
      </c>
      <c r="C675" s="17" t="s">
        <v>17</v>
      </c>
      <c r="D675" s="17"/>
      <c r="E675" s="20">
        <v>44124</v>
      </c>
      <c r="F675" s="22" t="s">
        <v>1101</v>
      </c>
      <c r="G675" s="17" t="s">
        <v>2725</v>
      </c>
      <c r="H675" s="17" t="s">
        <v>2726</v>
      </c>
      <c r="I675" s="17"/>
      <c r="J675" s="3" t="s">
        <v>2243</v>
      </c>
      <c r="K675" s="3">
        <v>21808202</v>
      </c>
      <c r="L675" s="3" t="s">
        <v>22</v>
      </c>
      <c r="M675" s="5">
        <v>45156</v>
      </c>
      <c r="N675">
        <v>24</v>
      </c>
      <c r="O675" s="3" t="s">
        <v>2727</v>
      </c>
      <c r="P675" s="3">
        <v>2</v>
      </c>
      <c r="R675" s="10">
        <v>0</v>
      </c>
      <c r="S675" s="6">
        <v>44152</v>
      </c>
      <c r="T675" t="s">
        <v>2728</v>
      </c>
      <c r="U675" t="s">
        <v>2736</v>
      </c>
    </row>
    <row r="676" spans="1:21" hidden="1" x14ac:dyDescent="0.25">
      <c r="A676" s="17" t="s">
        <v>145</v>
      </c>
      <c r="B676" s="17" t="s">
        <v>16</v>
      </c>
      <c r="C676" s="17" t="s">
        <v>17</v>
      </c>
      <c r="E676" s="1">
        <v>44116</v>
      </c>
      <c r="F676" s="3">
        <v>19700360</v>
      </c>
      <c r="G676" s="17" t="s">
        <v>2737</v>
      </c>
      <c r="H676" s="17" t="s">
        <v>67</v>
      </c>
      <c r="J676" s="3" t="s">
        <v>2243</v>
      </c>
      <c r="K676" s="3">
        <v>1967320030</v>
      </c>
      <c r="L676" s="3" t="s">
        <v>22</v>
      </c>
      <c r="M676" s="5">
        <v>44712</v>
      </c>
      <c r="N676">
        <v>9000</v>
      </c>
      <c r="O676" s="3" t="s">
        <v>23</v>
      </c>
      <c r="P676">
        <v>1000</v>
      </c>
      <c r="R676" s="10">
        <v>0</v>
      </c>
      <c r="S676" s="6">
        <v>44139</v>
      </c>
      <c r="T676" t="s">
        <v>160</v>
      </c>
      <c r="U676" t="s">
        <v>2738</v>
      </c>
    </row>
    <row r="677" spans="1:21" hidden="1" x14ac:dyDescent="0.25">
      <c r="A677" s="17" t="s">
        <v>145</v>
      </c>
      <c r="B677" s="17" t="s">
        <v>16</v>
      </c>
      <c r="C677" s="17" t="s">
        <v>17</v>
      </c>
      <c r="E677" s="1">
        <v>44116</v>
      </c>
      <c r="F677" s="3">
        <v>19700360</v>
      </c>
      <c r="G677" s="17" t="s">
        <v>2737</v>
      </c>
      <c r="H677" s="17" t="s">
        <v>67</v>
      </c>
      <c r="J677" s="3" t="s">
        <v>2243</v>
      </c>
      <c r="K677" s="3">
        <v>1967320030</v>
      </c>
      <c r="L677" s="3" t="s">
        <v>22</v>
      </c>
      <c r="M677" s="5">
        <v>44712</v>
      </c>
      <c r="N677">
        <v>9000</v>
      </c>
      <c r="O677" s="3" t="s">
        <v>23</v>
      </c>
      <c r="P677">
        <v>0</v>
      </c>
      <c r="S677" s="6">
        <v>44169</v>
      </c>
      <c r="T677" t="s">
        <v>162</v>
      </c>
      <c r="U677" t="s">
        <v>2739</v>
      </c>
    </row>
    <row r="678" spans="1:21" hidden="1" x14ac:dyDescent="0.25">
      <c r="A678" s="17" t="s">
        <v>145</v>
      </c>
      <c r="B678" s="17" t="s">
        <v>16</v>
      </c>
      <c r="C678" s="17" t="s">
        <v>17</v>
      </c>
      <c r="E678" s="1">
        <v>44116</v>
      </c>
      <c r="F678" s="3">
        <v>19700360</v>
      </c>
      <c r="G678" s="17" t="s">
        <v>2737</v>
      </c>
      <c r="H678" s="17" t="s">
        <v>67</v>
      </c>
      <c r="J678" s="3" t="s">
        <v>2243</v>
      </c>
      <c r="K678" s="3">
        <v>1967320030</v>
      </c>
      <c r="L678" s="3" t="s">
        <v>22</v>
      </c>
      <c r="M678" s="5">
        <v>44712</v>
      </c>
      <c r="N678">
        <v>9000</v>
      </c>
      <c r="O678" s="3" t="s">
        <v>23</v>
      </c>
      <c r="P678">
        <v>4000</v>
      </c>
      <c r="S678" s="6">
        <v>44169</v>
      </c>
      <c r="T678" t="s">
        <v>162</v>
      </c>
      <c r="U678" t="s">
        <v>2740</v>
      </c>
    </row>
    <row r="679" spans="1:21" hidden="1" x14ac:dyDescent="0.25">
      <c r="A679" s="17" t="s">
        <v>145</v>
      </c>
      <c r="B679" s="17" t="s">
        <v>16</v>
      </c>
      <c r="C679" s="17" t="s">
        <v>17</v>
      </c>
      <c r="E679" s="1">
        <v>44116</v>
      </c>
      <c r="F679" s="3">
        <v>19700360</v>
      </c>
      <c r="G679" s="17" t="s">
        <v>2737</v>
      </c>
      <c r="H679" s="17" t="s">
        <v>67</v>
      </c>
      <c r="J679" s="3" t="s">
        <v>2243</v>
      </c>
      <c r="K679" s="3">
        <v>1967320030</v>
      </c>
      <c r="L679" s="3" t="s">
        <v>22</v>
      </c>
      <c r="M679" s="5">
        <v>44712</v>
      </c>
      <c r="N679">
        <v>9000</v>
      </c>
      <c r="O679" s="3" t="s">
        <v>23</v>
      </c>
      <c r="P679">
        <v>1000</v>
      </c>
      <c r="S679" s="6">
        <v>44189</v>
      </c>
      <c r="T679" t="s">
        <v>162</v>
      </c>
      <c r="U679" t="s">
        <v>57</v>
      </c>
    </row>
    <row r="680" spans="1:21" hidden="1" x14ac:dyDescent="0.25">
      <c r="A680" s="17" t="s">
        <v>145</v>
      </c>
      <c r="B680" s="17" t="s">
        <v>16</v>
      </c>
      <c r="C680" s="17" t="s">
        <v>17</v>
      </c>
      <c r="E680" s="1">
        <v>44116</v>
      </c>
      <c r="F680" s="3">
        <v>19700360</v>
      </c>
      <c r="G680" s="17" t="s">
        <v>2737</v>
      </c>
      <c r="H680" s="17" t="s">
        <v>67</v>
      </c>
      <c r="J680" s="3" t="s">
        <v>2243</v>
      </c>
      <c r="K680" s="3">
        <v>1967320030</v>
      </c>
      <c r="L680" s="3" t="s">
        <v>22</v>
      </c>
      <c r="M680" s="5">
        <v>44712</v>
      </c>
      <c r="N680">
        <v>9000</v>
      </c>
      <c r="O680" s="3" t="s">
        <v>23</v>
      </c>
      <c r="P680">
        <v>1000</v>
      </c>
      <c r="S680" s="6">
        <v>44194</v>
      </c>
      <c r="T680" t="s">
        <v>162</v>
      </c>
      <c r="U680" t="s">
        <v>57</v>
      </c>
    </row>
    <row r="681" spans="1:21" hidden="1" x14ac:dyDescent="0.25">
      <c r="A681" s="17" t="s">
        <v>145</v>
      </c>
      <c r="B681" s="17" t="s">
        <v>16</v>
      </c>
      <c r="C681" s="17" t="s">
        <v>17</v>
      </c>
      <c r="E681" s="1">
        <v>44116</v>
      </c>
      <c r="F681" s="3">
        <v>19700360</v>
      </c>
      <c r="G681" s="17" t="s">
        <v>2737</v>
      </c>
      <c r="H681" s="17" t="s">
        <v>67</v>
      </c>
      <c r="J681" s="3" t="s">
        <v>2243</v>
      </c>
      <c r="K681" s="3">
        <v>1967320030</v>
      </c>
      <c r="L681" s="3" t="s">
        <v>22</v>
      </c>
      <c r="M681" s="5">
        <v>44712</v>
      </c>
      <c r="N681">
        <v>9000</v>
      </c>
      <c r="O681" s="3" t="s">
        <v>23</v>
      </c>
      <c r="P681">
        <v>1000</v>
      </c>
      <c r="S681" s="6">
        <v>44200</v>
      </c>
      <c r="T681" t="s">
        <v>162</v>
      </c>
      <c r="U681" t="s">
        <v>222</v>
      </c>
    </row>
    <row r="682" spans="1:21" hidden="1" x14ac:dyDescent="0.25">
      <c r="A682" s="17" t="s">
        <v>145</v>
      </c>
      <c r="B682" s="17" t="s">
        <v>16</v>
      </c>
      <c r="C682" s="17" t="s">
        <v>17</v>
      </c>
      <c r="E682" s="1">
        <v>44116</v>
      </c>
      <c r="F682" s="3">
        <v>19700360</v>
      </c>
      <c r="G682" s="17" t="s">
        <v>2737</v>
      </c>
      <c r="H682" s="17" t="s">
        <v>67</v>
      </c>
      <c r="J682" s="3" t="s">
        <v>2243</v>
      </c>
      <c r="K682" s="3">
        <v>1967320030</v>
      </c>
      <c r="L682" s="3" t="s">
        <v>22</v>
      </c>
      <c r="M682" s="5">
        <v>44712</v>
      </c>
      <c r="N682">
        <v>9000</v>
      </c>
      <c r="O682" s="3" t="s">
        <v>23</v>
      </c>
      <c r="P682">
        <v>3000</v>
      </c>
      <c r="S682" s="6">
        <v>44214</v>
      </c>
      <c r="T682" t="s">
        <v>28</v>
      </c>
      <c r="U682" t="s">
        <v>556</v>
      </c>
    </row>
    <row r="683" spans="1:21" hidden="1" x14ac:dyDescent="0.25">
      <c r="A683" s="17" t="s">
        <v>145</v>
      </c>
      <c r="B683" s="17" t="s">
        <v>16</v>
      </c>
      <c r="C683" s="17" t="s">
        <v>17</v>
      </c>
      <c r="E683" s="1">
        <v>44116</v>
      </c>
      <c r="F683" s="3">
        <v>19700360</v>
      </c>
      <c r="G683" s="17" t="s">
        <v>2737</v>
      </c>
      <c r="H683" s="17" t="s">
        <v>67</v>
      </c>
      <c r="J683" s="3" t="s">
        <v>2243</v>
      </c>
      <c r="K683" s="3">
        <v>1967320030</v>
      </c>
      <c r="L683" s="3" t="s">
        <v>22</v>
      </c>
      <c r="M683" s="5">
        <v>44712</v>
      </c>
      <c r="N683">
        <v>9000</v>
      </c>
      <c r="O683" s="3" t="s">
        <v>23</v>
      </c>
      <c r="P683">
        <v>1000</v>
      </c>
      <c r="S683" s="6">
        <v>44221</v>
      </c>
      <c r="T683" t="s">
        <v>28</v>
      </c>
      <c r="U683" t="s">
        <v>557</v>
      </c>
    </row>
    <row r="684" spans="1:21" hidden="1" x14ac:dyDescent="0.25">
      <c r="A684" t="s">
        <v>145</v>
      </c>
      <c r="B684" t="s">
        <v>74</v>
      </c>
      <c r="C684" t="s">
        <v>17</v>
      </c>
      <c r="D684" t="s">
        <v>2243</v>
      </c>
      <c r="E684" s="1">
        <v>44123</v>
      </c>
      <c r="F684" s="3" t="s">
        <v>2243</v>
      </c>
      <c r="G684" t="s">
        <v>2706</v>
      </c>
      <c r="H684" t="s">
        <v>285</v>
      </c>
      <c r="I684" t="s">
        <v>2243</v>
      </c>
      <c r="J684" s="3" t="s">
        <v>2243</v>
      </c>
      <c r="K684" s="3" t="s">
        <v>2796</v>
      </c>
      <c r="L684" s="3" t="s">
        <v>22</v>
      </c>
      <c r="M684" s="5">
        <v>44154</v>
      </c>
      <c r="N684" t="s">
        <v>2797</v>
      </c>
      <c r="O684" t="s">
        <v>948</v>
      </c>
      <c r="P684" t="s">
        <v>2798</v>
      </c>
      <c r="R684" s="10">
        <v>0</v>
      </c>
      <c r="S684" s="6">
        <v>44174</v>
      </c>
      <c r="T684" t="s">
        <v>80</v>
      </c>
      <c r="U684" t="s">
        <v>2799</v>
      </c>
    </row>
    <row r="685" spans="1:21" hidden="1" x14ac:dyDescent="0.25">
      <c r="A685" t="s">
        <v>145</v>
      </c>
      <c r="B685" t="s">
        <v>74</v>
      </c>
      <c r="C685" t="s">
        <v>17</v>
      </c>
      <c r="D685" t="s">
        <v>2243</v>
      </c>
      <c r="E685" s="1">
        <v>44124</v>
      </c>
      <c r="F685" s="3" t="s">
        <v>205</v>
      </c>
      <c r="G685" t="s">
        <v>2725</v>
      </c>
      <c r="H685" t="s">
        <v>2800</v>
      </c>
      <c r="I685" t="s">
        <v>2243</v>
      </c>
      <c r="J685" s="3" t="s">
        <v>2243</v>
      </c>
      <c r="K685" s="3">
        <v>31509201</v>
      </c>
      <c r="L685" s="3" t="s">
        <v>22</v>
      </c>
      <c r="M685" s="5">
        <v>45184</v>
      </c>
      <c r="N685">
        <v>20</v>
      </c>
      <c r="O685" t="s">
        <v>204</v>
      </c>
      <c r="P685">
        <v>20</v>
      </c>
      <c r="R685" s="10">
        <v>0</v>
      </c>
      <c r="S685" s="6">
        <v>44144</v>
      </c>
      <c r="T685" t="s">
        <v>239</v>
      </c>
      <c r="U685" t="s">
        <v>2719</v>
      </c>
    </row>
    <row r="686" spans="1:21" hidden="1" x14ac:dyDescent="0.25">
      <c r="A686" t="s">
        <v>145</v>
      </c>
      <c r="B686" t="s">
        <v>74</v>
      </c>
      <c r="C686" t="s">
        <v>17</v>
      </c>
      <c r="D686" t="s">
        <v>2243</v>
      </c>
      <c r="E686" s="1">
        <v>44027</v>
      </c>
      <c r="F686" s="3" t="s">
        <v>2243</v>
      </c>
      <c r="G686" t="s">
        <v>2802</v>
      </c>
      <c r="H686" t="s">
        <v>2803</v>
      </c>
      <c r="I686" t="s">
        <v>2243</v>
      </c>
      <c r="J686" s="3" t="s">
        <v>2243</v>
      </c>
      <c r="K686" s="3" t="s">
        <v>2804</v>
      </c>
      <c r="L686" s="3" t="s">
        <v>22</v>
      </c>
      <c r="M686" s="5">
        <v>44190</v>
      </c>
      <c r="N686">
        <v>20.7</v>
      </c>
      <c r="O686" t="s">
        <v>948</v>
      </c>
      <c r="P686">
        <v>20.32</v>
      </c>
      <c r="R686" s="10">
        <f>Table1[[#This Row],[Initial Balance]]-Table1[[#This Row],[ Removed  Qty]]-P687</f>
        <v>0.27149999999999902</v>
      </c>
      <c r="S686" s="6">
        <v>44039</v>
      </c>
      <c r="T686" t="s">
        <v>2805</v>
      </c>
      <c r="U686" t="s">
        <v>2806</v>
      </c>
    </row>
    <row r="687" spans="1:21" hidden="1" x14ac:dyDescent="0.25">
      <c r="A687" t="s">
        <v>145</v>
      </c>
      <c r="B687" t="s">
        <v>74</v>
      </c>
      <c r="C687" t="s">
        <v>17</v>
      </c>
      <c r="D687" t="s">
        <v>2243</v>
      </c>
      <c r="E687" s="1">
        <v>44027</v>
      </c>
      <c r="F687" s="3" t="s">
        <v>2243</v>
      </c>
      <c r="G687" t="s">
        <v>2802</v>
      </c>
      <c r="H687" t="s">
        <v>2803</v>
      </c>
      <c r="I687" t="s">
        <v>2243</v>
      </c>
      <c r="J687" s="3" t="s">
        <v>2243</v>
      </c>
      <c r="K687" s="3" t="s">
        <v>2804</v>
      </c>
      <c r="L687" s="3" t="s">
        <v>22</v>
      </c>
      <c r="M687" s="5">
        <v>44190</v>
      </c>
      <c r="N687">
        <v>20.7</v>
      </c>
      <c r="O687" t="s">
        <v>948</v>
      </c>
      <c r="P687">
        <v>0.1085</v>
      </c>
      <c r="S687" s="6">
        <v>44123</v>
      </c>
      <c r="T687" t="s">
        <v>2805</v>
      </c>
      <c r="U687" t="s">
        <v>2807</v>
      </c>
    </row>
    <row r="688" spans="1:21" hidden="1" x14ac:dyDescent="0.25">
      <c r="A688" t="s">
        <v>145</v>
      </c>
      <c r="B688" t="s">
        <v>74</v>
      </c>
      <c r="C688" t="s">
        <v>17</v>
      </c>
      <c r="D688" t="s">
        <v>2243</v>
      </c>
      <c r="E688" s="1">
        <v>44027</v>
      </c>
      <c r="F688" s="3" t="s">
        <v>2243</v>
      </c>
      <c r="G688" t="s">
        <v>2802</v>
      </c>
      <c r="H688" t="s">
        <v>2803</v>
      </c>
      <c r="I688" t="s">
        <v>2243</v>
      </c>
      <c r="J688" s="3" t="s">
        <v>2243</v>
      </c>
      <c r="K688" s="3" t="s">
        <v>2804</v>
      </c>
      <c r="L688" s="3" t="s">
        <v>22</v>
      </c>
      <c r="M688" s="5">
        <v>44190</v>
      </c>
      <c r="N688">
        <v>20.7</v>
      </c>
      <c r="O688" t="s">
        <v>948</v>
      </c>
      <c r="P688">
        <v>0.27150000000000002</v>
      </c>
      <c r="S688" s="6">
        <v>44189</v>
      </c>
      <c r="T688" t="s">
        <v>426</v>
      </c>
      <c r="U688" t="s">
        <v>2808</v>
      </c>
    </row>
    <row r="689" spans="1:21" hidden="1" x14ac:dyDescent="0.25">
      <c r="A689" t="s">
        <v>145</v>
      </c>
      <c r="B689" t="s">
        <v>74</v>
      </c>
      <c r="C689" t="s">
        <v>17</v>
      </c>
      <c r="D689" t="s">
        <v>2243</v>
      </c>
      <c r="E689" s="1">
        <v>44125</v>
      </c>
      <c r="F689" s="3">
        <v>2701</v>
      </c>
      <c r="G689" t="s">
        <v>2810</v>
      </c>
      <c r="H689" t="s">
        <v>226</v>
      </c>
      <c r="I689" t="s">
        <v>2243</v>
      </c>
      <c r="J689" s="3" t="s">
        <v>2243</v>
      </c>
      <c r="K689" s="3" t="s">
        <v>2809</v>
      </c>
      <c r="L689" s="3" t="s">
        <v>22</v>
      </c>
      <c r="M689" s="5">
        <v>45107</v>
      </c>
      <c r="N689">
        <v>4</v>
      </c>
      <c r="O689" t="s">
        <v>227</v>
      </c>
      <c r="P689">
        <v>1</v>
      </c>
      <c r="R689" s="10">
        <f>Table1[[#This Row],[Initial Balance]]-P690-P692-P691-Table1[[#This Row],[ Removed  Qty]]</f>
        <v>0</v>
      </c>
      <c r="S689" s="6">
        <v>44132</v>
      </c>
      <c r="T689" t="s">
        <v>162</v>
      </c>
      <c r="U689" t="s">
        <v>2801</v>
      </c>
    </row>
    <row r="690" spans="1:21" hidden="1" x14ac:dyDescent="0.25">
      <c r="A690" t="s">
        <v>145</v>
      </c>
      <c r="B690" t="s">
        <v>74</v>
      </c>
      <c r="C690" t="s">
        <v>17</v>
      </c>
      <c r="D690" t="s">
        <v>2243</v>
      </c>
      <c r="E690" s="1">
        <v>44125</v>
      </c>
      <c r="F690" s="3">
        <v>2701</v>
      </c>
      <c r="G690" t="s">
        <v>2811</v>
      </c>
      <c r="H690" t="s">
        <v>226</v>
      </c>
      <c r="I690" t="s">
        <v>2243</v>
      </c>
      <c r="J690" s="3" t="s">
        <v>2243</v>
      </c>
      <c r="K690" s="3" t="s">
        <v>2809</v>
      </c>
      <c r="L690" s="3" t="s">
        <v>22</v>
      </c>
      <c r="M690" s="5">
        <v>45107</v>
      </c>
      <c r="N690">
        <v>4</v>
      </c>
      <c r="O690" t="s">
        <v>227</v>
      </c>
      <c r="P690">
        <v>1</v>
      </c>
      <c r="S690" s="6">
        <v>44151</v>
      </c>
      <c r="T690" t="s">
        <v>160</v>
      </c>
      <c r="U690" t="s">
        <v>2813</v>
      </c>
    </row>
    <row r="691" spans="1:21" hidden="1" x14ac:dyDescent="0.25">
      <c r="A691" t="s">
        <v>145</v>
      </c>
      <c r="B691" t="s">
        <v>74</v>
      </c>
      <c r="C691" t="s">
        <v>17</v>
      </c>
      <c r="D691" t="s">
        <v>2243</v>
      </c>
      <c r="E691" s="1">
        <v>44125</v>
      </c>
      <c r="F691" s="3">
        <v>2701</v>
      </c>
      <c r="G691" t="s">
        <v>2812</v>
      </c>
      <c r="H691" t="s">
        <v>226</v>
      </c>
      <c r="I691" t="s">
        <v>2243</v>
      </c>
      <c r="J691" s="3" t="s">
        <v>2243</v>
      </c>
      <c r="K691" s="3" t="s">
        <v>2809</v>
      </c>
      <c r="L691" s="3" t="s">
        <v>22</v>
      </c>
      <c r="M691" s="5">
        <v>45107</v>
      </c>
      <c r="N691">
        <v>4</v>
      </c>
      <c r="O691" t="s">
        <v>227</v>
      </c>
      <c r="P691">
        <v>1</v>
      </c>
      <c r="S691" s="6">
        <v>44187</v>
      </c>
      <c r="T691" t="s">
        <v>160</v>
      </c>
      <c r="U691" t="s">
        <v>2729</v>
      </c>
    </row>
    <row r="692" spans="1:21" hidden="1" x14ac:dyDescent="0.25">
      <c r="A692" t="s">
        <v>145</v>
      </c>
      <c r="B692" t="s">
        <v>74</v>
      </c>
      <c r="C692" t="s">
        <v>17</v>
      </c>
      <c r="D692" t="s">
        <v>2243</v>
      </c>
      <c r="E692" s="1">
        <v>44125</v>
      </c>
      <c r="F692" s="3">
        <v>2701</v>
      </c>
      <c r="G692" t="s">
        <v>2812</v>
      </c>
      <c r="H692" t="s">
        <v>226</v>
      </c>
      <c r="I692" t="s">
        <v>2243</v>
      </c>
      <c r="J692" s="3" t="s">
        <v>2243</v>
      </c>
      <c r="K692" s="3" t="s">
        <v>2809</v>
      </c>
      <c r="L692" s="3" t="s">
        <v>22</v>
      </c>
      <c r="M692" s="5">
        <v>45107</v>
      </c>
      <c r="N692">
        <v>4</v>
      </c>
      <c r="O692" t="s">
        <v>227</v>
      </c>
      <c r="P692">
        <v>1</v>
      </c>
      <c r="S692" s="6">
        <v>44210</v>
      </c>
      <c r="T692" t="s">
        <v>2732</v>
      </c>
      <c r="U692" t="s">
        <v>2814</v>
      </c>
    </row>
    <row r="693" spans="1:21" hidden="1" x14ac:dyDescent="0.25">
      <c r="A693" t="s">
        <v>145</v>
      </c>
      <c r="B693" t="s">
        <v>65</v>
      </c>
      <c r="C693" t="s">
        <v>17</v>
      </c>
      <c r="D693" t="s">
        <v>2243</v>
      </c>
      <c r="E693" s="1">
        <v>44176</v>
      </c>
      <c r="F693" s="3" t="s">
        <v>2243</v>
      </c>
      <c r="G693" t="s">
        <v>2815</v>
      </c>
      <c r="H693" t="s">
        <v>2816</v>
      </c>
      <c r="I693" t="s">
        <v>2243</v>
      </c>
      <c r="J693" s="3" t="s">
        <v>2243</v>
      </c>
      <c r="K693" s="3" t="s">
        <v>2243</v>
      </c>
      <c r="L693" s="3" t="s">
        <v>22</v>
      </c>
      <c r="M693" s="5">
        <v>46002</v>
      </c>
      <c r="N693">
        <v>180</v>
      </c>
      <c r="O693" t="s">
        <v>23</v>
      </c>
      <c r="P693">
        <v>180</v>
      </c>
      <c r="R693" s="10">
        <v>0</v>
      </c>
      <c r="S693" s="6">
        <v>44181</v>
      </c>
      <c r="T693" t="s">
        <v>160</v>
      </c>
      <c r="U693" t="s">
        <v>2817</v>
      </c>
    </row>
    <row r="694" spans="1:21" hidden="1" x14ac:dyDescent="0.25">
      <c r="A694" t="s">
        <v>145</v>
      </c>
      <c r="B694" t="s">
        <v>74</v>
      </c>
      <c r="C694" t="s">
        <v>17</v>
      </c>
      <c r="D694" t="s">
        <v>2243</v>
      </c>
      <c r="E694" s="1">
        <v>44027</v>
      </c>
      <c r="F694" s="3">
        <v>27285</v>
      </c>
      <c r="G694" t="s">
        <v>2818</v>
      </c>
      <c r="H694" t="s">
        <v>323</v>
      </c>
      <c r="I694" t="s">
        <v>2243</v>
      </c>
      <c r="J694" s="3" t="s">
        <v>2243</v>
      </c>
      <c r="K694" s="3" t="s">
        <v>2819</v>
      </c>
      <c r="L694" s="3" t="s">
        <v>22</v>
      </c>
      <c r="M694" s="5">
        <v>45138</v>
      </c>
      <c r="N694">
        <v>996.84</v>
      </c>
      <c r="O694" t="s">
        <v>2708</v>
      </c>
      <c r="P694">
        <v>996.84</v>
      </c>
      <c r="R694" s="10">
        <v>0</v>
      </c>
      <c r="S694" s="6">
        <v>44714</v>
      </c>
      <c r="T694" t="s">
        <v>346</v>
      </c>
      <c r="U694" t="s">
        <v>1031</v>
      </c>
    </row>
    <row r="695" spans="1:21" hidden="1" x14ac:dyDescent="0.25">
      <c r="A695" t="s">
        <v>145</v>
      </c>
      <c r="B695" t="s">
        <v>16</v>
      </c>
      <c r="C695" t="s">
        <v>17</v>
      </c>
      <c r="E695" s="1">
        <v>44371</v>
      </c>
      <c r="F695" s="3" t="s">
        <v>361</v>
      </c>
      <c r="G695" t="s">
        <v>362</v>
      </c>
      <c r="H695" t="s">
        <v>41</v>
      </c>
      <c r="J695" s="3" t="s">
        <v>363</v>
      </c>
      <c r="K695" s="3">
        <v>6052104010</v>
      </c>
      <c r="L695" s="3" t="s">
        <v>22</v>
      </c>
      <c r="M695" s="5">
        <v>46197</v>
      </c>
      <c r="O695" t="s">
        <v>23</v>
      </c>
      <c r="P695">
        <v>0</v>
      </c>
      <c r="S695" s="6">
        <v>45048</v>
      </c>
      <c r="T695" t="s">
        <v>2861</v>
      </c>
      <c r="U695" t="s">
        <v>2862</v>
      </c>
    </row>
    <row r="696" spans="1:21" hidden="1" x14ac:dyDescent="0.25">
      <c r="A696" t="s">
        <v>145</v>
      </c>
      <c r="B696" t="s">
        <v>16</v>
      </c>
      <c r="C696" t="s">
        <v>17</v>
      </c>
      <c r="E696" s="1">
        <v>44371</v>
      </c>
      <c r="F696" s="3" t="s">
        <v>361</v>
      </c>
      <c r="G696" t="s">
        <v>362</v>
      </c>
      <c r="H696" t="s">
        <v>41</v>
      </c>
      <c r="J696" s="3" t="s">
        <v>363</v>
      </c>
      <c r="K696" s="3">
        <v>6052104010</v>
      </c>
      <c r="L696" s="3" t="s">
        <v>22</v>
      </c>
      <c r="M696" s="5">
        <v>46197</v>
      </c>
      <c r="O696" t="s">
        <v>23</v>
      </c>
      <c r="P696">
        <v>3</v>
      </c>
      <c r="S696" s="6">
        <v>45068</v>
      </c>
      <c r="T696" t="s">
        <v>199</v>
      </c>
      <c r="U696" t="s">
        <v>2762</v>
      </c>
    </row>
    <row r="697" spans="1:21" hidden="1" x14ac:dyDescent="0.25">
      <c r="A697" t="s">
        <v>145</v>
      </c>
      <c r="B697" t="s">
        <v>74</v>
      </c>
      <c r="C697" t="s">
        <v>17</v>
      </c>
      <c r="E697" s="1">
        <v>45072</v>
      </c>
      <c r="F697" s="3" t="s">
        <v>2243</v>
      </c>
      <c r="G697" t="s">
        <v>2802</v>
      </c>
      <c r="H697" t="s">
        <v>285</v>
      </c>
      <c r="I697" t="s">
        <v>2243</v>
      </c>
      <c r="J697" s="3" t="s">
        <v>2911</v>
      </c>
      <c r="K697" s="3" t="s">
        <v>2912</v>
      </c>
      <c r="L697" s="3" t="s">
        <v>102</v>
      </c>
      <c r="M697" s="5">
        <v>45136</v>
      </c>
      <c r="N697" s="7">
        <v>0.3</v>
      </c>
      <c r="O697" t="s">
        <v>2985</v>
      </c>
      <c r="R697" s="10">
        <f>Table1[[#This Row],[Initial Balance]]-P4347</f>
        <v>0</v>
      </c>
      <c r="S697" s="6">
        <v>45072</v>
      </c>
      <c r="T697" t="s">
        <v>2032</v>
      </c>
      <c r="U697" t="s">
        <v>104</v>
      </c>
    </row>
    <row r="698" spans="1:21" hidden="1" x14ac:dyDescent="0.25">
      <c r="A698" t="s">
        <v>145</v>
      </c>
      <c r="B698" t="s">
        <v>74</v>
      </c>
      <c r="C698" t="s">
        <v>17</v>
      </c>
      <c r="E698" s="1">
        <v>44922</v>
      </c>
      <c r="F698" s="3">
        <v>303001314</v>
      </c>
      <c r="G698" t="s">
        <v>1987</v>
      </c>
      <c r="H698" t="s">
        <v>1988</v>
      </c>
      <c r="I698" t="s">
        <v>1989</v>
      </c>
      <c r="J698" s="3" t="s">
        <v>1990</v>
      </c>
      <c r="K698" s="3">
        <v>220425</v>
      </c>
      <c r="L698" s="3" t="s">
        <v>102</v>
      </c>
      <c r="M698" s="5">
        <v>45775</v>
      </c>
      <c r="N698">
        <v>25000</v>
      </c>
      <c r="O698" t="s">
        <v>103</v>
      </c>
      <c r="P698">
        <v>2800</v>
      </c>
      <c r="S698" s="6">
        <v>45127</v>
      </c>
      <c r="T698" t="s">
        <v>2638</v>
      </c>
      <c r="U698" t="s">
        <v>2972</v>
      </c>
    </row>
    <row r="699" spans="1:21" hidden="1" x14ac:dyDescent="0.25">
      <c r="A699" t="s">
        <v>145</v>
      </c>
      <c r="B699" t="s">
        <v>74</v>
      </c>
      <c r="C699" t="s">
        <v>17</v>
      </c>
      <c r="E699" s="1">
        <v>44922</v>
      </c>
      <c r="F699" s="3">
        <v>303001314</v>
      </c>
      <c r="G699" t="s">
        <v>1987</v>
      </c>
      <c r="H699" t="s">
        <v>1988</v>
      </c>
      <c r="I699" t="s">
        <v>1989</v>
      </c>
      <c r="J699" s="3" t="s">
        <v>1990</v>
      </c>
      <c r="K699" s="3">
        <v>220425</v>
      </c>
      <c r="L699" s="3" t="s">
        <v>102</v>
      </c>
      <c r="M699" s="5">
        <v>45775</v>
      </c>
      <c r="N699">
        <v>25000</v>
      </c>
      <c r="O699" t="s">
        <v>103</v>
      </c>
      <c r="P699">
        <v>1400</v>
      </c>
      <c r="S699" s="6">
        <v>45134</v>
      </c>
      <c r="T699" t="s">
        <v>2638</v>
      </c>
      <c r="U699" t="s">
        <v>2973</v>
      </c>
    </row>
    <row r="700" spans="1:21" hidden="1" x14ac:dyDescent="0.25">
      <c r="A700" t="s">
        <v>145</v>
      </c>
      <c r="B700" t="s">
        <v>16</v>
      </c>
      <c r="C700" t="s">
        <v>17</v>
      </c>
      <c r="E700" s="1">
        <v>44125</v>
      </c>
      <c r="F700" s="3" t="s">
        <v>39</v>
      </c>
      <c r="G700" t="s">
        <v>1897</v>
      </c>
      <c r="H700" t="s">
        <v>3027</v>
      </c>
      <c r="I700" t="s">
        <v>42</v>
      </c>
      <c r="K700" s="3">
        <v>60236646</v>
      </c>
      <c r="L700" s="3" t="s">
        <v>22</v>
      </c>
      <c r="M700" s="5">
        <v>45016</v>
      </c>
      <c r="O700" t="s">
        <v>23</v>
      </c>
      <c r="P700">
        <v>2</v>
      </c>
      <c r="S700" s="6">
        <v>44945</v>
      </c>
      <c r="T700" t="s">
        <v>72</v>
      </c>
      <c r="U700" t="s">
        <v>3025</v>
      </c>
    </row>
    <row r="701" spans="1:21" hidden="1" x14ac:dyDescent="0.25">
      <c r="A701" t="s">
        <v>145</v>
      </c>
      <c r="B701" t="s">
        <v>16</v>
      </c>
      <c r="C701" t="s">
        <v>17</v>
      </c>
      <c r="E701" s="1">
        <v>44125</v>
      </c>
      <c r="F701" s="3" t="s">
        <v>39</v>
      </c>
      <c r="G701" t="s">
        <v>1897</v>
      </c>
      <c r="H701" t="s">
        <v>3027</v>
      </c>
      <c r="I701" t="s">
        <v>42</v>
      </c>
      <c r="K701" s="3">
        <v>60236646</v>
      </c>
      <c r="L701" s="3" t="s">
        <v>22</v>
      </c>
      <c r="M701" s="5">
        <v>45016</v>
      </c>
      <c r="O701" t="s">
        <v>23</v>
      </c>
      <c r="P701">
        <v>4</v>
      </c>
      <c r="S701" s="6">
        <v>45082</v>
      </c>
      <c r="T701" t="s">
        <v>2032</v>
      </c>
      <c r="U701" t="s">
        <v>3026</v>
      </c>
    </row>
    <row r="702" spans="1:21" hidden="1" x14ac:dyDescent="0.25">
      <c r="A702" t="s">
        <v>145</v>
      </c>
      <c r="B702" t="s">
        <v>74</v>
      </c>
      <c r="C702" t="s">
        <v>17</v>
      </c>
      <c r="E702" s="1">
        <v>44123</v>
      </c>
      <c r="F702" s="3" t="s">
        <v>175</v>
      </c>
      <c r="G702" t="s">
        <v>176</v>
      </c>
      <c r="H702" t="s">
        <v>3029</v>
      </c>
      <c r="I702" t="s">
        <v>3029</v>
      </c>
      <c r="K702" s="3" t="s">
        <v>178</v>
      </c>
      <c r="L702" s="3" t="s">
        <v>102</v>
      </c>
      <c r="M702" s="5">
        <v>45808</v>
      </c>
      <c r="N702">
        <v>1</v>
      </c>
      <c r="O702" t="s">
        <v>422</v>
      </c>
      <c r="P702">
        <v>0.61380000000000001</v>
      </c>
      <c r="S702" s="6">
        <v>45062</v>
      </c>
      <c r="T702" t="s">
        <v>199</v>
      </c>
      <c r="U702" t="s">
        <v>1456</v>
      </c>
    </row>
    <row r="703" spans="1:21" hidden="1" x14ac:dyDescent="0.25">
      <c r="A703" t="s">
        <v>145</v>
      </c>
      <c r="B703" t="s">
        <v>74</v>
      </c>
      <c r="C703" t="s">
        <v>17</v>
      </c>
      <c r="E703" s="1">
        <v>44123</v>
      </c>
      <c r="F703" s="3" t="s">
        <v>175</v>
      </c>
      <c r="G703" t="s">
        <v>176</v>
      </c>
      <c r="H703" t="s">
        <v>3029</v>
      </c>
      <c r="I703" t="s">
        <v>3029</v>
      </c>
      <c r="K703" s="3" t="s">
        <v>178</v>
      </c>
      <c r="L703" s="3" t="s">
        <v>102</v>
      </c>
      <c r="M703" s="5" t="s">
        <v>3030</v>
      </c>
      <c r="N703">
        <v>1</v>
      </c>
      <c r="O703" t="s">
        <v>422</v>
      </c>
      <c r="P703">
        <v>0.38619999999999999</v>
      </c>
      <c r="S703" s="6">
        <v>44946</v>
      </c>
      <c r="T703" t="s">
        <v>72</v>
      </c>
      <c r="U703" t="s">
        <v>3025</v>
      </c>
    </row>
    <row r="704" spans="1:21" hidden="1" x14ac:dyDescent="0.25">
      <c r="A704" t="s">
        <v>145</v>
      </c>
      <c r="B704" t="s">
        <v>16</v>
      </c>
      <c r="C704" t="s">
        <v>17</v>
      </c>
      <c r="E704" s="1">
        <v>44138</v>
      </c>
      <c r="F704" s="3" t="s">
        <v>217</v>
      </c>
      <c r="G704" t="s">
        <v>218</v>
      </c>
      <c r="H704" t="s">
        <v>210</v>
      </c>
      <c r="I704" t="s">
        <v>219</v>
      </c>
      <c r="K704" s="3" t="s">
        <v>221</v>
      </c>
      <c r="L704" s="3" t="s">
        <v>22</v>
      </c>
      <c r="M704" s="5">
        <v>45964</v>
      </c>
      <c r="O704" t="s">
        <v>3007</v>
      </c>
      <c r="P704">
        <v>1</v>
      </c>
      <c r="S704" s="6">
        <v>44945</v>
      </c>
      <c r="T704" t="s">
        <v>3031</v>
      </c>
      <c r="U704" t="s">
        <v>3017</v>
      </c>
    </row>
    <row r="705" spans="1:21" hidden="1" x14ac:dyDescent="0.25">
      <c r="A705" t="s">
        <v>145</v>
      </c>
      <c r="B705" t="s">
        <v>16</v>
      </c>
      <c r="C705" t="s">
        <v>17</v>
      </c>
      <c r="E705" s="1">
        <v>44266</v>
      </c>
      <c r="F705" s="3" t="s">
        <v>331</v>
      </c>
      <c r="G705" t="s">
        <v>3032</v>
      </c>
      <c r="H705" t="s">
        <v>20</v>
      </c>
      <c r="I705" t="s">
        <v>333</v>
      </c>
      <c r="J705" s="3" t="s">
        <v>334</v>
      </c>
      <c r="K705" s="3">
        <v>26120035</v>
      </c>
      <c r="L705" s="3" t="s">
        <v>22</v>
      </c>
      <c r="M705" s="5">
        <v>45188</v>
      </c>
      <c r="O705" t="s">
        <v>23</v>
      </c>
      <c r="P705">
        <v>4</v>
      </c>
      <c r="S705" s="6">
        <v>44945</v>
      </c>
      <c r="T705" t="s">
        <v>72</v>
      </c>
      <c r="U705" t="s">
        <v>3025</v>
      </c>
    </row>
    <row r="706" spans="1:21" hidden="1" x14ac:dyDescent="0.25">
      <c r="A706" t="s">
        <v>145</v>
      </c>
      <c r="B706" t="s">
        <v>16</v>
      </c>
      <c r="C706" t="s">
        <v>17</v>
      </c>
      <c r="E706" s="1">
        <v>44266</v>
      </c>
      <c r="F706" s="3" t="s">
        <v>331</v>
      </c>
      <c r="G706" t="s">
        <v>3032</v>
      </c>
      <c r="H706" t="s">
        <v>20</v>
      </c>
      <c r="I706" t="s">
        <v>333</v>
      </c>
      <c r="J706" s="3" t="s">
        <v>334</v>
      </c>
      <c r="K706" s="3">
        <v>26120035</v>
      </c>
      <c r="L706" s="3" t="s">
        <v>22</v>
      </c>
      <c r="M706" s="5">
        <v>45188</v>
      </c>
      <c r="O706" t="s">
        <v>23</v>
      </c>
      <c r="P706">
        <v>2</v>
      </c>
      <c r="S706" s="6">
        <v>45109</v>
      </c>
      <c r="T706" t="s">
        <v>72</v>
      </c>
      <c r="U706" t="s">
        <v>3004</v>
      </c>
    </row>
    <row r="707" spans="1:21" hidden="1" x14ac:dyDescent="0.25">
      <c r="A707" t="s">
        <v>145</v>
      </c>
      <c r="B707" t="s">
        <v>16</v>
      </c>
      <c r="C707" t="s">
        <v>17</v>
      </c>
      <c r="E707" s="1">
        <v>44266</v>
      </c>
      <c r="F707" s="3" t="s">
        <v>331</v>
      </c>
      <c r="G707" t="s">
        <v>3032</v>
      </c>
      <c r="H707" t="s">
        <v>20</v>
      </c>
      <c r="I707" t="s">
        <v>333</v>
      </c>
      <c r="J707" s="3" t="s">
        <v>334</v>
      </c>
      <c r="K707" s="3">
        <v>26120035</v>
      </c>
      <c r="L707" s="3" t="s">
        <v>22</v>
      </c>
      <c r="M707" s="5">
        <v>45188</v>
      </c>
      <c r="O707" t="s">
        <v>23</v>
      </c>
      <c r="P707">
        <v>78</v>
      </c>
      <c r="S707" s="6">
        <v>45189</v>
      </c>
      <c r="T707" t="s">
        <v>2032</v>
      </c>
      <c r="U707" t="s">
        <v>3012</v>
      </c>
    </row>
    <row r="708" spans="1:21" hidden="1" x14ac:dyDescent="0.25">
      <c r="A708" t="s">
        <v>145</v>
      </c>
      <c r="B708" t="s">
        <v>74</v>
      </c>
      <c r="C708" t="s">
        <v>17</v>
      </c>
      <c r="E708" s="1">
        <v>44349</v>
      </c>
      <c r="F708" s="3" t="s">
        <v>205</v>
      </c>
      <c r="G708" t="s">
        <v>202</v>
      </c>
      <c r="H708" t="s">
        <v>20</v>
      </c>
      <c r="I708" t="s">
        <v>485</v>
      </c>
      <c r="J708" s="3" t="s">
        <v>879</v>
      </c>
      <c r="K708" s="3">
        <v>3040211</v>
      </c>
      <c r="L708" s="3" t="s">
        <v>22</v>
      </c>
      <c r="M708" s="5">
        <v>44320</v>
      </c>
      <c r="O708" t="s">
        <v>204</v>
      </c>
      <c r="P708">
        <v>1</v>
      </c>
      <c r="S708" s="6">
        <v>44946</v>
      </c>
      <c r="T708" t="s">
        <v>72</v>
      </c>
      <c r="U708" t="s">
        <v>2424</v>
      </c>
    </row>
    <row r="709" spans="1:21" hidden="1" x14ac:dyDescent="0.25">
      <c r="A709" t="s">
        <v>145</v>
      </c>
      <c r="B709" t="s">
        <v>74</v>
      </c>
      <c r="C709" t="s">
        <v>17</v>
      </c>
      <c r="E709" s="1">
        <v>44263</v>
      </c>
      <c r="F709" s="3" t="s">
        <v>321</v>
      </c>
      <c r="G709" t="s">
        <v>322</v>
      </c>
      <c r="H709" t="s">
        <v>323</v>
      </c>
      <c r="I709" t="s">
        <v>323</v>
      </c>
      <c r="J709" s="3" t="s">
        <v>324</v>
      </c>
      <c r="K709" s="3">
        <v>60308</v>
      </c>
      <c r="L709" s="3" t="s">
        <v>22</v>
      </c>
      <c r="M709" s="5">
        <v>44993</v>
      </c>
      <c r="N709">
        <v>8</v>
      </c>
      <c r="O709" t="s">
        <v>227</v>
      </c>
      <c r="P709">
        <v>8</v>
      </c>
      <c r="S709" s="6">
        <v>45189</v>
      </c>
      <c r="T709" t="s">
        <v>2032</v>
      </c>
      <c r="U709" t="s">
        <v>3026</v>
      </c>
    </row>
    <row r="710" spans="1:21" hidden="1" x14ac:dyDescent="0.25">
      <c r="A710" t="s">
        <v>145</v>
      </c>
      <c r="B710" t="s">
        <v>16</v>
      </c>
      <c r="C710" t="s">
        <v>17</v>
      </c>
      <c r="E710" s="1">
        <v>44130</v>
      </c>
      <c r="F710" s="3" t="s">
        <v>185</v>
      </c>
      <c r="G710" t="s">
        <v>3034</v>
      </c>
      <c r="H710" t="s">
        <v>187</v>
      </c>
      <c r="I710" t="s">
        <v>3033</v>
      </c>
      <c r="K710" s="3" t="s">
        <v>189</v>
      </c>
      <c r="L710" s="3" t="s">
        <v>22</v>
      </c>
      <c r="M710" s="5">
        <v>45022</v>
      </c>
      <c r="O710" t="s">
        <v>23</v>
      </c>
      <c r="P710">
        <v>96</v>
      </c>
      <c r="S710" s="6">
        <v>45190</v>
      </c>
      <c r="T710" t="s">
        <v>2032</v>
      </c>
      <c r="U710" t="s">
        <v>3026</v>
      </c>
    </row>
    <row r="711" spans="1:21" hidden="1" x14ac:dyDescent="0.25">
      <c r="A711" t="s">
        <v>145</v>
      </c>
      <c r="B711" t="s">
        <v>16</v>
      </c>
      <c r="C711" t="s">
        <v>17</v>
      </c>
      <c r="E711" s="1">
        <v>44377</v>
      </c>
      <c r="F711" s="3" t="s">
        <v>361</v>
      </c>
      <c r="G711" t="s">
        <v>362</v>
      </c>
      <c r="H711" t="s">
        <v>3027</v>
      </c>
      <c r="J711" s="3" t="s">
        <v>365</v>
      </c>
      <c r="K711" s="3">
        <v>6052104011</v>
      </c>
      <c r="L711" s="3" t="s">
        <v>22</v>
      </c>
      <c r="M711" s="5">
        <v>46203</v>
      </c>
      <c r="O711" t="s">
        <v>23</v>
      </c>
      <c r="P711">
        <v>7</v>
      </c>
      <c r="S711" s="6">
        <v>45126</v>
      </c>
      <c r="T711" t="s">
        <v>2638</v>
      </c>
      <c r="U711" t="s">
        <v>2639</v>
      </c>
    </row>
    <row r="712" spans="1:21" hidden="1" x14ac:dyDescent="0.25">
      <c r="A712" t="s">
        <v>145</v>
      </c>
      <c r="B712" t="s">
        <v>16</v>
      </c>
      <c r="C712" t="s">
        <v>17</v>
      </c>
      <c r="E712" s="1">
        <v>44377</v>
      </c>
      <c r="F712" s="3" t="s">
        <v>361</v>
      </c>
      <c r="G712" t="s">
        <v>362</v>
      </c>
      <c r="H712" t="s">
        <v>3027</v>
      </c>
      <c r="J712" s="3" t="s">
        <v>365</v>
      </c>
      <c r="K712" s="3">
        <v>6052104011</v>
      </c>
      <c r="L712" s="3" t="s">
        <v>22</v>
      </c>
      <c r="M712" s="5">
        <v>46203</v>
      </c>
      <c r="O712" t="s">
        <v>23</v>
      </c>
      <c r="P712">
        <v>4</v>
      </c>
      <c r="S712" s="6">
        <v>45559</v>
      </c>
      <c r="T712" t="s">
        <v>72</v>
      </c>
      <c r="U712" t="s">
        <v>4440</v>
      </c>
    </row>
    <row r="713" spans="1:21" hidden="1" x14ac:dyDescent="0.25">
      <c r="A713" t="s">
        <v>145</v>
      </c>
      <c r="C713" t="s">
        <v>17</v>
      </c>
      <c r="E713" s="1">
        <v>44963</v>
      </c>
      <c r="F713" s="3" t="s">
        <v>2577</v>
      </c>
      <c r="G713" t="s">
        <v>3198</v>
      </c>
      <c r="H713" t="s">
        <v>233</v>
      </c>
      <c r="J713" s="3" t="s">
        <v>2579</v>
      </c>
      <c r="K713" s="3" t="s">
        <v>2187</v>
      </c>
      <c r="L713" s="3" t="s">
        <v>22</v>
      </c>
      <c r="M713" s="5">
        <v>46022</v>
      </c>
      <c r="N713">
        <v>20</v>
      </c>
      <c r="O713" t="s">
        <v>23</v>
      </c>
      <c r="P713">
        <v>18</v>
      </c>
      <c r="S713" s="6">
        <v>45236</v>
      </c>
      <c r="T713" t="s">
        <v>2032</v>
      </c>
      <c r="U713" t="s">
        <v>3159</v>
      </c>
    </row>
    <row r="714" spans="1:21" hidden="1" x14ac:dyDescent="0.25">
      <c r="A714" t="s">
        <v>145</v>
      </c>
      <c r="B714" t="s">
        <v>16</v>
      </c>
      <c r="C714" t="s">
        <v>17</v>
      </c>
      <c r="E714" s="1">
        <v>44699</v>
      </c>
      <c r="F714" s="3" t="s">
        <v>231</v>
      </c>
      <c r="G714" t="s">
        <v>1892</v>
      </c>
      <c r="H714" t="s">
        <v>195</v>
      </c>
      <c r="I714" t="s">
        <v>195</v>
      </c>
      <c r="J714" s="3" t="s">
        <v>1446</v>
      </c>
      <c r="K714" s="3" t="s">
        <v>1447</v>
      </c>
      <c r="L714" s="3" t="s">
        <v>22</v>
      </c>
      <c r="M714" s="5">
        <v>45443</v>
      </c>
      <c r="O714" t="s">
        <v>23</v>
      </c>
      <c r="P714">
        <v>1</v>
      </c>
      <c r="S714" s="6">
        <v>45461</v>
      </c>
      <c r="T714" t="s">
        <v>2032</v>
      </c>
      <c r="U714" t="s">
        <v>2615</v>
      </c>
    </row>
    <row r="715" spans="1:21" hidden="1" x14ac:dyDescent="0.25">
      <c r="A715" t="s">
        <v>145</v>
      </c>
      <c r="B715" t="s">
        <v>16</v>
      </c>
      <c r="C715" t="s">
        <v>17</v>
      </c>
      <c r="E715" s="1">
        <v>44774</v>
      </c>
      <c r="F715" s="3" t="s">
        <v>279</v>
      </c>
      <c r="G715" t="s">
        <v>3200</v>
      </c>
      <c r="H715" t="s">
        <v>233</v>
      </c>
      <c r="I715" t="s">
        <v>233</v>
      </c>
      <c r="J715" s="3" t="s">
        <v>1627</v>
      </c>
      <c r="K715" s="3" t="s">
        <v>1628</v>
      </c>
      <c r="L715" s="3" t="s">
        <v>22</v>
      </c>
      <c r="M715" s="5">
        <v>45777</v>
      </c>
      <c r="O715" t="s">
        <v>23</v>
      </c>
      <c r="P715">
        <v>8</v>
      </c>
      <c r="S715" s="6">
        <v>45236</v>
      </c>
      <c r="T715" t="s">
        <v>2032</v>
      </c>
      <c r="U715" t="s">
        <v>3159</v>
      </c>
    </row>
    <row r="716" spans="1:21" hidden="1" x14ac:dyDescent="0.25">
      <c r="A716" t="s">
        <v>145</v>
      </c>
      <c r="B716" t="s">
        <v>16</v>
      </c>
      <c r="C716" t="s">
        <v>17</v>
      </c>
      <c r="E716" s="1">
        <v>44152</v>
      </c>
      <c r="F716" s="3" t="s">
        <v>236</v>
      </c>
      <c r="G716" t="s">
        <v>3201</v>
      </c>
      <c r="H716" t="s">
        <v>187</v>
      </c>
      <c r="I716" t="s">
        <v>3202</v>
      </c>
      <c r="J716" s="3" t="s">
        <v>3203</v>
      </c>
      <c r="K716" s="3">
        <v>1307736</v>
      </c>
      <c r="L716" s="3" t="s">
        <v>22</v>
      </c>
      <c r="M716" s="5">
        <v>45978</v>
      </c>
      <c r="O716" t="s">
        <v>23</v>
      </c>
      <c r="P716">
        <v>14</v>
      </c>
      <c r="S716" s="6">
        <v>45236</v>
      </c>
      <c r="T716" t="s">
        <v>3051</v>
      </c>
      <c r="U716" t="s">
        <v>3159</v>
      </c>
    </row>
    <row r="717" spans="1:21" hidden="1" x14ac:dyDescent="0.25">
      <c r="A717" t="s">
        <v>145</v>
      </c>
      <c r="B717" t="s">
        <v>16</v>
      </c>
      <c r="C717" t="s">
        <v>17</v>
      </c>
      <c r="E717" s="1">
        <v>44159</v>
      </c>
      <c r="F717" s="3" t="s">
        <v>252</v>
      </c>
      <c r="G717" t="s">
        <v>3201</v>
      </c>
      <c r="H717" t="s">
        <v>187</v>
      </c>
      <c r="I717" t="s">
        <v>3202</v>
      </c>
      <c r="J717" s="3" t="s">
        <v>3203</v>
      </c>
      <c r="K717" s="3">
        <v>1307736</v>
      </c>
      <c r="L717" s="3" t="s">
        <v>22</v>
      </c>
      <c r="M717" s="5">
        <v>45985</v>
      </c>
      <c r="O717" t="s">
        <v>23</v>
      </c>
      <c r="P717">
        <v>20</v>
      </c>
      <c r="S717" s="6">
        <v>45236</v>
      </c>
      <c r="T717" t="s">
        <v>3051</v>
      </c>
      <c r="U717" t="s">
        <v>3159</v>
      </c>
    </row>
    <row r="718" spans="1:21" hidden="1" x14ac:dyDescent="0.25">
      <c r="A718" t="s">
        <v>145</v>
      </c>
      <c r="B718" t="s">
        <v>16</v>
      </c>
      <c r="C718" t="s">
        <v>17</v>
      </c>
      <c r="E718" s="1">
        <v>44232</v>
      </c>
      <c r="F718" s="3" t="s">
        <v>274</v>
      </c>
      <c r="G718" t="s">
        <v>3206</v>
      </c>
      <c r="H718" t="s">
        <v>3193</v>
      </c>
      <c r="I718" t="s">
        <v>3205</v>
      </c>
      <c r="J718" s="3" t="s">
        <v>277</v>
      </c>
      <c r="K718" s="3" t="s">
        <v>278</v>
      </c>
      <c r="L718" s="3" t="s">
        <v>22</v>
      </c>
      <c r="M718" s="5">
        <v>45626</v>
      </c>
      <c r="O718" t="s">
        <v>23</v>
      </c>
      <c r="P718">
        <v>8</v>
      </c>
      <c r="S718" s="6">
        <v>44945</v>
      </c>
      <c r="T718" t="s">
        <v>72</v>
      </c>
      <c r="U718" t="s">
        <v>3204</v>
      </c>
    </row>
    <row r="719" spans="1:21" hidden="1" x14ac:dyDescent="0.25">
      <c r="A719" t="s">
        <v>145</v>
      </c>
      <c r="B719" t="s">
        <v>16</v>
      </c>
      <c r="C719" t="s">
        <v>17</v>
      </c>
      <c r="E719" s="1">
        <v>44232</v>
      </c>
      <c r="F719" s="3" t="s">
        <v>274</v>
      </c>
      <c r="G719" t="s">
        <v>3206</v>
      </c>
      <c r="H719" t="s">
        <v>3193</v>
      </c>
      <c r="I719" t="s">
        <v>3205</v>
      </c>
      <c r="J719" s="3" t="s">
        <v>277</v>
      </c>
      <c r="K719" s="3" t="s">
        <v>278</v>
      </c>
      <c r="L719" s="3" t="s">
        <v>22</v>
      </c>
      <c r="M719" s="5">
        <v>45626</v>
      </c>
      <c r="O719" t="s">
        <v>23</v>
      </c>
      <c r="P719">
        <v>5</v>
      </c>
      <c r="S719" s="6">
        <v>45555</v>
      </c>
      <c r="T719" t="s">
        <v>72</v>
      </c>
      <c r="U719" t="s">
        <v>4440</v>
      </c>
    </row>
    <row r="720" spans="1:21" hidden="1" x14ac:dyDescent="0.25">
      <c r="A720" t="s">
        <v>145</v>
      </c>
      <c r="B720" t="s">
        <v>16</v>
      </c>
      <c r="C720" t="s">
        <v>17</v>
      </c>
      <c r="E720" s="1">
        <v>44130</v>
      </c>
      <c r="F720" s="3">
        <v>4686</v>
      </c>
      <c r="G720" t="s">
        <v>3209</v>
      </c>
      <c r="H720" t="s">
        <v>3210</v>
      </c>
      <c r="I720" t="s">
        <v>192</v>
      </c>
      <c r="K720" s="3" t="s">
        <v>3211</v>
      </c>
      <c r="L720" s="3" t="s">
        <v>22</v>
      </c>
      <c r="M720" s="5">
        <v>45786</v>
      </c>
      <c r="N720">
        <v>49</v>
      </c>
      <c r="O720" t="s">
        <v>23</v>
      </c>
      <c r="P720" t="s">
        <v>3212</v>
      </c>
      <c r="S720" s="6">
        <v>45238</v>
      </c>
      <c r="T720" t="s">
        <v>3051</v>
      </c>
      <c r="U720" t="s">
        <v>3213</v>
      </c>
    </row>
    <row r="721" spans="1:21" hidden="1" x14ac:dyDescent="0.25">
      <c r="A721" t="s">
        <v>2710</v>
      </c>
      <c r="B721" t="s">
        <v>16</v>
      </c>
      <c r="C721" t="s">
        <v>17</v>
      </c>
      <c r="E721" s="1">
        <v>44152</v>
      </c>
      <c r="F721" s="3" t="s">
        <v>2577</v>
      </c>
      <c r="G721" t="s">
        <v>2711</v>
      </c>
      <c r="H721" t="s">
        <v>233</v>
      </c>
      <c r="J721" s="3" t="s">
        <v>2243</v>
      </c>
      <c r="K721" s="3" t="s">
        <v>493</v>
      </c>
      <c r="L721" s="3" t="s">
        <v>22</v>
      </c>
      <c r="M721" s="5">
        <v>45200</v>
      </c>
      <c r="N721">
        <v>5</v>
      </c>
      <c r="O721" t="s">
        <v>23</v>
      </c>
      <c r="P721">
        <v>1</v>
      </c>
      <c r="R721" s="10">
        <f>Table1[[#This Row],[Initial Balance]]-P722-Table1[[#This Row],[ Removed  Qty]]</f>
        <v>0</v>
      </c>
      <c r="S721" s="6" t="s">
        <v>2712</v>
      </c>
      <c r="T721" t="s">
        <v>162</v>
      </c>
      <c r="U721" t="s">
        <v>2713</v>
      </c>
    </row>
    <row r="722" spans="1:21" hidden="1" x14ac:dyDescent="0.25">
      <c r="A722" t="s">
        <v>2710</v>
      </c>
      <c r="B722" t="s">
        <v>16</v>
      </c>
      <c r="C722" t="s">
        <v>17</v>
      </c>
      <c r="E722" s="1">
        <v>44152</v>
      </c>
      <c r="F722" s="3" t="s">
        <v>2577</v>
      </c>
      <c r="G722" t="s">
        <v>2711</v>
      </c>
      <c r="H722" t="s">
        <v>233</v>
      </c>
      <c r="J722" s="3" t="s">
        <v>2243</v>
      </c>
      <c r="K722" s="3" t="s">
        <v>493</v>
      </c>
      <c r="L722" s="3" t="s">
        <v>22</v>
      </c>
      <c r="M722" s="5">
        <v>45200</v>
      </c>
      <c r="N722">
        <v>5</v>
      </c>
      <c r="O722" t="s">
        <v>23</v>
      </c>
      <c r="P722">
        <v>4</v>
      </c>
      <c r="S722" s="6">
        <v>44274</v>
      </c>
      <c r="T722" t="s">
        <v>162</v>
      </c>
      <c r="U722" t="s">
        <v>2714</v>
      </c>
    </row>
    <row r="723" spans="1:21" hidden="1" x14ac:dyDescent="0.25">
      <c r="A723" t="s">
        <v>2710</v>
      </c>
      <c r="B723" t="s">
        <v>16</v>
      </c>
      <c r="C723" t="s">
        <v>17</v>
      </c>
      <c r="E723" s="1">
        <v>44131</v>
      </c>
      <c r="F723" s="3" t="s">
        <v>2577</v>
      </c>
      <c r="G723" t="s">
        <v>2711</v>
      </c>
      <c r="H723" t="s">
        <v>233</v>
      </c>
      <c r="J723" s="3" t="s">
        <v>2243</v>
      </c>
      <c r="K723" s="3" t="s">
        <v>493</v>
      </c>
      <c r="L723" s="3" t="s">
        <v>22</v>
      </c>
      <c r="M723" s="5">
        <v>45200</v>
      </c>
      <c r="N723">
        <v>10</v>
      </c>
      <c r="O723" t="s">
        <v>23</v>
      </c>
      <c r="P723">
        <v>3</v>
      </c>
      <c r="R723" s="10">
        <f>Table1[[#This Row],[Initial Balance]]-Table1[[#This Row],[ Removed  Qty]]-P724-P725-P726</f>
        <v>0</v>
      </c>
      <c r="S723" s="6">
        <v>44131</v>
      </c>
      <c r="T723" t="s">
        <v>239</v>
      </c>
      <c r="U723" t="s">
        <v>2074</v>
      </c>
    </row>
    <row r="724" spans="1:21" hidden="1" x14ac:dyDescent="0.25">
      <c r="A724" t="s">
        <v>2710</v>
      </c>
      <c r="B724" t="s">
        <v>16</v>
      </c>
      <c r="C724" t="s">
        <v>17</v>
      </c>
      <c r="E724" s="1">
        <v>44131</v>
      </c>
      <c r="F724" s="3" t="s">
        <v>2577</v>
      </c>
      <c r="G724" t="s">
        <v>2711</v>
      </c>
      <c r="H724" t="s">
        <v>233</v>
      </c>
      <c r="J724" s="3" t="s">
        <v>2243</v>
      </c>
      <c r="K724" s="3" t="s">
        <v>493</v>
      </c>
      <c r="L724" s="3" t="s">
        <v>22</v>
      </c>
      <c r="M724" s="5">
        <v>45200</v>
      </c>
      <c r="N724">
        <v>10</v>
      </c>
      <c r="O724" t="s">
        <v>23</v>
      </c>
      <c r="P724">
        <v>2</v>
      </c>
      <c r="S724" s="6">
        <v>44138</v>
      </c>
      <c r="T724" t="s">
        <v>162</v>
      </c>
      <c r="U724" t="s">
        <v>2715</v>
      </c>
    </row>
    <row r="725" spans="1:21" hidden="1" x14ac:dyDescent="0.25">
      <c r="A725" t="s">
        <v>2710</v>
      </c>
      <c r="B725" t="s">
        <v>16</v>
      </c>
      <c r="C725" t="s">
        <v>17</v>
      </c>
      <c r="E725" s="1">
        <v>44131</v>
      </c>
      <c r="F725" s="3" t="s">
        <v>2577</v>
      </c>
      <c r="G725" t="s">
        <v>2711</v>
      </c>
      <c r="H725" t="s">
        <v>233</v>
      </c>
      <c r="J725" s="3" t="s">
        <v>2243</v>
      </c>
      <c r="K725" s="3" t="s">
        <v>493</v>
      </c>
      <c r="L725" s="3" t="s">
        <v>22</v>
      </c>
      <c r="M725" s="5">
        <v>45200</v>
      </c>
      <c r="N725">
        <v>10</v>
      </c>
      <c r="O725" t="s">
        <v>23</v>
      </c>
      <c r="P725">
        <v>2</v>
      </c>
      <c r="S725" s="6">
        <v>44138</v>
      </c>
      <c r="T725" t="s">
        <v>162</v>
      </c>
      <c r="U725" t="s">
        <v>2715</v>
      </c>
    </row>
    <row r="726" spans="1:21" hidden="1" x14ac:dyDescent="0.25">
      <c r="A726" t="s">
        <v>2710</v>
      </c>
      <c r="B726" t="s">
        <v>16</v>
      </c>
      <c r="C726" t="s">
        <v>17</v>
      </c>
      <c r="E726" s="1">
        <v>44131</v>
      </c>
      <c r="F726" s="3" t="s">
        <v>2577</v>
      </c>
      <c r="G726" t="s">
        <v>2711</v>
      </c>
      <c r="H726" t="s">
        <v>233</v>
      </c>
      <c r="J726" s="3" t="s">
        <v>2243</v>
      </c>
      <c r="K726" s="3" t="s">
        <v>493</v>
      </c>
      <c r="L726" s="3" t="s">
        <v>22</v>
      </c>
      <c r="M726" s="5">
        <v>45200</v>
      </c>
      <c r="N726">
        <v>10</v>
      </c>
      <c r="O726" t="s">
        <v>23</v>
      </c>
      <c r="P726">
        <v>3</v>
      </c>
      <c r="S726" s="6">
        <v>44169</v>
      </c>
      <c r="T726" t="s">
        <v>162</v>
      </c>
      <c r="U726" t="s">
        <v>2716</v>
      </c>
    </row>
    <row r="727" spans="1:21" hidden="1" x14ac:dyDescent="0.25">
      <c r="A727" t="s">
        <v>2710</v>
      </c>
      <c r="B727" t="s">
        <v>16</v>
      </c>
      <c r="C727" t="s">
        <v>17</v>
      </c>
      <c r="E727" s="1">
        <v>44140</v>
      </c>
      <c r="F727" s="3" t="s">
        <v>253</v>
      </c>
      <c r="G727" t="s">
        <v>2717</v>
      </c>
      <c r="H727" t="s">
        <v>2718</v>
      </c>
      <c r="J727" s="3" t="s">
        <v>2243</v>
      </c>
      <c r="K727" s="3">
        <v>6483849</v>
      </c>
      <c r="L727" s="3" t="s">
        <v>2487</v>
      </c>
      <c r="M727" s="5" t="s">
        <v>2243</v>
      </c>
      <c r="N727">
        <v>25</v>
      </c>
      <c r="O727" s="3" t="s">
        <v>23</v>
      </c>
      <c r="P727">
        <v>5</v>
      </c>
      <c r="R727" s="10">
        <f>N727-P727-P728-P729-P730</f>
        <v>0</v>
      </c>
      <c r="S727" s="6">
        <v>44144</v>
      </c>
      <c r="T727" t="s">
        <v>239</v>
      </c>
      <c r="U727" t="s">
        <v>2719</v>
      </c>
    </row>
    <row r="728" spans="1:21" hidden="1" x14ac:dyDescent="0.25">
      <c r="A728" t="s">
        <v>2710</v>
      </c>
      <c r="B728" t="s">
        <v>16</v>
      </c>
      <c r="C728" t="s">
        <v>17</v>
      </c>
      <c r="E728" s="1">
        <v>44140</v>
      </c>
      <c r="F728" s="3" t="s">
        <v>253</v>
      </c>
      <c r="G728" t="s">
        <v>2717</v>
      </c>
      <c r="H728" t="s">
        <v>2718</v>
      </c>
      <c r="J728" s="3" t="s">
        <v>2243</v>
      </c>
      <c r="K728" s="3">
        <v>6483849</v>
      </c>
      <c r="L728" s="3" t="s">
        <v>2487</v>
      </c>
      <c r="M728" s="5" t="s">
        <v>2243</v>
      </c>
      <c r="N728">
        <v>25</v>
      </c>
      <c r="O728" s="3" t="s">
        <v>23</v>
      </c>
      <c r="P728">
        <v>5</v>
      </c>
      <c r="S728" s="6">
        <v>44145</v>
      </c>
      <c r="T728" t="s">
        <v>162</v>
      </c>
      <c r="U728" t="s">
        <v>2719</v>
      </c>
    </row>
    <row r="729" spans="1:21" hidden="1" x14ac:dyDescent="0.25">
      <c r="A729" t="s">
        <v>2710</v>
      </c>
      <c r="B729" t="s">
        <v>16</v>
      </c>
      <c r="C729" t="s">
        <v>17</v>
      </c>
      <c r="E729" s="1">
        <v>44140</v>
      </c>
      <c r="F729" s="3" t="s">
        <v>253</v>
      </c>
      <c r="G729" t="s">
        <v>2717</v>
      </c>
      <c r="H729" t="s">
        <v>2718</v>
      </c>
      <c r="J729" s="3" t="s">
        <v>2243</v>
      </c>
      <c r="K729" s="3">
        <v>6483849</v>
      </c>
      <c r="L729" s="3" t="s">
        <v>2487</v>
      </c>
      <c r="M729" s="5" t="s">
        <v>2243</v>
      </c>
      <c r="N729">
        <v>25</v>
      </c>
      <c r="O729" s="3" t="s">
        <v>23</v>
      </c>
      <c r="P729">
        <v>10</v>
      </c>
      <c r="S729" s="6">
        <v>44147</v>
      </c>
      <c r="T729" t="s">
        <v>162</v>
      </c>
      <c r="U729" t="s">
        <v>2719</v>
      </c>
    </row>
    <row r="730" spans="1:21" hidden="1" x14ac:dyDescent="0.25">
      <c r="A730" t="s">
        <v>2710</v>
      </c>
      <c r="B730" t="s">
        <v>16</v>
      </c>
      <c r="C730" t="s">
        <v>17</v>
      </c>
      <c r="E730" s="1">
        <v>44140</v>
      </c>
      <c r="F730" s="3" t="s">
        <v>253</v>
      </c>
      <c r="G730" t="s">
        <v>2717</v>
      </c>
      <c r="H730" t="s">
        <v>2718</v>
      </c>
      <c r="J730" s="3" t="s">
        <v>2243</v>
      </c>
      <c r="K730" s="3">
        <v>6483849</v>
      </c>
      <c r="L730" s="3" t="s">
        <v>2487</v>
      </c>
      <c r="M730" s="5" t="s">
        <v>2243</v>
      </c>
      <c r="N730">
        <v>25</v>
      </c>
      <c r="O730" s="3" t="s">
        <v>23</v>
      </c>
      <c r="P730">
        <v>5</v>
      </c>
      <c r="S730" s="6">
        <v>44148</v>
      </c>
      <c r="T730" t="s">
        <v>162</v>
      </c>
      <c r="U730" t="s">
        <v>2719</v>
      </c>
    </row>
    <row r="731" spans="1:21" hidden="1" x14ac:dyDescent="0.25">
      <c r="A731" t="s">
        <v>2710</v>
      </c>
      <c r="B731" t="s">
        <v>16</v>
      </c>
      <c r="C731" t="s">
        <v>17</v>
      </c>
      <c r="E731" s="1">
        <v>44140</v>
      </c>
      <c r="F731" s="3" t="s">
        <v>2720</v>
      </c>
      <c r="G731" t="s">
        <v>2721</v>
      </c>
      <c r="H731" t="s">
        <v>2718</v>
      </c>
      <c r="J731" s="3" t="s">
        <v>2243</v>
      </c>
      <c r="K731" s="3">
        <v>27436974</v>
      </c>
      <c r="L731" s="3" t="s">
        <v>2487</v>
      </c>
      <c r="M731" s="5">
        <v>45928</v>
      </c>
      <c r="N731">
        <v>75</v>
      </c>
      <c r="O731" s="3" t="s">
        <v>525</v>
      </c>
      <c r="P731" s="3">
        <v>25</v>
      </c>
      <c r="R731" s="10">
        <v>0</v>
      </c>
      <c r="S731" s="6">
        <v>44144</v>
      </c>
      <c r="T731" t="s">
        <v>239</v>
      </c>
      <c r="U731" t="s">
        <v>2719</v>
      </c>
    </row>
    <row r="732" spans="1:21" hidden="1" x14ac:dyDescent="0.25">
      <c r="A732" t="s">
        <v>2710</v>
      </c>
      <c r="B732" t="s">
        <v>16</v>
      </c>
      <c r="C732" t="s">
        <v>17</v>
      </c>
      <c r="E732" s="1">
        <v>44140</v>
      </c>
      <c r="F732" s="3" t="s">
        <v>2720</v>
      </c>
      <c r="G732" t="s">
        <v>2721</v>
      </c>
      <c r="H732" t="s">
        <v>2718</v>
      </c>
      <c r="J732" s="3" t="s">
        <v>2243</v>
      </c>
      <c r="K732" s="3">
        <v>27436974</v>
      </c>
      <c r="L732" s="3" t="s">
        <v>2487</v>
      </c>
      <c r="M732" s="5">
        <v>45928</v>
      </c>
      <c r="N732">
        <v>75</v>
      </c>
      <c r="O732" s="3" t="s">
        <v>525</v>
      </c>
      <c r="P732" s="3">
        <v>25</v>
      </c>
      <c r="S732" s="6">
        <v>44147</v>
      </c>
      <c r="T732" t="s">
        <v>162</v>
      </c>
      <c r="U732" t="s">
        <v>2719</v>
      </c>
    </row>
    <row r="733" spans="1:21" hidden="1" x14ac:dyDescent="0.25">
      <c r="A733" t="s">
        <v>2710</v>
      </c>
      <c r="B733" t="s">
        <v>16</v>
      </c>
      <c r="C733" t="s">
        <v>17</v>
      </c>
      <c r="E733" s="1">
        <v>44140</v>
      </c>
      <c r="F733" s="3" t="s">
        <v>2720</v>
      </c>
      <c r="G733" t="s">
        <v>2721</v>
      </c>
      <c r="H733" t="s">
        <v>2718</v>
      </c>
      <c r="J733" s="3" t="s">
        <v>2243</v>
      </c>
      <c r="K733" s="3">
        <v>27436974</v>
      </c>
      <c r="L733" s="3" t="s">
        <v>2487</v>
      </c>
      <c r="M733" s="5">
        <v>45928</v>
      </c>
      <c r="N733">
        <v>75</v>
      </c>
      <c r="O733" s="3" t="s">
        <v>525</v>
      </c>
      <c r="P733" s="3">
        <v>25</v>
      </c>
      <c r="S733" s="6">
        <v>44151</v>
      </c>
      <c r="T733" t="s">
        <v>162</v>
      </c>
      <c r="U733" t="s">
        <v>2719</v>
      </c>
    </row>
    <row r="734" spans="1:21" hidden="1" x14ac:dyDescent="0.25">
      <c r="A734" t="s">
        <v>2710</v>
      </c>
      <c r="B734" t="s">
        <v>16</v>
      </c>
      <c r="C734" t="s">
        <v>17</v>
      </c>
      <c r="E734" s="1">
        <v>44158</v>
      </c>
      <c r="F734" s="3" t="s">
        <v>241</v>
      </c>
      <c r="G734" t="s">
        <v>3028</v>
      </c>
      <c r="H734" t="s">
        <v>20</v>
      </c>
      <c r="I734" t="s">
        <v>243</v>
      </c>
      <c r="K734" s="3" t="s">
        <v>244</v>
      </c>
      <c r="L734" s="3" t="s">
        <v>22</v>
      </c>
      <c r="M734" s="5">
        <v>45016</v>
      </c>
      <c r="O734" t="s">
        <v>23</v>
      </c>
      <c r="P734">
        <v>1</v>
      </c>
      <c r="S734" s="6">
        <v>45189</v>
      </c>
      <c r="T734" t="s">
        <v>2032</v>
      </c>
      <c r="U734" t="s">
        <v>3026</v>
      </c>
    </row>
    <row r="735" spans="1:21" hidden="1" x14ac:dyDescent="0.25">
      <c r="A735" t="s">
        <v>2710</v>
      </c>
      <c r="B735" t="s">
        <v>16</v>
      </c>
      <c r="C735" t="s">
        <v>17</v>
      </c>
      <c r="E735" s="1">
        <v>44308</v>
      </c>
      <c r="F735" s="3" t="s">
        <v>896</v>
      </c>
      <c r="G735" t="s">
        <v>3208</v>
      </c>
      <c r="H735" t="s">
        <v>187</v>
      </c>
      <c r="I735" t="s">
        <v>3207</v>
      </c>
      <c r="J735" s="3" t="s">
        <v>898</v>
      </c>
      <c r="K735" s="3" t="s">
        <v>899</v>
      </c>
      <c r="L735" s="3" t="s">
        <v>22</v>
      </c>
      <c r="M735" s="5">
        <v>46040</v>
      </c>
      <c r="O735" t="s">
        <v>525</v>
      </c>
      <c r="P735">
        <v>20</v>
      </c>
      <c r="S735" s="6">
        <v>45236</v>
      </c>
      <c r="T735" t="s">
        <v>2032</v>
      </c>
      <c r="U735" t="s">
        <v>3159</v>
      </c>
    </row>
    <row r="736" spans="1:21" hidden="1" x14ac:dyDescent="0.25">
      <c r="A736" t="s">
        <v>1647</v>
      </c>
      <c r="B736" t="s">
        <v>16</v>
      </c>
      <c r="C736" t="s">
        <v>17</v>
      </c>
      <c r="D736" t="s">
        <v>2243</v>
      </c>
      <c r="E736" s="1">
        <v>45166</v>
      </c>
      <c r="F736" s="3">
        <v>7011</v>
      </c>
      <c r="G736" t="s">
        <v>3863</v>
      </c>
      <c r="H736" t="s">
        <v>3703</v>
      </c>
      <c r="I736" t="s">
        <v>3306</v>
      </c>
      <c r="J736" s="3" t="s">
        <v>3704</v>
      </c>
      <c r="K736" s="3" t="s">
        <v>2243</v>
      </c>
      <c r="L736" s="3" t="s">
        <v>22</v>
      </c>
      <c r="M736" s="5">
        <v>46993</v>
      </c>
      <c r="O736" t="s">
        <v>23</v>
      </c>
      <c r="P736">
        <v>2</v>
      </c>
      <c r="S736" s="6">
        <v>45338</v>
      </c>
      <c r="T736" t="s">
        <v>199</v>
      </c>
      <c r="U736" t="s">
        <v>3862</v>
      </c>
    </row>
    <row r="737" spans="1:21" hidden="1" x14ac:dyDescent="0.25">
      <c r="A737" t="s">
        <v>1647</v>
      </c>
      <c r="B737" t="s">
        <v>16</v>
      </c>
      <c r="C737" t="s">
        <v>17</v>
      </c>
      <c r="D737" t="s">
        <v>2243</v>
      </c>
      <c r="E737" s="1">
        <v>45181</v>
      </c>
      <c r="F737" s="3" t="s">
        <v>3288</v>
      </c>
      <c r="G737" t="s">
        <v>3289</v>
      </c>
      <c r="H737" t="s">
        <v>2243</v>
      </c>
      <c r="I737" t="s">
        <v>3290</v>
      </c>
      <c r="J737" s="3" t="s">
        <v>3291</v>
      </c>
      <c r="K737" s="3" t="s">
        <v>2243</v>
      </c>
      <c r="L737" s="3" t="s">
        <v>22</v>
      </c>
      <c r="M737" s="5">
        <v>47008</v>
      </c>
      <c r="N737">
        <v>5</v>
      </c>
      <c r="O737" t="s">
        <v>23</v>
      </c>
      <c r="R737" s="10">
        <v>0</v>
      </c>
      <c r="S737" s="6">
        <v>45183</v>
      </c>
      <c r="T737" t="s">
        <v>2032</v>
      </c>
      <c r="U737" t="s">
        <v>25</v>
      </c>
    </row>
    <row r="738" spans="1:21" hidden="1" x14ac:dyDescent="0.25">
      <c r="A738" t="s">
        <v>1647</v>
      </c>
      <c r="B738" t="s">
        <v>16</v>
      </c>
      <c r="C738" t="s">
        <v>17</v>
      </c>
      <c r="D738" t="s">
        <v>2243</v>
      </c>
      <c r="E738" s="1">
        <v>45181</v>
      </c>
      <c r="F738" s="3" t="s">
        <v>3288</v>
      </c>
      <c r="G738" t="s">
        <v>3289</v>
      </c>
      <c r="H738" t="s">
        <v>2243</v>
      </c>
      <c r="I738" t="s">
        <v>3290</v>
      </c>
      <c r="J738" s="3" t="s">
        <v>3291</v>
      </c>
      <c r="K738" s="3" t="s">
        <v>2243</v>
      </c>
      <c r="L738" s="3" t="s">
        <v>22</v>
      </c>
      <c r="M738" s="5">
        <v>47008</v>
      </c>
      <c r="O738" t="s">
        <v>23</v>
      </c>
      <c r="P738">
        <v>3</v>
      </c>
      <c r="S738" s="6">
        <v>45204</v>
      </c>
      <c r="T738" t="s">
        <v>1930</v>
      </c>
      <c r="U738" t="s">
        <v>3280</v>
      </c>
    </row>
    <row r="739" spans="1:21" hidden="1" x14ac:dyDescent="0.25">
      <c r="A739" t="s">
        <v>1647</v>
      </c>
      <c r="B739" t="s">
        <v>3256</v>
      </c>
      <c r="C739" t="s">
        <v>17</v>
      </c>
      <c r="D739" t="s">
        <v>2243</v>
      </c>
      <c r="E739" s="1">
        <v>45181</v>
      </c>
      <c r="F739" s="3" t="s">
        <v>3288</v>
      </c>
      <c r="G739" t="s">
        <v>3289</v>
      </c>
      <c r="H739" t="s">
        <v>2243</v>
      </c>
      <c r="I739" t="s">
        <v>3042</v>
      </c>
      <c r="J739" s="3" t="s">
        <v>3291</v>
      </c>
      <c r="K739" s="3" t="s">
        <v>2243</v>
      </c>
      <c r="L739" s="3" t="s">
        <v>22</v>
      </c>
      <c r="M739" s="5">
        <v>47008</v>
      </c>
      <c r="O739" t="s">
        <v>23</v>
      </c>
      <c r="P739">
        <v>1</v>
      </c>
      <c r="S739" s="6">
        <v>45335</v>
      </c>
      <c r="T739" t="s">
        <v>689</v>
      </c>
      <c r="U739" t="s">
        <v>3827</v>
      </c>
    </row>
    <row r="740" spans="1:21" hidden="1" x14ac:dyDescent="0.25">
      <c r="A740" t="s">
        <v>1647</v>
      </c>
      <c r="B740" t="s">
        <v>3256</v>
      </c>
      <c r="C740" t="s">
        <v>17</v>
      </c>
      <c r="D740" t="s">
        <v>2243</v>
      </c>
      <c r="E740" s="1">
        <v>45181</v>
      </c>
      <c r="F740" s="3" t="s">
        <v>3288</v>
      </c>
      <c r="G740" t="s">
        <v>3289</v>
      </c>
      <c r="H740" t="s">
        <v>2243</v>
      </c>
      <c r="I740" t="s">
        <v>3042</v>
      </c>
      <c r="J740" s="3" t="s">
        <v>3291</v>
      </c>
      <c r="K740" s="3" t="s">
        <v>2243</v>
      </c>
      <c r="L740" s="3" t="s">
        <v>22</v>
      </c>
      <c r="M740" s="5">
        <v>47008</v>
      </c>
      <c r="O740" t="s">
        <v>23</v>
      </c>
      <c r="P740">
        <v>1</v>
      </c>
      <c r="S740" s="6">
        <v>45338</v>
      </c>
      <c r="T740" t="s">
        <v>199</v>
      </c>
      <c r="U740" t="s">
        <v>3828</v>
      </c>
    </row>
    <row r="741" spans="1:21" hidden="1" x14ac:dyDescent="0.25">
      <c r="A741" t="s">
        <v>1647</v>
      </c>
      <c r="B741" t="s">
        <v>16</v>
      </c>
      <c r="C741" t="s">
        <v>17</v>
      </c>
      <c r="D741" t="s">
        <v>2243</v>
      </c>
      <c r="E741" s="1">
        <v>45307</v>
      </c>
      <c r="F741" s="3" t="s">
        <v>3288</v>
      </c>
      <c r="G741" t="s">
        <v>4091</v>
      </c>
      <c r="H741" t="s">
        <v>2243</v>
      </c>
      <c r="I741" t="s">
        <v>3290</v>
      </c>
      <c r="J741" s="3" t="s">
        <v>3945</v>
      </c>
      <c r="K741" s="3" t="s">
        <v>2243</v>
      </c>
      <c r="L741" s="3" t="s">
        <v>22</v>
      </c>
      <c r="M741" s="5">
        <v>47134</v>
      </c>
      <c r="N741">
        <v>10</v>
      </c>
      <c r="O741" t="s">
        <v>23</v>
      </c>
      <c r="P741">
        <v>3</v>
      </c>
      <c r="S741" s="6">
        <v>45415</v>
      </c>
      <c r="T741" t="s">
        <v>689</v>
      </c>
      <c r="U741" t="s">
        <v>4025</v>
      </c>
    </row>
    <row r="742" spans="1:21" hidden="1" x14ac:dyDescent="0.25">
      <c r="A742" t="s">
        <v>1647</v>
      </c>
      <c r="B742" t="s">
        <v>16</v>
      </c>
      <c r="C742" t="s">
        <v>17</v>
      </c>
      <c r="D742" t="s">
        <v>2243</v>
      </c>
      <c r="E742" s="1">
        <v>45307</v>
      </c>
      <c r="F742" s="3" t="s">
        <v>3288</v>
      </c>
      <c r="G742" t="s">
        <v>3944</v>
      </c>
      <c r="H742" t="s">
        <v>2243</v>
      </c>
      <c r="I742" t="s">
        <v>3042</v>
      </c>
      <c r="J742" s="3" t="s">
        <v>3945</v>
      </c>
      <c r="K742" s="3" t="s">
        <v>2243</v>
      </c>
      <c r="L742" s="3" t="s">
        <v>22</v>
      </c>
      <c r="M742" s="5">
        <v>47134</v>
      </c>
      <c r="N742">
        <v>10</v>
      </c>
      <c r="O742" t="s">
        <v>23</v>
      </c>
      <c r="R742" s="10">
        <f>Table1[[#This Row],[Initial Balance]]-P743-P744-P741-P4518</f>
        <v>0</v>
      </c>
      <c r="S742" s="6">
        <v>45307</v>
      </c>
      <c r="T742" t="s">
        <v>2032</v>
      </c>
      <c r="U742" t="s">
        <v>104</v>
      </c>
    </row>
    <row r="743" spans="1:21" hidden="1" x14ac:dyDescent="0.25">
      <c r="A743" t="s">
        <v>1647</v>
      </c>
      <c r="B743" t="s">
        <v>16</v>
      </c>
      <c r="C743" t="s">
        <v>17</v>
      </c>
      <c r="D743" t="s">
        <v>2243</v>
      </c>
      <c r="E743" s="1">
        <v>45307</v>
      </c>
      <c r="F743" s="3" t="s">
        <v>3288</v>
      </c>
      <c r="G743" t="s">
        <v>3944</v>
      </c>
      <c r="H743" t="s">
        <v>2243</v>
      </c>
      <c r="I743" t="s">
        <v>3042</v>
      </c>
      <c r="J743" s="3" t="s">
        <v>3945</v>
      </c>
      <c r="K743" s="3" t="s">
        <v>2243</v>
      </c>
      <c r="L743" s="3" t="s">
        <v>22</v>
      </c>
      <c r="M743" s="5">
        <v>47134</v>
      </c>
      <c r="O743" t="s">
        <v>23</v>
      </c>
      <c r="P743">
        <v>2</v>
      </c>
      <c r="S743" s="6">
        <v>45386</v>
      </c>
      <c r="T743" t="s">
        <v>689</v>
      </c>
      <c r="U743" t="s">
        <v>3892</v>
      </c>
    </row>
    <row r="744" spans="1:21" hidden="1" x14ac:dyDescent="0.25">
      <c r="A744" t="s">
        <v>1647</v>
      </c>
      <c r="B744" t="s">
        <v>16</v>
      </c>
      <c r="C744" t="s">
        <v>17</v>
      </c>
      <c r="D744" t="s">
        <v>2243</v>
      </c>
      <c r="E744" s="1">
        <v>45307</v>
      </c>
      <c r="F744" s="3" t="s">
        <v>3288</v>
      </c>
      <c r="G744" t="s">
        <v>3944</v>
      </c>
      <c r="H744" t="s">
        <v>2243</v>
      </c>
      <c r="I744" t="s">
        <v>3042</v>
      </c>
      <c r="J744" s="3" t="s">
        <v>3945</v>
      </c>
      <c r="K744" s="3" t="s">
        <v>2243</v>
      </c>
      <c r="L744" s="3" t="s">
        <v>22</v>
      </c>
      <c r="M744" s="5">
        <v>47134</v>
      </c>
      <c r="O744" t="s">
        <v>23</v>
      </c>
      <c r="P744">
        <v>3</v>
      </c>
      <c r="S744" s="6">
        <v>45397</v>
      </c>
      <c r="T744" t="s">
        <v>199</v>
      </c>
      <c r="U744" t="s">
        <v>3891</v>
      </c>
    </row>
    <row r="745" spans="1:21" hidden="1" x14ac:dyDescent="0.25">
      <c r="A745" t="s">
        <v>1647</v>
      </c>
      <c r="B745" t="s">
        <v>16</v>
      </c>
      <c r="C745" t="s">
        <v>17</v>
      </c>
      <c r="D745" t="s">
        <v>2243</v>
      </c>
      <c r="E745" s="1">
        <v>45181</v>
      </c>
      <c r="F745" s="3" t="s">
        <v>3308</v>
      </c>
      <c r="G745" t="s">
        <v>3309</v>
      </c>
      <c r="H745" t="s">
        <v>2243</v>
      </c>
      <c r="I745" t="s">
        <v>3290</v>
      </c>
      <c r="J745" s="3" t="s">
        <v>3310</v>
      </c>
      <c r="K745" s="3" t="s">
        <v>2243</v>
      </c>
      <c r="L745" s="3" t="s">
        <v>22</v>
      </c>
      <c r="M745" s="5">
        <v>47008</v>
      </c>
      <c r="N745">
        <v>1</v>
      </c>
      <c r="O745" t="s">
        <v>23</v>
      </c>
      <c r="R745" s="10">
        <f>Table1[[#This Row],[Initial Balance]]-P4278</f>
        <v>0</v>
      </c>
      <c r="S745" s="6">
        <v>45183</v>
      </c>
      <c r="T745" t="s">
        <v>2032</v>
      </c>
      <c r="U745" t="s">
        <v>25</v>
      </c>
    </row>
    <row r="746" spans="1:21" hidden="1" x14ac:dyDescent="0.25">
      <c r="A746" t="s">
        <v>1647</v>
      </c>
      <c r="B746" t="s">
        <v>16</v>
      </c>
      <c r="C746" t="s">
        <v>17</v>
      </c>
      <c r="D746" t="s">
        <v>2243</v>
      </c>
      <c r="E746" s="1">
        <v>45307</v>
      </c>
      <c r="F746" s="3" t="s">
        <v>3683</v>
      </c>
      <c r="G746" t="s">
        <v>3309</v>
      </c>
      <c r="H746" t="s">
        <v>2243</v>
      </c>
      <c r="I746" t="s">
        <v>3290</v>
      </c>
      <c r="J746" s="3" t="s">
        <v>3684</v>
      </c>
      <c r="K746" s="3" t="s">
        <v>2243</v>
      </c>
      <c r="L746" s="3" t="s">
        <v>22</v>
      </c>
      <c r="M746" s="5">
        <v>47134</v>
      </c>
      <c r="N746">
        <v>6</v>
      </c>
      <c r="O746" t="s">
        <v>23</v>
      </c>
      <c r="R746" s="10">
        <v>0</v>
      </c>
      <c r="S746" s="6">
        <v>45307</v>
      </c>
      <c r="T746" t="s">
        <v>2032</v>
      </c>
      <c r="U746" t="s">
        <v>104</v>
      </c>
    </row>
    <row r="747" spans="1:21" hidden="1" x14ac:dyDescent="0.25">
      <c r="A747" t="s">
        <v>1647</v>
      </c>
      <c r="B747" t="s">
        <v>3256</v>
      </c>
      <c r="C747" t="s">
        <v>17</v>
      </c>
      <c r="D747" t="s">
        <v>2243</v>
      </c>
      <c r="E747" s="1">
        <v>45307</v>
      </c>
      <c r="F747" s="3" t="s">
        <v>3683</v>
      </c>
      <c r="G747" t="s">
        <v>3309</v>
      </c>
      <c r="H747" t="s">
        <v>2243</v>
      </c>
      <c r="I747" t="s">
        <v>3042</v>
      </c>
      <c r="J747" s="3" t="s">
        <v>3684</v>
      </c>
      <c r="K747" s="3" t="s">
        <v>2243</v>
      </c>
      <c r="L747" s="3" t="s">
        <v>22</v>
      </c>
      <c r="M747" s="5">
        <v>47134</v>
      </c>
      <c r="O747" t="s">
        <v>23</v>
      </c>
      <c r="P747">
        <v>2</v>
      </c>
      <c r="S747" s="6">
        <v>45335</v>
      </c>
      <c r="T747" t="s">
        <v>689</v>
      </c>
      <c r="U747" t="s">
        <v>3827</v>
      </c>
    </row>
    <row r="748" spans="1:21" hidden="1" x14ac:dyDescent="0.25">
      <c r="A748" t="s">
        <v>1647</v>
      </c>
      <c r="B748" t="s">
        <v>16</v>
      </c>
      <c r="C748" t="s">
        <v>17</v>
      </c>
      <c r="D748" t="s">
        <v>2243</v>
      </c>
      <c r="E748" s="1">
        <v>45307</v>
      </c>
      <c r="F748" s="3" t="s">
        <v>3683</v>
      </c>
      <c r="G748" t="s">
        <v>3309</v>
      </c>
      <c r="H748" t="s">
        <v>2243</v>
      </c>
      <c r="I748" t="s">
        <v>3042</v>
      </c>
      <c r="J748" s="3" t="s">
        <v>3684</v>
      </c>
      <c r="K748" s="3" t="s">
        <v>2243</v>
      </c>
      <c r="L748" s="3" t="s">
        <v>22</v>
      </c>
      <c r="M748" s="5">
        <v>47134</v>
      </c>
      <c r="O748" t="s">
        <v>23</v>
      </c>
      <c r="P748">
        <v>2</v>
      </c>
      <c r="S748" s="6">
        <v>45338</v>
      </c>
      <c r="T748" t="s">
        <v>199</v>
      </c>
      <c r="U748" t="s">
        <v>3828</v>
      </c>
    </row>
    <row r="749" spans="1:21" hidden="1" x14ac:dyDescent="0.25">
      <c r="A749" t="s">
        <v>1647</v>
      </c>
      <c r="B749" t="s">
        <v>16</v>
      </c>
      <c r="C749" t="s">
        <v>17</v>
      </c>
      <c r="D749" t="s">
        <v>2243</v>
      </c>
      <c r="E749" s="1">
        <v>45307</v>
      </c>
      <c r="F749" s="3" t="s">
        <v>3683</v>
      </c>
      <c r="G749" t="s">
        <v>3309</v>
      </c>
      <c r="H749" t="s">
        <v>2243</v>
      </c>
      <c r="I749" t="s">
        <v>3042</v>
      </c>
      <c r="J749" s="3" t="s">
        <v>3684</v>
      </c>
      <c r="K749" s="3" t="s">
        <v>2243</v>
      </c>
      <c r="L749" s="3" t="s">
        <v>22</v>
      </c>
      <c r="M749" s="5">
        <v>47134</v>
      </c>
      <c r="O749" t="s">
        <v>23</v>
      </c>
      <c r="P749">
        <v>2</v>
      </c>
      <c r="S749" s="6">
        <v>45386</v>
      </c>
      <c r="T749" t="s">
        <v>689</v>
      </c>
      <c r="U749" t="s">
        <v>3892</v>
      </c>
    </row>
    <row r="750" spans="1:21" hidden="1" x14ac:dyDescent="0.25">
      <c r="A750" t="s">
        <v>1647</v>
      </c>
      <c r="B750" t="s">
        <v>16</v>
      </c>
      <c r="C750" t="s">
        <v>17</v>
      </c>
      <c r="D750" t="s">
        <v>2243</v>
      </c>
      <c r="E750" s="1">
        <v>45453</v>
      </c>
      <c r="F750" s="3" t="s">
        <v>3946</v>
      </c>
      <c r="G750" t="s">
        <v>4067</v>
      </c>
      <c r="H750" t="s">
        <v>2243</v>
      </c>
      <c r="I750" t="s">
        <v>3290</v>
      </c>
      <c r="J750" s="3" t="s">
        <v>4066</v>
      </c>
      <c r="K750" s="3" t="s">
        <v>2243</v>
      </c>
      <c r="L750" s="3" t="s">
        <v>22</v>
      </c>
      <c r="M750" s="5">
        <v>47279</v>
      </c>
      <c r="N750">
        <v>10</v>
      </c>
      <c r="O750" t="s">
        <v>23</v>
      </c>
      <c r="R750" s="10">
        <f>Table1[[#This Row],[Initial Balance]]-P4249-P4250</f>
        <v>8</v>
      </c>
      <c r="S750" s="6">
        <v>45454</v>
      </c>
      <c r="T750" t="s">
        <v>2032</v>
      </c>
      <c r="U750" t="s">
        <v>3578</v>
      </c>
    </row>
    <row r="751" spans="1:21" hidden="1" x14ac:dyDescent="0.25">
      <c r="A751" t="s">
        <v>1647</v>
      </c>
      <c r="B751" t="s">
        <v>16</v>
      </c>
      <c r="C751" t="s">
        <v>17</v>
      </c>
      <c r="E751" s="1">
        <v>45012</v>
      </c>
      <c r="F751" s="3" t="s">
        <v>2336</v>
      </c>
      <c r="G751" t="s">
        <v>2337</v>
      </c>
      <c r="H751" t="s">
        <v>834</v>
      </c>
      <c r="J751" s="3" t="s">
        <v>2338</v>
      </c>
      <c r="K751" s="3" t="s">
        <v>2243</v>
      </c>
      <c r="L751" s="3" t="s">
        <v>22</v>
      </c>
      <c r="M751" s="5">
        <v>46839</v>
      </c>
      <c r="N751">
        <v>4</v>
      </c>
      <c r="O751" t="s">
        <v>23</v>
      </c>
      <c r="R751" s="10">
        <f>Table1[[#This Row],[Initial Balance]]-P794</f>
        <v>3</v>
      </c>
      <c r="S751" s="6">
        <v>45012</v>
      </c>
      <c r="T751" t="s">
        <v>2032</v>
      </c>
      <c r="U751" t="s">
        <v>2220</v>
      </c>
    </row>
    <row r="752" spans="1:21" hidden="1" x14ac:dyDescent="0.25">
      <c r="A752" t="s">
        <v>1647</v>
      </c>
      <c r="B752" t="s">
        <v>16</v>
      </c>
      <c r="C752" t="s">
        <v>17</v>
      </c>
      <c r="E752" s="1">
        <v>45012</v>
      </c>
      <c r="F752" s="3" t="s">
        <v>2336</v>
      </c>
      <c r="G752" t="s">
        <v>2337</v>
      </c>
      <c r="H752" t="s">
        <v>834</v>
      </c>
      <c r="J752" s="3" t="s">
        <v>2338</v>
      </c>
      <c r="K752" s="3" t="s">
        <v>2243</v>
      </c>
      <c r="L752" s="3" t="s">
        <v>22</v>
      </c>
      <c r="M752" s="5">
        <v>46839</v>
      </c>
      <c r="O752" t="s">
        <v>23</v>
      </c>
      <c r="P752">
        <v>4</v>
      </c>
      <c r="S752" s="6">
        <v>45084</v>
      </c>
      <c r="T752" t="s">
        <v>689</v>
      </c>
      <c r="U752" t="s">
        <v>2644</v>
      </c>
    </row>
    <row r="753" spans="1:21" hidden="1" x14ac:dyDescent="0.25">
      <c r="A753" t="s">
        <v>1647</v>
      </c>
      <c r="B753" t="s">
        <v>3256</v>
      </c>
      <c r="C753" t="s">
        <v>17</v>
      </c>
      <c r="D753" t="s">
        <v>2243</v>
      </c>
      <c r="E753" s="1">
        <v>45309</v>
      </c>
      <c r="F753" s="3">
        <v>179707</v>
      </c>
      <c r="G753" t="s">
        <v>3687</v>
      </c>
      <c r="H753" t="s">
        <v>2243</v>
      </c>
      <c r="I753" t="s">
        <v>233</v>
      </c>
      <c r="J753" s="3" t="s">
        <v>3688</v>
      </c>
      <c r="K753" s="3">
        <v>1389830</v>
      </c>
      <c r="L753" s="3" t="s">
        <v>22</v>
      </c>
      <c r="M753" s="5">
        <v>47136</v>
      </c>
      <c r="N753">
        <v>50</v>
      </c>
      <c r="O753" t="s">
        <v>23</v>
      </c>
      <c r="R753" s="10">
        <v>40</v>
      </c>
      <c r="S753" s="6">
        <v>45309</v>
      </c>
      <c r="T753" t="s">
        <v>2032</v>
      </c>
      <c r="U753" t="s">
        <v>2022</v>
      </c>
    </row>
    <row r="754" spans="1:21" hidden="1" x14ac:dyDescent="0.25">
      <c r="A754" t="s">
        <v>1647</v>
      </c>
      <c r="B754" t="s">
        <v>3256</v>
      </c>
      <c r="C754" t="s">
        <v>17</v>
      </c>
      <c r="D754" t="s">
        <v>2243</v>
      </c>
      <c r="E754" s="1">
        <v>45309</v>
      </c>
      <c r="F754" s="3">
        <v>179707</v>
      </c>
      <c r="G754" t="s">
        <v>3687</v>
      </c>
      <c r="H754" t="s">
        <v>2243</v>
      </c>
      <c r="I754" t="s">
        <v>233</v>
      </c>
      <c r="J754" s="3" t="s">
        <v>3688</v>
      </c>
      <c r="K754" s="3">
        <v>1389830</v>
      </c>
      <c r="L754" s="3" t="s">
        <v>22</v>
      </c>
      <c r="M754" s="5">
        <v>47136</v>
      </c>
      <c r="O754" t="s">
        <v>23</v>
      </c>
      <c r="P754">
        <v>10</v>
      </c>
      <c r="S754" s="6">
        <v>45313</v>
      </c>
      <c r="T754" t="s">
        <v>3689</v>
      </c>
      <c r="U754" t="s">
        <v>2438</v>
      </c>
    </row>
    <row r="755" spans="1:21" hidden="1" x14ac:dyDescent="0.25">
      <c r="A755" t="s">
        <v>1647</v>
      </c>
      <c r="B755" t="s">
        <v>65</v>
      </c>
      <c r="C755" t="s">
        <v>17</v>
      </c>
      <c r="D755" t="s">
        <v>2243</v>
      </c>
      <c r="E755" s="1">
        <v>45454</v>
      </c>
      <c r="F755" s="3" t="s">
        <v>4055</v>
      </c>
      <c r="G755" t="s">
        <v>4056</v>
      </c>
      <c r="H755" t="s">
        <v>1745</v>
      </c>
      <c r="I755" t="s">
        <v>4057</v>
      </c>
      <c r="J755" s="3" t="s">
        <v>4058</v>
      </c>
      <c r="K755" s="3">
        <v>47881</v>
      </c>
      <c r="L755" s="3" t="s">
        <v>22</v>
      </c>
      <c r="M755" s="5">
        <v>47280</v>
      </c>
      <c r="N755">
        <v>2870</v>
      </c>
      <c r="O755" t="s">
        <v>23</v>
      </c>
      <c r="R755" s="10">
        <v>2870</v>
      </c>
      <c r="S755" s="6">
        <v>45455</v>
      </c>
      <c r="T755" t="s">
        <v>2032</v>
      </c>
      <c r="U755" t="s">
        <v>104</v>
      </c>
    </row>
    <row r="756" spans="1:21" hidden="1" x14ac:dyDescent="0.25">
      <c r="A756" t="s">
        <v>1647</v>
      </c>
      <c r="B756" t="s">
        <v>65</v>
      </c>
      <c r="C756" t="s">
        <v>17</v>
      </c>
      <c r="D756" t="s">
        <v>2243</v>
      </c>
      <c r="E756" s="1">
        <v>44950</v>
      </c>
      <c r="F756" s="3" t="s">
        <v>2254</v>
      </c>
      <c r="G756" t="s">
        <v>2255</v>
      </c>
      <c r="H756" t="s">
        <v>1745</v>
      </c>
      <c r="J756" s="3" t="s">
        <v>2256</v>
      </c>
      <c r="K756" s="3">
        <v>7262022</v>
      </c>
      <c r="L756" s="3" t="s">
        <v>22</v>
      </c>
      <c r="M756" s="5">
        <v>46776</v>
      </c>
      <c r="N756" s="8">
        <v>5400</v>
      </c>
      <c r="O756" t="s">
        <v>23</v>
      </c>
      <c r="R756" s="10">
        <f>Table1[[#This Row],[Initial Balance]]-P757-P758-P759-P760-P761-P762-P763</f>
        <v>0</v>
      </c>
      <c r="S756" s="6">
        <v>45005</v>
      </c>
      <c r="T756" t="s">
        <v>119</v>
      </c>
      <c r="U756" t="s">
        <v>2220</v>
      </c>
    </row>
    <row r="757" spans="1:21" hidden="1" x14ac:dyDescent="0.25">
      <c r="A757" t="s">
        <v>1647</v>
      </c>
      <c r="B757" t="s">
        <v>65</v>
      </c>
      <c r="C757" t="s">
        <v>17</v>
      </c>
      <c r="D757" t="s">
        <v>2243</v>
      </c>
      <c r="E757" s="1">
        <v>44950</v>
      </c>
      <c r="F757" s="3" t="s">
        <v>2254</v>
      </c>
      <c r="G757" t="s">
        <v>2255</v>
      </c>
      <c r="H757" t="s">
        <v>1745</v>
      </c>
      <c r="J757" s="3" t="s">
        <v>2256</v>
      </c>
      <c r="K757" s="3">
        <v>7262022</v>
      </c>
      <c r="L757" s="3" t="s">
        <v>22</v>
      </c>
      <c r="M757" s="5">
        <v>46776</v>
      </c>
      <c r="N757" s="8"/>
      <c r="O757" t="s">
        <v>23</v>
      </c>
      <c r="P757">
        <v>872</v>
      </c>
      <c r="S757" s="6">
        <v>45051</v>
      </c>
      <c r="T757" t="s">
        <v>689</v>
      </c>
      <c r="U757" t="s">
        <v>2550</v>
      </c>
    </row>
    <row r="758" spans="1:21" hidden="1" x14ac:dyDescent="0.25">
      <c r="A758" t="s">
        <v>1647</v>
      </c>
      <c r="B758" t="s">
        <v>65</v>
      </c>
      <c r="C758" t="s">
        <v>17</v>
      </c>
      <c r="D758" t="s">
        <v>2243</v>
      </c>
      <c r="E758" s="1">
        <v>44950</v>
      </c>
      <c r="F758" s="3" t="s">
        <v>2254</v>
      </c>
      <c r="G758" t="s">
        <v>2255</v>
      </c>
      <c r="H758" t="s">
        <v>1745</v>
      </c>
      <c r="J758" s="3" t="s">
        <v>2256</v>
      </c>
      <c r="K758" s="3">
        <v>7262022</v>
      </c>
      <c r="L758" s="3" t="s">
        <v>22</v>
      </c>
      <c r="M758" s="5">
        <v>46776</v>
      </c>
      <c r="N758" s="8"/>
      <c r="O758" t="s">
        <v>23</v>
      </c>
      <c r="P758">
        <v>658</v>
      </c>
      <c r="S758" s="6">
        <v>45064</v>
      </c>
      <c r="T758" t="s">
        <v>346</v>
      </c>
      <c r="U758" t="s">
        <v>2550</v>
      </c>
    </row>
    <row r="759" spans="1:21" hidden="1" x14ac:dyDescent="0.25">
      <c r="A759" t="s">
        <v>1647</v>
      </c>
      <c r="B759" t="s">
        <v>65</v>
      </c>
      <c r="C759" t="s">
        <v>17</v>
      </c>
      <c r="D759" t="s">
        <v>2243</v>
      </c>
      <c r="E759" s="1">
        <v>44950</v>
      </c>
      <c r="F759" s="3" t="s">
        <v>2254</v>
      </c>
      <c r="G759" t="s">
        <v>2255</v>
      </c>
      <c r="H759" t="s">
        <v>1745</v>
      </c>
      <c r="J759" s="3" t="s">
        <v>2256</v>
      </c>
      <c r="K759" s="3">
        <v>7262022</v>
      </c>
      <c r="L759" s="3" t="s">
        <v>22</v>
      </c>
      <c r="M759" s="5">
        <v>46776</v>
      </c>
      <c r="O759" t="s">
        <v>23</v>
      </c>
      <c r="P759">
        <v>847</v>
      </c>
      <c r="S759" s="6">
        <v>45198</v>
      </c>
      <c r="T759" t="s">
        <v>2420</v>
      </c>
      <c r="U759" t="s">
        <v>3311</v>
      </c>
    </row>
    <row r="760" spans="1:21" hidden="1" x14ac:dyDescent="0.25">
      <c r="A760" t="s">
        <v>1647</v>
      </c>
      <c r="B760" t="s">
        <v>65</v>
      </c>
      <c r="C760" t="s">
        <v>17</v>
      </c>
      <c r="D760" t="s">
        <v>2243</v>
      </c>
      <c r="E760" s="1">
        <v>44950</v>
      </c>
      <c r="F760" s="3" t="s">
        <v>2254</v>
      </c>
      <c r="G760" t="s">
        <v>2255</v>
      </c>
      <c r="H760" t="s">
        <v>1745</v>
      </c>
      <c r="J760" s="3" t="s">
        <v>2256</v>
      </c>
      <c r="K760" s="3">
        <v>7262022</v>
      </c>
      <c r="L760" s="3" t="s">
        <v>22</v>
      </c>
      <c r="M760" s="5">
        <v>46776</v>
      </c>
      <c r="O760" t="s">
        <v>23</v>
      </c>
      <c r="P760">
        <v>5</v>
      </c>
      <c r="S760" s="6">
        <v>45202</v>
      </c>
      <c r="T760" t="s">
        <v>1996</v>
      </c>
      <c r="U760" t="s">
        <v>3312</v>
      </c>
    </row>
    <row r="761" spans="1:21" hidden="1" x14ac:dyDescent="0.25">
      <c r="A761" t="s">
        <v>1647</v>
      </c>
      <c r="B761" t="s">
        <v>65</v>
      </c>
      <c r="C761" t="s">
        <v>17</v>
      </c>
      <c r="D761" t="s">
        <v>2243</v>
      </c>
      <c r="E761" s="1">
        <v>44950</v>
      </c>
      <c r="F761" s="3" t="s">
        <v>2254</v>
      </c>
      <c r="G761" t="s">
        <v>2255</v>
      </c>
      <c r="H761" t="s">
        <v>1745</v>
      </c>
      <c r="J761" s="3" t="s">
        <v>2256</v>
      </c>
      <c r="K761" s="3">
        <v>7262022</v>
      </c>
      <c r="L761" s="3" t="s">
        <v>22</v>
      </c>
      <c r="M761" s="5">
        <v>46776</v>
      </c>
      <c r="O761" t="s">
        <v>23</v>
      </c>
      <c r="P761">
        <v>1289</v>
      </c>
      <c r="S761" s="6">
        <v>45223</v>
      </c>
      <c r="T761" t="s">
        <v>2420</v>
      </c>
      <c r="U761" t="s">
        <v>3312</v>
      </c>
    </row>
    <row r="762" spans="1:21" hidden="1" x14ac:dyDescent="0.25">
      <c r="A762" t="s">
        <v>1647</v>
      </c>
      <c r="B762" t="s">
        <v>65</v>
      </c>
      <c r="C762" t="s">
        <v>17</v>
      </c>
      <c r="D762" t="s">
        <v>2243</v>
      </c>
      <c r="E762" s="1">
        <v>44950</v>
      </c>
      <c r="F762" s="3" t="s">
        <v>2254</v>
      </c>
      <c r="G762" t="s">
        <v>2255</v>
      </c>
      <c r="H762" t="s">
        <v>1745</v>
      </c>
      <c r="J762" s="3" t="s">
        <v>2256</v>
      </c>
      <c r="K762" s="3">
        <v>7262022</v>
      </c>
      <c r="L762" s="3" t="s">
        <v>22</v>
      </c>
      <c r="M762" s="5">
        <v>46776</v>
      </c>
      <c r="O762" t="s">
        <v>23</v>
      </c>
      <c r="P762">
        <v>1000</v>
      </c>
      <c r="S762" s="6">
        <v>45349</v>
      </c>
      <c r="T762" t="s">
        <v>3134</v>
      </c>
      <c r="U762" t="s">
        <v>3869</v>
      </c>
    </row>
    <row r="763" spans="1:21" hidden="1" x14ac:dyDescent="0.25">
      <c r="A763" t="s">
        <v>1647</v>
      </c>
      <c r="B763" t="s">
        <v>65</v>
      </c>
      <c r="C763" t="s">
        <v>17</v>
      </c>
      <c r="D763" t="s">
        <v>2243</v>
      </c>
      <c r="E763" s="1">
        <v>44950</v>
      </c>
      <c r="F763" s="3" t="s">
        <v>2254</v>
      </c>
      <c r="G763" t="s">
        <v>2255</v>
      </c>
      <c r="H763" t="s">
        <v>1745</v>
      </c>
      <c r="J763" s="3" t="s">
        <v>2256</v>
      </c>
      <c r="K763" s="3">
        <v>7262022</v>
      </c>
      <c r="L763" s="3" t="s">
        <v>22</v>
      </c>
      <c r="M763" s="5">
        <v>46776</v>
      </c>
      <c r="O763" t="s">
        <v>23</v>
      </c>
      <c r="P763">
        <v>729</v>
      </c>
      <c r="S763" s="6">
        <v>45365</v>
      </c>
      <c r="T763" t="s">
        <v>2420</v>
      </c>
      <c r="U763" t="s">
        <v>3870</v>
      </c>
    </row>
    <row r="764" spans="1:21" hidden="1" x14ac:dyDescent="0.25">
      <c r="A764" t="s">
        <v>1647</v>
      </c>
      <c r="B764" t="s">
        <v>65</v>
      </c>
      <c r="C764" t="s">
        <v>17</v>
      </c>
      <c r="D764" t="s">
        <v>2243</v>
      </c>
      <c r="E764" s="1">
        <v>44950</v>
      </c>
      <c r="F764" s="3" t="s">
        <v>1743</v>
      </c>
      <c r="G764" t="s">
        <v>2246</v>
      </c>
      <c r="H764" t="s">
        <v>1745</v>
      </c>
      <c r="J764" s="3" t="s">
        <v>2247</v>
      </c>
      <c r="K764" s="3" t="s">
        <v>1747</v>
      </c>
      <c r="L764" s="3" t="s">
        <v>22</v>
      </c>
      <c r="M764" s="5">
        <v>46776</v>
      </c>
      <c r="N764" s="8">
        <v>5400</v>
      </c>
      <c r="O764" t="s">
        <v>23</v>
      </c>
      <c r="R764" s="10">
        <f>Table1[[#This Row],[Initial Balance]]-P765-P766-P767-P768-P769-P770-P4125</f>
        <v>642.5</v>
      </c>
      <c r="S764" s="6">
        <v>44950</v>
      </c>
      <c r="T764" t="s">
        <v>2032</v>
      </c>
      <c r="U764" t="s">
        <v>2220</v>
      </c>
    </row>
    <row r="765" spans="1:21" hidden="1" x14ac:dyDescent="0.25">
      <c r="A765" t="s">
        <v>1647</v>
      </c>
      <c r="B765" t="s">
        <v>65</v>
      </c>
      <c r="C765" t="s">
        <v>17</v>
      </c>
      <c r="D765" t="s">
        <v>2243</v>
      </c>
      <c r="E765" s="1">
        <v>44950</v>
      </c>
      <c r="F765" s="3" t="s">
        <v>1743</v>
      </c>
      <c r="G765" t="s">
        <v>2246</v>
      </c>
      <c r="H765" t="s">
        <v>1745</v>
      </c>
      <c r="J765" s="3" t="s">
        <v>2247</v>
      </c>
      <c r="K765" s="3" t="s">
        <v>1747</v>
      </c>
      <c r="L765" s="3" t="s">
        <v>22</v>
      </c>
      <c r="M765" s="5">
        <v>46776</v>
      </c>
      <c r="N765" s="8"/>
      <c r="O765" t="s">
        <v>23</v>
      </c>
      <c r="P765">
        <v>921</v>
      </c>
      <c r="S765" s="6">
        <v>45051</v>
      </c>
      <c r="T765" t="s">
        <v>689</v>
      </c>
      <c r="U765" t="s">
        <v>2550</v>
      </c>
    </row>
    <row r="766" spans="1:21" hidden="1" x14ac:dyDescent="0.25">
      <c r="A766" t="s">
        <v>1647</v>
      </c>
      <c r="B766" t="s">
        <v>65</v>
      </c>
      <c r="C766" t="s">
        <v>17</v>
      </c>
      <c r="D766" t="s">
        <v>2243</v>
      </c>
      <c r="E766" s="1">
        <v>44950</v>
      </c>
      <c r="F766" s="3" t="s">
        <v>1743</v>
      </c>
      <c r="G766" t="s">
        <v>2246</v>
      </c>
      <c r="H766" t="s">
        <v>1745</v>
      </c>
      <c r="J766" s="3" t="s">
        <v>2247</v>
      </c>
      <c r="K766" s="3" t="s">
        <v>1747</v>
      </c>
      <c r="L766" s="3" t="s">
        <v>22</v>
      </c>
      <c r="M766" s="5">
        <v>46776</v>
      </c>
      <c r="N766" s="8"/>
      <c r="O766" t="s">
        <v>23</v>
      </c>
      <c r="P766">
        <v>658</v>
      </c>
      <c r="S766" s="6">
        <v>45064</v>
      </c>
      <c r="T766" t="s">
        <v>346</v>
      </c>
      <c r="U766" t="s">
        <v>2217</v>
      </c>
    </row>
    <row r="767" spans="1:21" hidden="1" x14ac:dyDescent="0.25">
      <c r="A767" t="s">
        <v>1647</v>
      </c>
      <c r="B767" t="s">
        <v>65</v>
      </c>
      <c r="C767" t="s">
        <v>17</v>
      </c>
      <c r="D767" t="s">
        <v>2243</v>
      </c>
      <c r="E767" s="1">
        <v>44950</v>
      </c>
      <c r="F767" s="3" t="s">
        <v>1743</v>
      </c>
      <c r="G767" t="s">
        <v>2246</v>
      </c>
      <c r="H767" t="s">
        <v>1745</v>
      </c>
      <c r="J767" s="3" t="s">
        <v>2247</v>
      </c>
      <c r="K767" s="3" t="s">
        <v>1747</v>
      </c>
      <c r="L767" s="3" t="s">
        <v>22</v>
      </c>
      <c r="M767" s="5" t="s">
        <v>3313</v>
      </c>
      <c r="O767" t="s">
        <v>23</v>
      </c>
      <c r="P767">
        <v>847</v>
      </c>
      <c r="S767" s="6">
        <v>45198</v>
      </c>
      <c r="T767" t="s">
        <v>2420</v>
      </c>
      <c r="U767" t="s">
        <v>3311</v>
      </c>
    </row>
    <row r="768" spans="1:21" hidden="1" x14ac:dyDescent="0.25">
      <c r="A768" t="s">
        <v>1647</v>
      </c>
      <c r="B768" t="s">
        <v>65</v>
      </c>
      <c r="C768" t="s">
        <v>17</v>
      </c>
      <c r="D768" t="s">
        <v>2243</v>
      </c>
      <c r="E768" s="1">
        <v>44950</v>
      </c>
      <c r="F768" s="3" t="s">
        <v>1743</v>
      </c>
      <c r="G768" t="s">
        <v>2246</v>
      </c>
      <c r="H768" t="s">
        <v>1745</v>
      </c>
      <c r="J768" s="3" t="s">
        <v>2247</v>
      </c>
      <c r="K768" s="3" t="s">
        <v>1747</v>
      </c>
      <c r="L768" s="3" t="s">
        <v>22</v>
      </c>
      <c r="M768" s="5">
        <v>46776</v>
      </c>
      <c r="O768" t="s">
        <v>23</v>
      </c>
      <c r="P768">
        <v>5</v>
      </c>
      <c r="S768" s="6">
        <v>45202</v>
      </c>
      <c r="T768" t="s">
        <v>1996</v>
      </c>
      <c r="U768" t="s">
        <v>3312</v>
      </c>
    </row>
    <row r="769" spans="1:21" hidden="1" x14ac:dyDescent="0.25">
      <c r="A769" t="s">
        <v>1647</v>
      </c>
      <c r="B769" t="s">
        <v>65</v>
      </c>
      <c r="C769" t="s">
        <v>17</v>
      </c>
      <c r="D769" t="s">
        <v>2243</v>
      </c>
      <c r="E769" s="1">
        <v>44950</v>
      </c>
      <c r="F769" s="3" t="s">
        <v>1743</v>
      </c>
      <c r="G769" t="s">
        <v>2246</v>
      </c>
      <c r="H769" t="s">
        <v>1745</v>
      </c>
      <c r="J769" s="3" t="s">
        <v>2247</v>
      </c>
      <c r="K769" s="3" t="s">
        <v>1747</v>
      </c>
      <c r="L769" s="3" t="s">
        <v>22</v>
      </c>
      <c r="M769" s="5">
        <v>46776</v>
      </c>
      <c r="O769" t="s">
        <v>23</v>
      </c>
      <c r="P769">
        <v>1289</v>
      </c>
      <c r="S769" s="6">
        <v>45223</v>
      </c>
      <c r="T769" t="s">
        <v>2420</v>
      </c>
      <c r="U769" t="s">
        <v>3312</v>
      </c>
    </row>
    <row r="770" spans="1:21" hidden="1" x14ac:dyDescent="0.25">
      <c r="A770" t="s">
        <v>1647</v>
      </c>
      <c r="B770" t="s">
        <v>65</v>
      </c>
      <c r="C770" t="s">
        <v>17</v>
      </c>
      <c r="D770" t="s">
        <v>2243</v>
      </c>
      <c r="E770" s="1">
        <v>44950</v>
      </c>
      <c r="F770" s="3" t="s">
        <v>1743</v>
      </c>
      <c r="G770" t="s">
        <v>2246</v>
      </c>
      <c r="H770" t="s">
        <v>1745</v>
      </c>
      <c r="J770" s="3" t="s">
        <v>2247</v>
      </c>
      <c r="K770" s="3" t="s">
        <v>1747</v>
      </c>
      <c r="L770" s="3" t="s">
        <v>22</v>
      </c>
      <c r="M770" s="5">
        <v>46776</v>
      </c>
      <c r="O770" t="s">
        <v>23</v>
      </c>
      <c r="P770">
        <v>1000</v>
      </c>
      <c r="S770" s="6">
        <v>45339</v>
      </c>
      <c r="T770" t="s">
        <v>2420</v>
      </c>
      <c r="U770" t="s">
        <v>3871</v>
      </c>
    </row>
    <row r="771" spans="1:21" hidden="1" x14ac:dyDescent="0.25">
      <c r="A771" t="s">
        <v>1647</v>
      </c>
      <c r="B771" t="s">
        <v>65</v>
      </c>
      <c r="C771" t="s">
        <v>17</v>
      </c>
      <c r="D771" t="s">
        <v>2243</v>
      </c>
      <c r="E771" s="1">
        <v>44950</v>
      </c>
      <c r="F771" s="3" t="s">
        <v>1743</v>
      </c>
      <c r="G771" t="s">
        <v>3874</v>
      </c>
      <c r="H771" t="s">
        <v>1745</v>
      </c>
      <c r="J771" s="3" t="s">
        <v>3873</v>
      </c>
      <c r="K771" s="3" t="s">
        <v>1747</v>
      </c>
      <c r="L771" s="3" t="s">
        <v>22</v>
      </c>
      <c r="M771" s="5">
        <v>46776</v>
      </c>
      <c r="O771" t="s">
        <v>23</v>
      </c>
      <c r="P771">
        <v>680</v>
      </c>
      <c r="S771" s="6">
        <v>45365</v>
      </c>
      <c r="T771" t="s">
        <v>2420</v>
      </c>
      <c r="U771" t="s">
        <v>3872</v>
      </c>
    </row>
    <row r="772" spans="1:21" hidden="1" x14ac:dyDescent="0.25">
      <c r="A772" t="s">
        <v>1647</v>
      </c>
      <c r="B772" t="s">
        <v>65</v>
      </c>
      <c r="C772" t="s">
        <v>17</v>
      </c>
      <c r="D772" t="s">
        <v>2243</v>
      </c>
      <c r="E772" s="1">
        <v>44950</v>
      </c>
      <c r="F772" s="3" t="s">
        <v>1743</v>
      </c>
      <c r="G772" t="s">
        <v>2246</v>
      </c>
      <c r="H772" t="s">
        <v>1745</v>
      </c>
      <c r="J772" s="3" t="s">
        <v>2247</v>
      </c>
      <c r="K772" s="3" t="s">
        <v>1747</v>
      </c>
      <c r="L772" s="3" t="s">
        <v>22</v>
      </c>
      <c r="M772" s="5">
        <v>46776</v>
      </c>
      <c r="O772" t="s">
        <v>23</v>
      </c>
      <c r="P772">
        <v>680</v>
      </c>
      <c r="S772" s="6">
        <v>45365</v>
      </c>
      <c r="T772" t="s">
        <v>2420</v>
      </c>
      <c r="U772" t="s">
        <v>4054</v>
      </c>
    </row>
    <row r="773" spans="1:21" hidden="1" x14ac:dyDescent="0.25">
      <c r="A773" t="s">
        <v>1647</v>
      </c>
      <c r="B773" t="s">
        <v>65</v>
      </c>
      <c r="C773" t="s">
        <v>17</v>
      </c>
      <c r="D773" t="s">
        <v>2243</v>
      </c>
      <c r="E773" s="1">
        <v>45454</v>
      </c>
      <c r="F773" s="3" t="s">
        <v>1743</v>
      </c>
      <c r="G773" t="s">
        <v>4060</v>
      </c>
      <c r="H773" t="s">
        <v>2243</v>
      </c>
      <c r="I773" t="s">
        <v>3950</v>
      </c>
      <c r="J773" s="3" t="s">
        <v>4059</v>
      </c>
      <c r="K773" s="3">
        <v>2082837</v>
      </c>
      <c r="L773" s="3" t="s">
        <v>22</v>
      </c>
      <c r="M773" s="5">
        <v>47280</v>
      </c>
      <c r="N773">
        <v>2240</v>
      </c>
      <c r="O773" t="s">
        <v>23</v>
      </c>
      <c r="R773" s="10">
        <v>2240</v>
      </c>
      <c r="S773" s="6">
        <v>45455</v>
      </c>
      <c r="T773" t="s">
        <v>2032</v>
      </c>
      <c r="U773" t="s">
        <v>3813</v>
      </c>
    </row>
    <row r="774" spans="1:21" hidden="1" x14ac:dyDescent="0.25">
      <c r="A774" t="s">
        <v>1647</v>
      </c>
      <c r="B774" t="s">
        <v>16</v>
      </c>
      <c r="C774" t="s">
        <v>17</v>
      </c>
      <c r="E774" s="1">
        <v>45054</v>
      </c>
      <c r="F774" s="3">
        <v>5719740</v>
      </c>
      <c r="G774" t="s">
        <v>2512</v>
      </c>
      <c r="H774" t="s">
        <v>20</v>
      </c>
      <c r="J774" s="3" t="s">
        <v>2513</v>
      </c>
      <c r="K774" s="11" t="s">
        <v>2514</v>
      </c>
      <c r="L774" s="3" t="s">
        <v>22</v>
      </c>
      <c r="M774" s="5">
        <v>46881</v>
      </c>
      <c r="N774">
        <v>4</v>
      </c>
      <c r="O774" t="s">
        <v>23</v>
      </c>
      <c r="R774" s="10">
        <v>0</v>
      </c>
      <c r="S774" s="6">
        <v>45054</v>
      </c>
      <c r="T774" t="s">
        <v>2032</v>
      </c>
      <c r="U774" t="s">
        <v>789</v>
      </c>
    </row>
    <row r="775" spans="1:21" hidden="1" x14ac:dyDescent="0.25">
      <c r="A775" t="s">
        <v>1647</v>
      </c>
      <c r="B775" t="s">
        <v>3256</v>
      </c>
      <c r="C775" t="s">
        <v>17</v>
      </c>
      <c r="E775" s="1">
        <v>45054</v>
      </c>
      <c r="F775" s="3">
        <v>5749740</v>
      </c>
      <c r="G775" t="s">
        <v>2512</v>
      </c>
      <c r="H775" t="s">
        <v>3193</v>
      </c>
      <c r="J775" s="3" t="s">
        <v>2513</v>
      </c>
      <c r="K775" s="3">
        <v>855878</v>
      </c>
      <c r="L775" s="3" t="s">
        <v>22</v>
      </c>
      <c r="M775" s="5">
        <v>46881</v>
      </c>
      <c r="O775" t="s">
        <v>23</v>
      </c>
      <c r="P775">
        <v>2</v>
      </c>
      <c r="S775" s="6">
        <v>45547</v>
      </c>
      <c r="T775" t="s">
        <v>199</v>
      </c>
      <c r="U775" t="s">
        <v>3123</v>
      </c>
    </row>
    <row r="776" spans="1:21" hidden="1" x14ac:dyDescent="0.25">
      <c r="A776" t="s">
        <v>1647</v>
      </c>
      <c r="B776" t="s">
        <v>3256</v>
      </c>
      <c r="C776" t="s">
        <v>17</v>
      </c>
      <c r="E776" s="1">
        <v>45054</v>
      </c>
      <c r="F776" s="3">
        <v>5749740</v>
      </c>
      <c r="G776" t="s">
        <v>2512</v>
      </c>
      <c r="H776" t="s">
        <v>3193</v>
      </c>
      <c r="J776" s="3" t="s">
        <v>2513</v>
      </c>
      <c r="K776" s="3">
        <v>85878</v>
      </c>
      <c r="L776" s="3" t="s">
        <v>22</v>
      </c>
      <c r="M776" s="5">
        <v>46881</v>
      </c>
      <c r="O776" t="s">
        <v>23</v>
      </c>
      <c r="P776">
        <v>2</v>
      </c>
      <c r="S776" s="6">
        <v>45556</v>
      </c>
      <c r="T776" t="s">
        <v>199</v>
      </c>
      <c r="U776" t="s">
        <v>3123</v>
      </c>
    </row>
    <row r="777" spans="1:21" hidden="1" x14ac:dyDescent="0.25">
      <c r="A777" t="s">
        <v>1647</v>
      </c>
      <c r="B777" t="s">
        <v>16</v>
      </c>
      <c r="C777" t="s">
        <v>17</v>
      </c>
      <c r="D777" t="s">
        <v>2243</v>
      </c>
      <c r="E777" s="1">
        <v>45294</v>
      </c>
      <c r="F777" s="3" t="s">
        <v>1105</v>
      </c>
      <c r="G777" t="s">
        <v>3570</v>
      </c>
      <c r="H777" t="s">
        <v>2243</v>
      </c>
      <c r="I777" t="s">
        <v>158</v>
      </c>
      <c r="J777" s="3" t="s">
        <v>3571</v>
      </c>
      <c r="K777" s="3" t="s">
        <v>3572</v>
      </c>
      <c r="L777" s="3" t="s">
        <v>22</v>
      </c>
      <c r="M777" s="5">
        <v>45617</v>
      </c>
      <c r="N777">
        <v>80</v>
      </c>
      <c r="O777" t="s">
        <v>23</v>
      </c>
      <c r="R777" s="10">
        <v>0</v>
      </c>
      <c r="S777" s="6">
        <v>45294</v>
      </c>
      <c r="T777" t="s">
        <v>2032</v>
      </c>
      <c r="U777" t="s">
        <v>104</v>
      </c>
    </row>
    <row r="778" spans="1:21" hidden="1" x14ac:dyDescent="0.25">
      <c r="A778" t="s">
        <v>1647</v>
      </c>
      <c r="B778" t="s">
        <v>16</v>
      </c>
      <c r="C778" t="s">
        <v>17</v>
      </c>
      <c r="D778" t="s">
        <v>2243</v>
      </c>
      <c r="E778" s="1">
        <v>45294</v>
      </c>
      <c r="F778" s="3" t="s">
        <v>1105</v>
      </c>
      <c r="G778" t="s">
        <v>3570</v>
      </c>
      <c r="H778" t="s">
        <v>2243</v>
      </c>
      <c r="I778" t="s">
        <v>158</v>
      </c>
      <c r="J778" s="3" t="s">
        <v>3571</v>
      </c>
      <c r="K778" s="3" t="s">
        <v>3572</v>
      </c>
      <c r="L778" s="3" t="s">
        <v>22</v>
      </c>
      <c r="M778" s="5">
        <v>45617</v>
      </c>
      <c r="O778" t="s">
        <v>23</v>
      </c>
      <c r="P778">
        <v>80</v>
      </c>
      <c r="S778" s="6">
        <v>45299</v>
      </c>
      <c r="T778" t="s">
        <v>1971</v>
      </c>
      <c r="U778" t="s">
        <v>3635</v>
      </c>
    </row>
    <row r="779" spans="1:21" hidden="1" x14ac:dyDescent="0.25">
      <c r="A779" t="s">
        <v>1647</v>
      </c>
      <c r="B779" t="s">
        <v>16</v>
      </c>
      <c r="C779" t="s">
        <v>17</v>
      </c>
      <c r="E779" s="1">
        <v>44999</v>
      </c>
      <c r="F779" s="3">
        <v>5719740</v>
      </c>
      <c r="G779" t="s">
        <v>3043</v>
      </c>
      <c r="H779" t="s">
        <v>20</v>
      </c>
      <c r="J779" s="3" t="s">
        <v>3044</v>
      </c>
      <c r="K779" s="3">
        <v>85034</v>
      </c>
      <c r="L779" s="3" t="s">
        <v>22</v>
      </c>
      <c r="M779" s="5">
        <v>46826</v>
      </c>
      <c r="N779">
        <v>4</v>
      </c>
      <c r="O779" t="s">
        <v>23</v>
      </c>
      <c r="P779">
        <v>0</v>
      </c>
      <c r="R779" s="10">
        <v>0</v>
      </c>
      <c r="S779" s="6">
        <v>45022</v>
      </c>
      <c r="T779" t="s">
        <v>2032</v>
      </c>
      <c r="U779" t="s">
        <v>104</v>
      </c>
    </row>
    <row r="780" spans="1:21" hidden="1" x14ac:dyDescent="0.25">
      <c r="A780" t="s">
        <v>1647</v>
      </c>
      <c r="B780" t="s">
        <v>16</v>
      </c>
      <c r="C780" t="s">
        <v>17</v>
      </c>
      <c r="E780" s="1">
        <v>44999</v>
      </c>
      <c r="F780" s="3">
        <v>5719740</v>
      </c>
      <c r="G780" t="s">
        <v>3043</v>
      </c>
      <c r="H780" t="s">
        <v>20</v>
      </c>
      <c r="J780" s="3" t="s">
        <v>3044</v>
      </c>
      <c r="K780" s="3">
        <v>85034</v>
      </c>
      <c r="L780" s="3" t="s">
        <v>22</v>
      </c>
      <c r="M780" s="5">
        <v>46826</v>
      </c>
      <c r="O780" t="s">
        <v>23</v>
      </c>
      <c r="P780">
        <v>4</v>
      </c>
      <c r="S780" s="6">
        <v>45044</v>
      </c>
      <c r="T780" t="s">
        <v>199</v>
      </c>
      <c r="U780" t="s">
        <v>2643</v>
      </c>
    </row>
    <row r="781" spans="1:21" hidden="1" x14ac:dyDescent="0.25">
      <c r="A781" t="s">
        <v>1647</v>
      </c>
      <c r="B781" t="s">
        <v>16</v>
      </c>
      <c r="C781" t="s">
        <v>17</v>
      </c>
      <c r="D781" t="s">
        <v>2243</v>
      </c>
      <c r="E781" s="1">
        <v>45295</v>
      </c>
      <c r="F781" s="3" t="s">
        <v>3822</v>
      </c>
      <c r="G781" t="s">
        <v>3823</v>
      </c>
      <c r="H781" t="s">
        <v>2243</v>
      </c>
      <c r="I781" t="s">
        <v>3042</v>
      </c>
      <c r="J781" s="3" t="s">
        <v>3824</v>
      </c>
      <c r="K781" s="3" t="s">
        <v>2243</v>
      </c>
      <c r="L781" s="3" t="s">
        <v>22</v>
      </c>
      <c r="M781" s="5">
        <v>47122</v>
      </c>
      <c r="N781">
        <v>5</v>
      </c>
      <c r="O781" t="s">
        <v>23</v>
      </c>
      <c r="R781" s="10">
        <v>3</v>
      </c>
      <c r="S781" s="6">
        <v>45295</v>
      </c>
      <c r="T781" t="s">
        <v>2032</v>
      </c>
      <c r="U781" t="s">
        <v>2022</v>
      </c>
    </row>
    <row r="782" spans="1:21" hidden="1" x14ac:dyDescent="0.25">
      <c r="A782" t="s">
        <v>1647</v>
      </c>
      <c r="B782" t="s">
        <v>16</v>
      </c>
      <c r="C782" t="s">
        <v>17</v>
      </c>
      <c r="D782" t="s">
        <v>2243</v>
      </c>
      <c r="E782" s="1">
        <v>45295</v>
      </c>
      <c r="F782" s="3" t="s">
        <v>3822</v>
      </c>
      <c r="G782" t="s">
        <v>3823</v>
      </c>
      <c r="H782" t="s">
        <v>2243</v>
      </c>
      <c r="I782" t="s">
        <v>3042</v>
      </c>
      <c r="J782" s="3" t="s">
        <v>3824</v>
      </c>
      <c r="K782" s="3" t="s">
        <v>2243</v>
      </c>
      <c r="L782" s="3" t="s">
        <v>22</v>
      </c>
      <c r="M782" s="5">
        <v>47122</v>
      </c>
      <c r="O782" t="s">
        <v>23</v>
      </c>
      <c r="P782">
        <v>1</v>
      </c>
      <c r="S782" s="6">
        <v>45308</v>
      </c>
      <c r="T782" t="s">
        <v>2197</v>
      </c>
      <c r="U782" t="s">
        <v>3780</v>
      </c>
    </row>
    <row r="783" spans="1:21" hidden="1" x14ac:dyDescent="0.25">
      <c r="A783" t="s">
        <v>1647</v>
      </c>
      <c r="B783" t="s">
        <v>16</v>
      </c>
      <c r="C783" t="s">
        <v>17</v>
      </c>
      <c r="D783" t="s">
        <v>2243</v>
      </c>
      <c r="E783" s="1">
        <v>45295</v>
      </c>
      <c r="F783" s="3" t="s">
        <v>3822</v>
      </c>
      <c r="G783" t="s">
        <v>3823</v>
      </c>
      <c r="H783" t="s">
        <v>2243</v>
      </c>
      <c r="I783" t="s">
        <v>3290</v>
      </c>
      <c r="J783" s="3" t="s">
        <v>3824</v>
      </c>
      <c r="K783" s="3" t="s">
        <v>2243</v>
      </c>
      <c r="L783" s="3" t="s">
        <v>22</v>
      </c>
      <c r="M783" s="5">
        <v>47122</v>
      </c>
      <c r="O783" t="s">
        <v>23</v>
      </c>
      <c r="P783">
        <v>1</v>
      </c>
      <c r="S783" s="6" t="s">
        <v>3826</v>
      </c>
      <c r="T783" t="s">
        <v>1971</v>
      </c>
      <c r="U783" t="s">
        <v>3780</v>
      </c>
    </row>
    <row r="784" spans="1:21" hidden="1" x14ac:dyDescent="0.25">
      <c r="A784" t="s">
        <v>1647</v>
      </c>
      <c r="B784" t="s">
        <v>16</v>
      </c>
      <c r="C784" t="s">
        <v>17</v>
      </c>
      <c r="E784" s="1">
        <v>45012</v>
      </c>
      <c r="F784" s="3" t="s">
        <v>2339</v>
      </c>
      <c r="G784" t="s">
        <v>2340</v>
      </c>
      <c r="H784" t="s">
        <v>834</v>
      </c>
      <c r="J784" s="3" t="s">
        <v>2341</v>
      </c>
      <c r="K784" s="3" t="s">
        <v>2243</v>
      </c>
      <c r="L784" s="3" t="s">
        <v>22</v>
      </c>
      <c r="M784" s="5">
        <v>46839</v>
      </c>
      <c r="N784">
        <v>6</v>
      </c>
      <c r="O784" t="s">
        <v>23</v>
      </c>
      <c r="R784" s="10">
        <v>0</v>
      </c>
      <c r="S784" s="6">
        <v>45012</v>
      </c>
      <c r="T784" t="s">
        <v>2032</v>
      </c>
      <c r="U784" t="s">
        <v>2220</v>
      </c>
    </row>
    <row r="785" spans="1:21" hidden="1" x14ac:dyDescent="0.25">
      <c r="A785" t="s">
        <v>1647</v>
      </c>
      <c r="B785" t="s">
        <v>16</v>
      </c>
      <c r="C785" t="s">
        <v>17</v>
      </c>
      <c r="E785" s="1">
        <v>45012</v>
      </c>
      <c r="F785" s="3" t="s">
        <v>2339</v>
      </c>
      <c r="G785" t="s">
        <v>2340</v>
      </c>
      <c r="H785" t="s">
        <v>834</v>
      </c>
      <c r="J785" s="3" t="s">
        <v>2341</v>
      </c>
      <c r="K785" s="3" t="s">
        <v>2243</v>
      </c>
      <c r="L785" s="3" t="s">
        <v>22</v>
      </c>
      <c r="M785" s="5">
        <v>46839</v>
      </c>
      <c r="O785" t="s">
        <v>23</v>
      </c>
      <c r="P785">
        <v>2</v>
      </c>
      <c r="S785" s="6">
        <v>45081</v>
      </c>
      <c r="T785" t="s">
        <v>1073</v>
      </c>
      <c r="U785" t="s">
        <v>2644</v>
      </c>
    </row>
    <row r="786" spans="1:21" hidden="1" x14ac:dyDescent="0.25">
      <c r="A786" t="s">
        <v>1647</v>
      </c>
      <c r="B786" t="s">
        <v>16</v>
      </c>
      <c r="C786" t="s">
        <v>17</v>
      </c>
      <c r="E786" s="1">
        <v>45012</v>
      </c>
      <c r="F786" s="3" t="s">
        <v>2339</v>
      </c>
      <c r="G786" t="s">
        <v>2340</v>
      </c>
      <c r="H786" t="s">
        <v>3042</v>
      </c>
      <c r="J786" s="3" t="s">
        <v>2341</v>
      </c>
      <c r="K786" s="3" t="s">
        <v>2243</v>
      </c>
      <c r="L786" s="3" t="s">
        <v>22</v>
      </c>
      <c r="M786" s="5">
        <v>46839</v>
      </c>
      <c r="O786" t="s">
        <v>23</v>
      </c>
      <c r="P786">
        <v>3</v>
      </c>
      <c r="S786" s="6">
        <v>45169</v>
      </c>
      <c r="T786" t="s">
        <v>1073</v>
      </c>
      <c r="U786" t="s">
        <v>3040</v>
      </c>
    </row>
    <row r="787" spans="1:21" hidden="1" x14ac:dyDescent="0.25">
      <c r="A787" t="s">
        <v>1647</v>
      </c>
      <c r="B787" t="s">
        <v>16</v>
      </c>
      <c r="C787" t="s">
        <v>17</v>
      </c>
      <c r="E787" s="1">
        <v>45012</v>
      </c>
      <c r="F787" s="3" t="s">
        <v>2339</v>
      </c>
      <c r="G787" t="s">
        <v>2340</v>
      </c>
      <c r="H787" t="s">
        <v>3042</v>
      </c>
      <c r="J787" s="3" t="s">
        <v>2341</v>
      </c>
      <c r="K787" s="3" t="s">
        <v>2243</v>
      </c>
      <c r="L787" s="3" t="s">
        <v>22</v>
      </c>
      <c r="M787" s="5">
        <v>46839</v>
      </c>
      <c r="O787" t="s">
        <v>23</v>
      </c>
      <c r="P787">
        <v>1</v>
      </c>
      <c r="S787" s="6">
        <v>45190</v>
      </c>
      <c r="T787" t="s">
        <v>199</v>
      </c>
      <c r="U787" t="s">
        <v>3041</v>
      </c>
    </row>
    <row r="788" spans="1:21" hidden="1" x14ac:dyDescent="0.25">
      <c r="A788" t="s">
        <v>1647</v>
      </c>
      <c r="B788" t="s">
        <v>16</v>
      </c>
      <c r="C788" t="s">
        <v>17</v>
      </c>
      <c r="D788" t="s">
        <v>2243</v>
      </c>
      <c r="E788" s="1">
        <v>45159</v>
      </c>
      <c r="F788" s="3" t="s">
        <v>3317</v>
      </c>
      <c r="G788" t="s">
        <v>3318</v>
      </c>
      <c r="H788" t="s">
        <v>3276</v>
      </c>
      <c r="J788" s="3" t="s">
        <v>3319</v>
      </c>
      <c r="K788" s="3">
        <v>440723000</v>
      </c>
      <c r="L788" s="3" t="s">
        <v>22</v>
      </c>
      <c r="M788" s="5">
        <v>46986</v>
      </c>
      <c r="N788">
        <v>24</v>
      </c>
      <c r="O788" t="s">
        <v>23</v>
      </c>
      <c r="R788" s="10" t="e">
        <f>Table1[[#This Row],[Initial Balance]]-P789-P790-P791-P792-P793-P794-P4137</f>
        <v>#VALUE!</v>
      </c>
      <c r="S788" s="6">
        <v>45159</v>
      </c>
      <c r="T788" t="s">
        <v>2032</v>
      </c>
      <c r="U788" t="s">
        <v>2576</v>
      </c>
    </row>
    <row r="789" spans="1:21" hidden="1" x14ac:dyDescent="0.25">
      <c r="A789" t="s">
        <v>1647</v>
      </c>
      <c r="B789" t="s">
        <v>16</v>
      </c>
      <c r="C789" t="s">
        <v>17</v>
      </c>
      <c r="D789" t="s">
        <v>2243</v>
      </c>
      <c r="E789" s="1">
        <v>45159</v>
      </c>
      <c r="F789" s="3" t="s">
        <v>3317</v>
      </c>
      <c r="G789" t="s">
        <v>3318</v>
      </c>
      <c r="H789" t="s">
        <v>3276</v>
      </c>
      <c r="J789" s="3" t="s">
        <v>3319</v>
      </c>
      <c r="K789" s="3">
        <v>440723000</v>
      </c>
      <c r="L789" s="3" t="s">
        <v>22</v>
      </c>
      <c r="M789" s="5">
        <v>46986</v>
      </c>
      <c r="O789" t="s">
        <v>23</v>
      </c>
      <c r="P789">
        <v>4</v>
      </c>
      <c r="S789" s="6">
        <v>45167</v>
      </c>
      <c r="T789" t="s">
        <v>689</v>
      </c>
      <c r="U789" t="s">
        <v>3040</v>
      </c>
    </row>
    <row r="790" spans="1:21" hidden="1" x14ac:dyDescent="0.25">
      <c r="A790" t="s">
        <v>1647</v>
      </c>
      <c r="B790" t="s">
        <v>16</v>
      </c>
      <c r="C790" t="s">
        <v>17</v>
      </c>
      <c r="D790" t="s">
        <v>2243</v>
      </c>
      <c r="E790" s="1">
        <v>45159</v>
      </c>
      <c r="F790" s="3" t="s">
        <v>3317</v>
      </c>
      <c r="G790" t="s">
        <v>3831</v>
      </c>
      <c r="H790" t="s">
        <v>3830</v>
      </c>
      <c r="J790" s="3" t="s">
        <v>3319</v>
      </c>
      <c r="K790" s="3">
        <v>440723000</v>
      </c>
      <c r="L790" s="3" t="s">
        <v>22</v>
      </c>
      <c r="M790" s="5">
        <v>46986</v>
      </c>
      <c r="O790" t="s">
        <v>23</v>
      </c>
      <c r="P790">
        <v>4</v>
      </c>
      <c r="S790" s="6">
        <v>45335</v>
      </c>
      <c r="T790" t="s">
        <v>689</v>
      </c>
      <c r="U790" t="s">
        <v>3827</v>
      </c>
    </row>
    <row r="791" spans="1:21" hidden="1" x14ac:dyDescent="0.25">
      <c r="A791" t="s">
        <v>1647</v>
      </c>
      <c r="B791" t="s">
        <v>16</v>
      </c>
      <c r="C791" t="s">
        <v>17</v>
      </c>
      <c r="D791" t="s">
        <v>2243</v>
      </c>
      <c r="E791" s="1">
        <v>45159</v>
      </c>
      <c r="F791" s="3" t="s">
        <v>3317</v>
      </c>
      <c r="G791" t="s">
        <v>3831</v>
      </c>
      <c r="H791" t="s">
        <v>3830</v>
      </c>
      <c r="J791" s="3" t="s">
        <v>3319</v>
      </c>
      <c r="K791" s="3">
        <v>440723000</v>
      </c>
      <c r="L791" s="3" t="s">
        <v>22</v>
      </c>
      <c r="M791" s="5">
        <v>46986</v>
      </c>
      <c r="O791" t="s">
        <v>23</v>
      </c>
      <c r="P791">
        <v>4</v>
      </c>
      <c r="S791" s="6">
        <v>45338</v>
      </c>
      <c r="T791" t="s">
        <v>199</v>
      </c>
      <c r="U791" t="s">
        <v>3828</v>
      </c>
    </row>
    <row r="792" spans="1:21" hidden="1" x14ac:dyDescent="0.25">
      <c r="A792" t="s">
        <v>1647</v>
      </c>
      <c r="B792" t="s">
        <v>16</v>
      </c>
      <c r="C792" t="s">
        <v>17</v>
      </c>
      <c r="D792" t="s">
        <v>2243</v>
      </c>
      <c r="E792" s="1">
        <v>45159</v>
      </c>
      <c r="F792" s="3" t="s">
        <v>3317</v>
      </c>
      <c r="G792" t="s">
        <v>3831</v>
      </c>
      <c r="H792" t="s">
        <v>3830</v>
      </c>
      <c r="J792" s="3" t="s">
        <v>3319</v>
      </c>
      <c r="K792" s="3">
        <v>440723000</v>
      </c>
      <c r="L792" s="3" t="s">
        <v>22</v>
      </c>
      <c r="M792" s="5">
        <v>46986</v>
      </c>
      <c r="O792" t="s">
        <v>23</v>
      </c>
      <c r="P792">
        <v>1</v>
      </c>
      <c r="S792" s="6">
        <v>45375</v>
      </c>
      <c r="T792" t="s">
        <v>707</v>
      </c>
      <c r="U792" t="s">
        <v>3901</v>
      </c>
    </row>
    <row r="793" spans="1:21" hidden="1" x14ac:dyDescent="0.25">
      <c r="A793" t="s">
        <v>1647</v>
      </c>
      <c r="B793" t="s">
        <v>16</v>
      </c>
      <c r="C793" t="s">
        <v>17</v>
      </c>
      <c r="D793" t="s">
        <v>2243</v>
      </c>
      <c r="E793" s="1">
        <v>45159</v>
      </c>
      <c r="F793" s="3" t="s">
        <v>3317</v>
      </c>
      <c r="G793" t="s">
        <v>3831</v>
      </c>
      <c r="H793" t="s">
        <v>3830</v>
      </c>
      <c r="J793" s="3" t="s">
        <v>3319</v>
      </c>
      <c r="K793" s="3">
        <v>440723000</v>
      </c>
      <c r="L793" s="3" t="s">
        <v>22</v>
      </c>
      <c r="M793" s="5">
        <v>46986</v>
      </c>
      <c r="O793" t="s">
        <v>23</v>
      </c>
      <c r="P793">
        <v>1</v>
      </c>
      <c r="S793" s="6">
        <v>45386</v>
      </c>
      <c r="T793" t="s">
        <v>689</v>
      </c>
      <c r="U793" t="s">
        <v>3892</v>
      </c>
    </row>
    <row r="794" spans="1:21" hidden="1" x14ac:dyDescent="0.25">
      <c r="A794" t="s">
        <v>1647</v>
      </c>
      <c r="B794" t="s">
        <v>16</v>
      </c>
      <c r="C794" t="s">
        <v>17</v>
      </c>
      <c r="D794" t="s">
        <v>2243</v>
      </c>
      <c r="E794" s="1">
        <v>45159</v>
      </c>
      <c r="F794" s="3" t="s">
        <v>3317</v>
      </c>
      <c r="G794" t="s">
        <v>3831</v>
      </c>
      <c r="H794" t="s">
        <v>3830</v>
      </c>
      <c r="J794" s="3" t="s">
        <v>3319</v>
      </c>
      <c r="K794" s="3">
        <v>440723000</v>
      </c>
      <c r="L794" s="3" t="s">
        <v>22</v>
      </c>
      <c r="M794" s="5">
        <v>46986</v>
      </c>
      <c r="O794" t="s">
        <v>23</v>
      </c>
      <c r="P794">
        <v>1</v>
      </c>
      <c r="S794" s="6">
        <v>45397</v>
      </c>
      <c r="T794" t="s">
        <v>199</v>
      </c>
      <c r="U794" t="s">
        <v>3891</v>
      </c>
    </row>
    <row r="795" spans="1:21" hidden="1" x14ac:dyDescent="0.25">
      <c r="A795" t="s">
        <v>1647</v>
      </c>
      <c r="B795" t="s">
        <v>16</v>
      </c>
      <c r="C795" t="s">
        <v>17</v>
      </c>
      <c r="D795" t="s">
        <v>2243</v>
      </c>
      <c r="E795" s="1">
        <v>45159</v>
      </c>
      <c r="F795" s="3" t="s">
        <v>3317</v>
      </c>
      <c r="G795" t="s">
        <v>3831</v>
      </c>
      <c r="H795" t="s">
        <v>3830</v>
      </c>
      <c r="J795" s="3" t="s">
        <v>3319</v>
      </c>
      <c r="K795" s="3">
        <v>440723000</v>
      </c>
      <c r="L795" s="3" t="s">
        <v>22</v>
      </c>
      <c r="M795" s="5">
        <v>46986</v>
      </c>
      <c r="O795" t="s">
        <v>23</v>
      </c>
      <c r="P795">
        <v>1</v>
      </c>
      <c r="S795" s="6">
        <v>45415</v>
      </c>
      <c r="T795" t="s">
        <v>689</v>
      </c>
      <c r="U795" t="s">
        <v>4025</v>
      </c>
    </row>
    <row r="796" spans="1:21" hidden="1" x14ac:dyDescent="0.25">
      <c r="A796" t="s">
        <v>1647</v>
      </c>
      <c r="B796" t="s">
        <v>16</v>
      </c>
      <c r="C796" t="s">
        <v>17</v>
      </c>
      <c r="D796" t="s">
        <v>2243</v>
      </c>
      <c r="E796" s="1">
        <v>45453</v>
      </c>
      <c r="F796" s="3" t="s">
        <v>4063</v>
      </c>
      <c r="G796" t="s">
        <v>4064</v>
      </c>
      <c r="H796" t="s">
        <v>2243</v>
      </c>
      <c r="I796" t="s">
        <v>3290</v>
      </c>
      <c r="J796" s="3" t="s">
        <v>4065</v>
      </c>
      <c r="K796" s="3" t="s">
        <v>2243</v>
      </c>
      <c r="L796" s="3" t="s">
        <v>22</v>
      </c>
      <c r="M796" s="5">
        <v>47279</v>
      </c>
      <c r="N796">
        <v>5</v>
      </c>
      <c r="O796" t="s">
        <v>23</v>
      </c>
      <c r="R796" s="10">
        <f>Table1[[#This Row],[Initial Balance]]-P4254-P4255-P4256</f>
        <v>1</v>
      </c>
      <c r="S796" s="6">
        <v>45454</v>
      </c>
      <c r="T796" t="s">
        <v>2032</v>
      </c>
      <c r="U796" t="s">
        <v>104</v>
      </c>
    </row>
    <row r="797" spans="1:21" hidden="1" x14ac:dyDescent="0.25">
      <c r="A797" t="s">
        <v>1647</v>
      </c>
      <c r="B797" t="s">
        <v>3256</v>
      </c>
      <c r="C797" t="s">
        <v>17</v>
      </c>
      <c r="D797" t="s">
        <v>2243</v>
      </c>
      <c r="E797" s="1">
        <v>45181</v>
      </c>
      <c r="F797" s="3" t="s">
        <v>3624</v>
      </c>
      <c r="G797" t="s">
        <v>3625</v>
      </c>
      <c r="H797" t="s">
        <v>2243</v>
      </c>
      <c r="I797" t="s">
        <v>3042</v>
      </c>
      <c r="J797" s="3" t="s">
        <v>3626</v>
      </c>
      <c r="K797" s="3" t="s">
        <v>2243</v>
      </c>
      <c r="L797" s="3" t="s">
        <v>22</v>
      </c>
      <c r="M797" s="5">
        <v>47008</v>
      </c>
      <c r="N797">
        <v>5</v>
      </c>
      <c r="O797" t="s">
        <v>23</v>
      </c>
      <c r="R797" s="10">
        <f>Table1[[#This Row],[Initial Balance]]-P798-P4283</f>
        <v>0</v>
      </c>
      <c r="S797" s="6">
        <v>45183</v>
      </c>
      <c r="T797" t="s">
        <v>2032</v>
      </c>
      <c r="U797" t="s">
        <v>2022</v>
      </c>
    </row>
    <row r="798" spans="1:21" hidden="1" x14ac:dyDescent="0.25">
      <c r="A798" t="s">
        <v>1647</v>
      </c>
      <c r="B798" t="s">
        <v>16</v>
      </c>
      <c r="C798" t="s">
        <v>17</v>
      </c>
      <c r="D798" t="s">
        <v>2243</v>
      </c>
      <c r="E798" s="1">
        <v>45181</v>
      </c>
      <c r="F798" s="3" t="s">
        <v>3624</v>
      </c>
      <c r="G798" t="s">
        <v>3625</v>
      </c>
      <c r="H798" t="s">
        <v>2243</v>
      </c>
      <c r="I798" t="s">
        <v>3042</v>
      </c>
      <c r="J798" s="3" t="s">
        <v>3626</v>
      </c>
      <c r="K798" s="3" t="s">
        <v>2243</v>
      </c>
      <c r="L798" s="3" t="s">
        <v>22</v>
      </c>
      <c r="M798" s="5">
        <v>47008</v>
      </c>
      <c r="O798" t="s">
        <v>23</v>
      </c>
      <c r="P798">
        <v>2</v>
      </c>
      <c r="S798" s="6">
        <v>45204</v>
      </c>
      <c r="T798" t="s">
        <v>2197</v>
      </c>
      <c r="U798" t="s">
        <v>3280</v>
      </c>
    </row>
    <row r="799" spans="1:21" hidden="1" x14ac:dyDescent="0.25">
      <c r="A799" t="s">
        <v>1647</v>
      </c>
      <c r="B799" t="s">
        <v>16</v>
      </c>
      <c r="C799" t="s">
        <v>17</v>
      </c>
      <c r="D799" t="s">
        <v>2243</v>
      </c>
      <c r="E799" s="1">
        <v>45307</v>
      </c>
      <c r="F799" s="3" t="s">
        <v>3624</v>
      </c>
      <c r="G799" t="s">
        <v>3625</v>
      </c>
      <c r="H799" t="s">
        <v>2243</v>
      </c>
      <c r="I799" t="s">
        <v>3042</v>
      </c>
      <c r="J799" s="3" t="s">
        <v>3673</v>
      </c>
      <c r="K799" s="3" t="s">
        <v>2243</v>
      </c>
      <c r="L799" s="3" t="s">
        <v>22</v>
      </c>
      <c r="M799" s="5">
        <v>47134</v>
      </c>
      <c r="N799">
        <v>6</v>
      </c>
      <c r="O799" t="s">
        <v>23</v>
      </c>
      <c r="R799" s="10">
        <v>0</v>
      </c>
      <c r="S799" s="6">
        <v>45307</v>
      </c>
      <c r="T799" t="s">
        <v>2032</v>
      </c>
      <c r="U799" t="s">
        <v>104</v>
      </c>
    </row>
    <row r="800" spans="1:21" hidden="1" x14ac:dyDescent="0.25">
      <c r="A800" t="s">
        <v>1647</v>
      </c>
      <c r="B800" t="s">
        <v>16</v>
      </c>
      <c r="C800" t="s">
        <v>17</v>
      </c>
      <c r="D800" t="s">
        <v>2243</v>
      </c>
      <c r="E800" s="1">
        <v>45307</v>
      </c>
      <c r="F800" s="3" t="s">
        <v>3624</v>
      </c>
      <c r="G800" t="s">
        <v>3625</v>
      </c>
      <c r="H800" t="s">
        <v>2243</v>
      </c>
      <c r="I800" t="s">
        <v>3042</v>
      </c>
      <c r="J800" s="3" t="s">
        <v>3673</v>
      </c>
      <c r="K800" s="3" t="s">
        <v>2243</v>
      </c>
      <c r="L800" s="3" t="s">
        <v>22</v>
      </c>
      <c r="M800" s="5">
        <v>47134</v>
      </c>
      <c r="O800" t="s">
        <v>23</v>
      </c>
      <c r="P800">
        <v>2</v>
      </c>
      <c r="S800" s="6">
        <v>45307</v>
      </c>
      <c r="T800" t="s">
        <v>199</v>
      </c>
      <c r="U800" t="s">
        <v>3829</v>
      </c>
    </row>
    <row r="801" spans="1:21" hidden="1" x14ac:dyDescent="0.25">
      <c r="A801" t="s">
        <v>1647</v>
      </c>
      <c r="B801" t="s">
        <v>16</v>
      </c>
      <c r="C801" t="s">
        <v>17</v>
      </c>
      <c r="D801" t="s">
        <v>2243</v>
      </c>
      <c r="E801" s="1">
        <v>45307</v>
      </c>
      <c r="F801" s="3" t="s">
        <v>3624</v>
      </c>
      <c r="G801" t="s">
        <v>3625</v>
      </c>
      <c r="H801" t="s">
        <v>2243</v>
      </c>
      <c r="I801" t="s">
        <v>3042</v>
      </c>
      <c r="J801" s="3" t="s">
        <v>3673</v>
      </c>
      <c r="K801" s="3" t="s">
        <v>2243</v>
      </c>
      <c r="L801" s="3" t="s">
        <v>22</v>
      </c>
      <c r="M801" s="5">
        <v>47134</v>
      </c>
      <c r="O801" t="s">
        <v>23</v>
      </c>
      <c r="P801">
        <v>1</v>
      </c>
      <c r="S801" s="6">
        <v>45352</v>
      </c>
      <c r="T801" t="s">
        <v>689</v>
      </c>
      <c r="U801" t="s">
        <v>3828</v>
      </c>
    </row>
    <row r="802" spans="1:21" hidden="1" x14ac:dyDescent="0.25">
      <c r="A802" t="s">
        <v>1647</v>
      </c>
      <c r="B802" t="s">
        <v>16</v>
      </c>
      <c r="C802" t="s">
        <v>17</v>
      </c>
      <c r="D802" t="s">
        <v>2243</v>
      </c>
      <c r="E802" s="1">
        <v>45307</v>
      </c>
      <c r="F802" s="3" t="s">
        <v>3624</v>
      </c>
      <c r="G802" t="s">
        <v>3625</v>
      </c>
      <c r="H802" t="s">
        <v>2243</v>
      </c>
      <c r="I802" t="s">
        <v>3042</v>
      </c>
      <c r="J802" s="3" t="s">
        <v>3673</v>
      </c>
      <c r="K802" s="3" t="s">
        <v>2243</v>
      </c>
      <c r="L802" s="3" t="s">
        <v>22</v>
      </c>
      <c r="M802" s="5">
        <v>47134</v>
      </c>
      <c r="O802" t="s">
        <v>23</v>
      </c>
      <c r="P802">
        <v>3</v>
      </c>
      <c r="S802" s="6">
        <v>45386</v>
      </c>
      <c r="T802" t="s">
        <v>689</v>
      </c>
      <c r="U802" t="s">
        <v>3892</v>
      </c>
    </row>
    <row r="803" spans="1:21" hidden="1" x14ac:dyDescent="0.25">
      <c r="A803" t="s">
        <v>1647</v>
      </c>
      <c r="B803" t="s">
        <v>16</v>
      </c>
      <c r="C803" t="s">
        <v>17</v>
      </c>
      <c r="D803" t="s">
        <v>2243</v>
      </c>
      <c r="E803" s="1">
        <v>45293</v>
      </c>
      <c r="F803" s="3">
        <v>14955461</v>
      </c>
      <c r="G803" t="s">
        <v>3819</v>
      </c>
      <c r="H803" t="s">
        <v>3203</v>
      </c>
      <c r="I803" t="s">
        <v>3820</v>
      </c>
      <c r="J803" s="3" t="s">
        <v>3821</v>
      </c>
      <c r="K803" s="3">
        <v>20230620</v>
      </c>
      <c r="L803" s="3" t="s">
        <v>22</v>
      </c>
      <c r="M803" s="5">
        <v>46192</v>
      </c>
      <c r="N803">
        <v>50</v>
      </c>
      <c r="O803" t="s">
        <v>23</v>
      </c>
      <c r="R803" s="10">
        <v>40</v>
      </c>
      <c r="S803" s="6">
        <v>45294</v>
      </c>
      <c r="T803" t="s">
        <v>2032</v>
      </c>
      <c r="U803" t="s">
        <v>104</v>
      </c>
    </row>
    <row r="804" spans="1:21" hidden="1" x14ac:dyDescent="0.25">
      <c r="A804" t="s">
        <v>1647</v>
      </c>
      <c r="B804" t="s">
        <v>16</v>
      </c>
      <c r="C804" t="s">
        <v>17</v>
      </c>
      <c r="D804" t="s">
        <v>2243</v>
      </c>
      <c r="E804" s="1">
        <v>45293</v>
      </c>
      <c r="F804" s="3">
        <v>14955461</v>
      </c>
      <c r="G804" t="s">
        <v>3819</v>
      </c>
      <c r="H804" t="s">
        <v>3203</v>
      </c>
      <c r="I804" t="s">
        <v>3820</v>
      </c>
      <c r="J804" s="3" t="s">
        <v>3821</v>
      </c>
      <c r="K804" s="3">
        <v>20230620</v>
      </c>
      <c r="L804" s="3" t="s">
        <v>22</v>
      </c>
      <c r="M804" s="5">
        <v>46192</v>
      </c>
      <c r="O804" t="s">
        <v>23</v>
      </c>
      <c r="P804">
        <v>10</v>
      </c>
      <c r="S804" s="6">
        <v>45305</v>
      </c>
      <c r="T804" t="s">
        <v>2197</v>
      </c>
      <c r="U804" t="s">
        <v>3780</v>
      </c>
    </row>
    <row r="805" spans="1:21" hidden="1" x14ac:dyDescent="0.25">
      <c r="A805" t="s">
        <v>1647</v>
      </c>
      <c r="B805" t="s">
        <v>74</v>
      </c>
      <c r="C805" t="s">
        <v>722</v>
      </c>
      <c r="E805" s="1">
        <v>44907</v>
      </c>
      <c r="F805" s="3">
        <v>99007481</v>
      </c>
      <c r="G805" t="s">
        <v>1927</v>
      </c>
      <c r="H805" t="s">
        <v>1928</v>
      </c>
      <c r="J805" s="3" t="s">
        <v>1929</v>
      </c>
      <c r="K805" s="3">
        <v>30201500</v>
      </c>
      <c r="L805" s="3" t="s">
        <v>102</v>
      </c>
      <c r="M805" s="5">
        <v>45396</v>
      </c>
      <c r="N805">
        <v>4535.8999999999996</v>
      </c>
      <c r="O805" t="s">
        <v>103</v>
      </c>
      <c r="R805" s="10">
        <f>Table1[[#This Row],[Initial Balance]]-P806-P807-P808-P809-P810-P811-P812-P813-P814-P815-P4122</f>
        <v>3653.3590000000004</v>
      </c>
      <c r="S805" s="6">
        <v>44907</v>
      </c>
      <c r="T805" t="s">
        <v>24</v>
      </c>
      <c r="U805" t="s">
        <v>1763</v>
      </c>
    </row>
    <row r="806" spans="1:21" hidden="1" x14ac:dyDescent="0.25">
      <c r="A806" t="s">
        <v>1647</v>
      </c>
      <c r="B806" t="s">
        <v>74</v>
      </c>
      <c r="C806" t="s">
        <v>722</v>
      </c>
      <c r="E806" s="1">
        <v>44907</v>
      </c>
      <c r="F806" s="3">
        <v>99007481</v>
      </c>
      <c r="G806" t="s">
        <v>1927</v>
      </c>
      <c r="H806" t="s">
        <v>1928</v>
      </c>
      <c r="J806" s="3" t="s">
        <v>1929</v>
      </c>
      <c r="K806" s="3">
        <v>30201500</v>
      </c>
      <c r="L806" s="3" t="s">
        <v>102</v>
      </c>
      <c r="M806" s="5">
        <v>45396</v>
      </c>
      <c r="O806" t="s">
        <v>103</v>
      </c>
      <c r="P806">
        <v>10</v>
      </c>
      <c r="S806" s="6">
        <v>44910</v>
      </c>
      <c r="T806" t="s">
        <v>1930</v>
      </c>
      <c r="U806" t="s">
        <v>1931</v>
      </c>
    </row>
    <row r="807" spans="1:21" hidden="1" x14ac:dyDescent="0.25">
      <c r="A807" t="s">
        <v>1647</v>
      </c>
      <c r="B807" t="s">
        <v>74</v>
      </c>
      <c r="C807" t="s">
        <v>722</v>
      </c>
      <c r="E807" s="1">
        <v>44907</v>
      </c>
      <c r="F807" s="3">
        <v>99007481</v>
      </c>
      <c r="G807" t="s">
        <v>1927</v>
      </c>
      <c r="H807" t="s">
        <v>1928</v>
      </c>
      <c r="J807" s="3" t="s">
        <v>1929</v>
      </c>
      <c r="K807" s="3">
        <v>30201500</v>
      </c>
      <c r="L807" s="3" t="s">
        <v>102</v>
      </c>
      <c r="M807" s="5">
        <v>45396</v>
      </c>
      <c r="O807" t="s">
        <v>103</v>
      </c>
      <c r="P807">
        <v>2</v>
      </c>
      <c r="S807" s="6">
        <v>44917</v>
      </c>
      <c r="T807" t="s">
        <v>1971</v>
      </c>
      <c r="U807" t="s">
        <v>1972</v>
      </c>
    </row>
    <row r="808" spans="1:21" hidden="1" x14ac:dyDescent="0.25">
      <c r="A808" t="s">
        <v>1647</v>
      </c>
      <c r="B808" t="s">
        <v>74</v>
      </c>
      <c r="C808" t="s">
        <v>722</v>
      </c>
      <c r="E808" s="1">
        <v>44907</v>
      </c>
      <c r="F808" s="3">
        <v>99007481</v>
      </c>
      <c r="G808" t="s">
        <v>1927</v>
      </c>
      <c r="H808" t="s">
        <v>1928</v>
      </c>
      <c r="J808" s="3" t="s">
        <v>1929</v>
      </c>
      <c r="K808" s="3">
        <v>30201500</v>
      </c>
      <c r="L808" s="3" t="s">
        <v>102</v>
      </c>
      <c r="M808" s="5">
        <v>45396</v>
      </c>
      <c r="O808" t="s">
        <v>103</v>
      </c>
      <c r="P808">
        <v>20</v>
      </c>
      <c r="S808" s="6">
        <v>44922</v>
      </c>
      <c r="T808" t="s">
        <v>1971</v>
      </c>
      <c r="U808" t="s">
        <v>1972</v>
      </c>
    </row>
    <row r="809" spans="1:21" hidden="1" x14ac:dyDescent="0.25">
      <c r="A809" t="s">
        <v>1647</v>
      </c>
      <c r="B809" t="s">
        <v>74</v>
      </c>
      <c r="C809" t="s">
        <v>722</v>
      </c>
      <c r="E809" s="1">
        <v>44907</v>
      </c>
      <c r="F809" s="3">
        <v>99007481</v>
      </c>
      <c r="G809" t="s">
        <v>1927</v>
      </c>
      <c r="H809" t="s">
        <v>1928</v>
      </c>
      <c r="J809" s="3" t="s">
        <v>1929</v>
      </c>
      <c r="K809" s="3">
        <v>30201500</v>
      </c>
      <c r="L809" s="3" t="s">
        <v>102</v>
      </c>
      <c r="M809" s="5">
        <v>45396</v>
      </c>
      <c r="O809" t="s">
        <v>103</v>
      </c>
      <c r="P809">
        <v>5.14</v>
      </c>
      <c r="S809" s="6">
        <v>44971</v>
      </c>
      <c r="T809" t="s">
        <v>2010</v>
      </c>
      <c r="U809" t="s">
        <v>817</v>
      </c>
    </row>
    <row r="810" spans="1:21" hidden="1" x14ac:dyDescent="0.25">
      <c r="A810" t="s">
        <v>1647</v>
      </c>
      <c r="B810" t="s">
        <v>74</v>
      </c>
      <c r="C810" t="s">
        <v>722</v>
      </c>
      <c r="E810" s="1">
        <v>44907</v>
      </c>
      <c r="F810" s="3">
        <v>99007481</v>
      </c>
      <c r="G810" t="s">
        <v>1927</v>
      </c>
      <c r="H810" t="s">
        <v>1928</v>
      </c>
      <c r="J810" s="3" t="s">
        <v>1929</v>
      </c>
      <c r="K810" s="3">
        <v>30201500</v>
      </c>
      <c r="L810" s="3" t="s">
        <v>102</v>
      </c>
      <c r="M810" s="5">
        <v>45396</v>
      </c>
      <c r="O810" t="s">
        <v>103</v>
      </c>
      <c r="P810">
        <v>0.7</v>
      </c>
      <c r="S810" s="6">
        <v>44972</v>
      </c>
      <c r="T810" t="s">
        <v>689</v>
      </c>
      <c r="U810" t="s">
        <v>1953</v>
      </c>
    </row>
    <row r="811" spans="1:21" hidden="1" x14ac:dyDescent="0.25">
      <c r="A811" t="s">
        <v>1647</v>
      </c>
      <c r="B811" t="s">
        <v>74</v>
      </c>
      <c r="C811" t="s">
        <v>722</v>
      </c>
      <c r="E811" s="1">
        <v>44907</v>
      </c>
      <c r="F811" s="3">
        <v>99007481</v>
      </c>
      <c r="G811" t="s">
        <v>1927</v>
      </c>
      <c r="H811" t="s">
        <v>1928</v>
      </c>
      <c r="J811" s="3" t="s">
        <v>1929</v>
      </c>
      <c r="K811" s="3">
        <v>30201500</v>
      </c>
      <c r="L811" s="3" t="s">
        <v>102</v>
      </c>
      <c r="M811" s="5">
        <v>45396</v>
      </c>
      <c r="O811" t="s">
        <v>103</v>
      </c>
      <c r="P811">
        <v>0</v>
      </c>
      <c r="S811" s="6">
        <v>44984</v>
      </c>
      <c r="T811" t="s">
        <v>2032</v>
      </c>
      <c r="U811" t="s">
        <v>104</v>
      </c>
    </row>
    <row r="812" spans="1:21" hidden="1" x14ac:dyDescent="0.25">
      <c r="A812" t="s">
        <v>1647</v>
      </c>
      <c r="B812" t="s">
        <v>74</v>
      </c>
      <c r="C812" t="s">
        <v>17</v>
      </c>
      <c r="E812" s="1">
        <v>44907</v>
      </c>
      <c r="F812" s="3">
        <v>99007481</v>
      </c>
      <c r="G812" t="s">
        <v>1927</v>
      </c>
      <c r="H812" t="s">
        <v>1928</v>
      </c>
      <c r="J812" s="3" t="s">
        <v>1929</v>
      </c>
      <c r="K812" s="3">
        <v>30201500</v>
      </c>
      <c r="L812" s="3" t="s">
        <v>102</v>
      </c>
      <c r="M812" s="5">
        <v>45396</v>
      </c>
      <c r="O812" t="s">
        <v>103</v>
      </c>
      <c r="P812">
        <v>4.0709999999999997</v>
      </c>
      <c r="S812" s="6">
        <v>45008</v>
      </c>
      <c r="T812" t="s">
        <v>1971</v>
      </c>
      <c r="U812" t="s">
        <v>2327</v>
      </c>
    </row>
    <row r="813" spans="1:21" hidden="1" x14ac:dyDescent="0.25">
      <c r="A813" t="s">
        <v>1647</v>
      </c>
      <c r="B813" t="s">
        <v>74</v>
      </c>
      <c r="C813" t="s">
        <v>17</v>
      </c>
      <c r="E813" s="1">
        <v>44907</v>
      </c>
      <c r="F813" s="3">
        <v>99007481</v>
      </c>
      <c r="G813" t="s">
        <v>1927</v>
      </c>
      <c r="H813" t="s">
        <v>1928</v>
      </c>
      <c r="J813" s="3" t="s">
        <v>1929</v>
      </c>
      <c r="K813" s="3">
        <v>30201500</v>
      </c>
      <c r="L813" s="3" t="s">
        <v>102</v>
      </c>
      <c r="M813" s="5">
        <v>45396</v>
      </c>
      <c r="O813" t="s">
        <v>103</v>
      </c>
      <c r="P813">
        <v>82.4</v>
      </c>
      <c r="S813" s="6">
        <v>45086</v>
      </c>
      <c r="T813" t="s">
        <v>1971</v>
      </c>
      <c r="U813" t="s">
        <v>2644</v>
      </c>
    </row>
    <row r="814" spans="1:21" hidden="1" x14ac:dyDescent="0.25">
      <c r="A814" t="s">
        <v>1647</v>
      </c>
      <c r="B814" t="s">
        <v>74</v>
      </c>
      <c r="C814" t="s">
        <v>17</v>
      </c>
      <c r="E814" s="1">
        <v>44907</v>
      </c>
      <c r="F814" s="3">
        <v>99007481</v>
      </c>
      <c r="G814" t="s">
        <v>1927</v>
      </c>
      <c r="H814" t="s">
        <v>1928</v>
      </c>
      <c r="J814" s="3" t="s">
        <v>1929</v>
      </c>
      <c r="K814" s="3">
        <v>30201500</v>
      </c>
      <c r="L814" s="3" t="s">
        <v>102</v>
      </c>
      <c r="M814" s="5">
        <v>45396</v>
      </c>
      <c r="O814" t="s">
        <v>103</v>
      </c>
      <c r="P814">
        <v>1</v>
      </c>
      <c r="S814" s="6">
        <v>45132</v>
      </c>
      <c r="T814" t="s">
        <v>80</v>
      </c>
      <c r="U814" t="s">
        <v>2795</v>
      </c>
    </row>
    <row r="815" spans="1:21" hidden="1" x14ac:dyDescent="0.25">
      <c r="A815" t="s">
        <v>1647</v>
      </c>
      <c r="B815" t="s">
        <v>74</v>
      </c>
      <c r="C815" t="s">
        <v>17</v>
      </c>
      <c r="E815" s="1">
        <v>44907</v>
      </c>
      <c r="F815" s="3">
        <v>99007481</v>
      </c>
      <c r="G815" t="s">
        <v>1927</v>
      </c>
      <c r="H815" t="s">
        <v>3632</v>
      </c>
      <c r="J815" s="3" t="s">
        <v>1929</v>
      </c>
      <c r="K815" s="3">
        <v>30201500</v>
      </c>
      <c r="L815" s="3" t="s">
        <v>102</v>
      </c>
      <c r="M815" s="5">
        <v>45396</v>
      </c>
      <c r="O815" t="s">
        <v>103</v>
      </c>
      <c r="P815">
        <v>60.23</v>
      </c>
      <c r="S815" s="6">
        <v>45204</v>
      </c>
      <c r="T815" t="s">
        <v>2197</v>
      </c>
      <c r="U815" t="s">
        <v>3280</v>
      </c>
    </row>
    <row r="816" spans="1:21" hidden="1" x14ac:dyDescent="0.25">
      <c r="A816" t="s">
        <v>1647</v>
      </c>
      <c r="B816" t="s">
        <v>74</v>
      </c>
      <c r="C816" t="s">
        <v>17</v>
      </c>
      <c r="E816" s="1">
        <v>44907</v>
      </c>
      <c r="F816" s="3">
        <v>99007481</v>
      </c>
      <c r="G816" t="s">
        <v>1927</v>
      </c>
      <c r="H816" t="s">
        <v>3632</v>
      </c>
      <c r="J816" s="3" t="s">
        <v>1929</v>
      </c>
      <c r="K816" s="3">
        <v>30201500</v>
      </c>
      <c r="L816" s="3" t="s">
        <v>102</v>
      </c>
      <c r="M816" s="5">
        <v>45396</v>
      </c>
      <c r="O816" t="s">
        <v>2985</v>
      </c>
      <c r="P816">
        <v>4350.3599999999997</v>
      </c>
      <c r="S816" s="6">
        <v>45446</v>
      </c>
      <c r="T816" t="s">
        <v>2032</v>
      </c>
      <c r="U816" t="s">
        <v>3237</v>
      </c>
    </row>
    <row r="817" spans="1:21" hidden="1" x14ac:dyDescent="0.25">
      <c r="A817" t="s">
        <v>1647</v>
      </c>
      <c r="B817" t="s">
        <v>16</v>
      </c>
      <c r="C817" t="s">
        <v>17</v>
      </c>
      <c r="E817" s="1">
        <v>44943</v>
      </c>
      <c r="F817" s="3">
        <v>5719740</v>
      </c>
      <c r="G817" t="s">
        <v>3962</v>
      </c>
      <c r="H817" t="s">
        <v>3193</v>
      </c>
      <c r="J817" s="3" t="s">
        <v>2356</v>
      </c>
      <c r="K817" s="3">
        <v>85034</v>
      </c>
      <c r="L817" s="3" t="s">
        <v>22</v>
      </c>
      <c r="M817" s="5">
        <v>46769</v>
      </c>
      <c r="P817">
        <v>1</v>
      </c>
      <c r="R817" s="10">
        <f>N820-P818-P819-P821-P822-P823-P824-Table1[[#This Row],[ Removed  Qty]]-P4279</f>
        <v>0</v>
      </c>
      <c r="S817" s="6">
        <v>45380</v>
      </c>
      <c r="T817" t="s">
        <v>689</v>
      </c>
      <c r="U817" t="s">
        <v>3961</v>
      </c>
    </row>
    <row r="818" spans="1:21" hidden="1" x14ac:dyDescent="0.25">
      <c r="A818" t="s">
        <v>1647</v>
      </c>
      <c r="B818" t="s">
        <v>16</v>
      </c>
      <c r="C818" t="s">
        <v>17</v>
      </c>
      <c r="E818" s="1">
        <v>44943</v>
      </c>
      <c r="F818" s="3">
        <v>5719740</v>
      </c>
      <c r="G818" t="s">
        <v>3296</v>
      </c>
      <c r="H818" t="s">
        <v>3193</v>
      </c>
      <c r="J818" s="3" t="s">
        <v>2356</v>
      </c>
      <c r="K818" s="3">
        <v>85034</v>
      </c>
      <c r="L818" s="3" t="s">
        <v>22</v>
      </c>
      <c r="M818" s="5">
        <v>46769</v>
      </c>
      <c r="P818">
        <v>12</v>
      </c>
      <c r="S818" s="6">
        <v>45044</v>
      </c>
      <c r="T818" t="s">
        <v>689</v>
      </c>
      <c r="U818" t="s">
        <v>3295</v>
      </c>
    </row>
    <row r="819" spans="1:21" hidden="1" x14ac:dyDescent="0.25">
      <c r="A819" t="s">
        <v>1647</v>
      </c>
      <c r="B819" t="s">
        <v>16</v>
      </c>
      <c r="C819" t="s">
        <v>17</v>
      </c>
      <c r="E819" s="1">
        <v>44943</v>
      </c>
      <c r="F819" s="3">
        <v>5719740</v>
      </c>
      <c r="G819" t="s">
        <v>3296</v>
      </c>
      <c r="H819" t="s">
        <v>3193</v>
      </c>
      <c r="J819" s="3" t="s">
        <v>2356</v>
      </c>
      <c r="K819" s="3">
        <v>85034</v>
      </c>
      <c r="L819" s="3" t="s">
        <v>22</v>
      </c>
      <c r="M819" s="5">
        <v>46769</v>
      </c>
      <c r="P819">
        <v>1</v>
      </c>
      <c r="S819" s="6">
        <v>45190</v>
      </c>
      <c r="T819" t="s">
        <v>199</v>
      </c>
      <c r="U819" t="s">
        <v>3123</v>
      </c>
    </row>
    <row r="820" spans="1:21" hidden="1" x14ac:dyDescent="0.25">
      <c r="A820" t="s">
        <v>1647</v>
      </c>
      <c r="B820" t="s">
        <v>16</v>
      </c>
      <c r="C820" t="s">
        <v>17</v>
      </c>
      <c r="E820" s="1">
        <v>44943</v>
      </c>
      <c r="F820" s="3">
        <v>5719740</v>
      </c>
      <c r="G820" t="s">
        <v>2355</v>
      </c>
      <c r="H820" t="s">
        <v>20</v>
      </c>
      <c r="J820" s="3" t="s">
        <v>2356</v>
      </c>
      <c r="K820" s="3">
        <v>85034</v>
      </c>
      <c r="L820" s="3" t="s">
        <v>22</v>
      </c>
      <c r="M820" s="5">
        <v>46769</v>
      </c>
      <c r="N820">
        <v>36</v>
      </c>
      <c r="O820" t="s">
        <v>23</v>
      </c>
      <c r="S820" s="6">
        <v>44943</v>
      </c>
      <c r="T820" t="s">
        <v>2032</v>
      </c>
      <c r="U820" t="s">
        <v>2220</v>
      </c>
    </row>
    <row r="821" spans="1:21" hidden="1" x14ac:dyDescent="0.25">
      <c r="A821" t="s">
        <v>1647</v>
      </c>
      <c r="B821" t="s">
        <v>16</v>
      </c>
      <c r="C821" t="s">
        <v>17</v>
      </c>
      <c r="E821" s="1">
        <v>44943</v>
      </c>
      <c r="F821" s="3">
        <v>5719740</v>
      </c>
      <c r="G821" t="s">
        <v>2355</v>
      </c>
      <c r="H821" t="s">
        <v>20</v>
      </c>
      <c r="J821" s="3" t="s">
        <v>2356</v>
      </c>
      <c r="K821" s="3">
        <v>85034</v>
      </c>
      <c r="L821" s="3" t="s">
        <v>22</v>
      </c>
      <c r="M821" s="5">
        <v>46769</v>
      </c>
      <c r="P821">
        <v>3</v>
      </c>
      <c r="S821" s="6">
        <v>44984</v>
      </c>
      <c r="T821" t="s">
        <v>1930</v>
      </c>
      <c r="U821" t="s">
        <v>2357</v>
      </c>
    </row>
    <row r="822" spans="1:21" hidden="1" x14ac:dyDescent="0.25">
      <c r="A822" t="s">
        <v>1647</v>
      </c>
      <c r="B822" t="s">
        <v>16</v>
      </c>
      <c r="C822" t="s">
        <v>17</v>
      </c>
      <c r="E822" s="1">
        <v>44943</v>
      </c>
      <c r="F822" s="3">
        <v>5719740</v>
      </c>
      <c r="G822" t="s">
        <v>2355</v>
      </c>
      <c r="H822" t="s">
        <v>20</v>
      </c>
      <c r="J822" s="3" t="s">
        <v>2356</v>
      </c>
      <c r="K822" s="3">
        <v>85034</v>
      </c>
      <c r="L822" s="3" t="s">
        <v>22</v>
      </c>
      <c r="M822" s="5">
        <v>46769</v>
      </c>
      <c r="P822">
        <v>4</v>
      </c>
      <c r="S822" s="6">
        <v>44992</v>
      </c>
      <c r="T822" t="s">
        <v>707</v>
      </c>
      <c r="U822" t="s">
        <v>2358</v>
      </c>
    </row>
    <row r="823" spans="1:21" hidden="1" x14ac:dyDescent="0.25">
      <c r="A823" t="s">
        <v>1647</v>
      </c>
      <c r="B823" t="s">
        <v>16</v>
      </c>
      <c r="C823" t="s">
        <v>17</v>
      </c>
      <c r="E823" s="1">
        <v>44943</v>
      </c>
      <c r="F823" s="3">
        <v>5719740</v>
      </c>
      <c r="G823" t="s">
        <v>2355</v>
      </c>
      <c r="H823" t="s">
        <v>20</v>
      </c>
      <c r="J823" s="3" t="s">
        <v>2356</v>
      </c>
      <c r="K823" s="3">
        <v>85034</v>
      </c>
      <c r="L823" s="3" t="s">
        <v>22</v>
      </c>
      <c r="M823" s="5">
        <v>46769</v>
      </c>
      <c r="P823">
        <v>3</v>
      </c>
      <c r="S823" s="6">
        <v>45002</v>
      </c>
      <c r="T823" t="s">
        <v>689</v>
      </c>
      <c r="U823" t="s">
        <v>2335</v>
      </c>
    </row>
    <row r="824" spans="1:21" hidden="1" x14ac:dyDescent="0.25">
      <c r="A824" t="s">
        <v>1647</v>
      </c>
      <c r="B824" t="s">
        <v>16</v>
      </c>
      <c r="C824" t="s">
        <v>17</v>
      </c>
      <c r="E824" s="1">
        <v>44943</v>
      </c>
      <c r="F824" s="3">
        <v>5719740</v>
      </c>
      <c r="G824" t="s">
        <v>2355</v>
      </c>
      <c r="H824" t="s">
        <v>3193</v>
      </c>
      <c r="J824" s="3" t="s">
        <v>2356</v>
      </c>
      <c r="K824" s="3">
        <v>58034</v>
      </c>
      <c r="L824" s="3" t="s">
        <v>22</v>
      </c>
      <c r="M824" s="5">
        <v>46769</v>
      </c>
      <c r="P824">
        <v>2</v>
      </c>
      <c r="S824" s="6">
        <v>45434</v>
      </c>
      <c r="T824" t="s">
        <v>707</v>
      </c>
      <c r="U824" t="s">
        <v>4092</v>
      </c>
    </row>
    <row r="825" spans="1:21" hidden="1" x14ac:dyDescent="0.25">
      <c r="A825" t="s">
        <v>1647</v>
      </c>
      <c r="B825" t="s">
        <v>65</v>
      </c>
      <c r="C825" t="s">
        <v>17</v>
      </c>
      <c r="E825" s="1">
        <v>44931</v>
      </c>
      <c r="F825" s="3" t="s">
        <v>2266</v>
      </c>
      <c r="G825" t="s">
        <v>2267</v>
      </c>
      <c r="H825" t="s">
        <v>1745</v>
      </c>
      <c r="J825" s="3" t="s">
        <v>2268</v>
      </c>
      <c r="K825" s="3" t="s">
        <v>1747</v>
      </c>
      <c r="L825" s="3" t="s">
        <v>22</v>
      </c>
      <c r="M825" s="5">
        <v>46757</v>
      </c>
      <c r="N825" s="8">
        <v>300</v>
      </c>
      <c r="O825" t="s">
        <v>23</v>
      </c>
      <c r="R825" s="10">
        <f>Table1[[#This Row],[Initial Balance]]-P826-P827-P828-P829</f>
        <v>0</v>
      </c>
      <c r="S825" s="6">
        <v>45005</v>
      </c>
      <c r="T825" t="s">
        <v>119</v>
      </c>
      <c r="U825" t="s">
        <v>2220</v>
      </c>
    </row>
    <row r="826" spans="1:21" hidden="1" x14ac:dyDescent="0.25">
      <c r="A826" t="s">
        <v>1647</v>
      </c>
      <c r="B826" t="s">
        <v>65</v>
      </c>
      <c r="C826" t="s">
        <v>17</v>
      </c>
      <c r="E826" s="1">
        <v>44931</v>
      </c>
      <c r="F826" s="3" t="s">
        <v>2266</v>
      </c>
      <c r="G826" t="s">
        <v>2267</v>
      </c>
      <c r="H826" t="s">
        <v>1745</v>
      </c>
      <c r="J826" s="3" t="s">
        <v>2268</v>
      </c>
      <c r="K826" s="3" t="s">
        <v>1747</v>
      </c>
      <c r="L826" s="3" t="s">
        <v>22</v>
      </c>
      <c r="M826" s="5">
        <v>46757</v>
      </c>
      <c r="O826" t="s">
        <v>23</v>
      </c>
      <c r="P826">
        <v>105</v>
      </c>
      <c r="S826" s="6">
        <v>44967</v>
      </c>
      <c r="T826" t="s">
        <v>346</v>
      </c>
      <c r="U826" t="s">
        <v>2217</v>
      </c>
    </row>
    <row r="827" spans="1:21" hidden="1" x14ac:dyDescent="0.25">
      <c r="A827" t="s">
        <v>1647</v>
      </c>
      <c r="B827" t="s">
        <v>65</v>
      </c>
      <c r="C827" t="s">
        <v>17</v>
      </c>
      <c r="E827" s="1">
        <v>44931</v>
      </c>
      <c r="F827" s="3" t="s">
        <v>2266</v>
      </c>
      <c r="G827" t="s">
        <v>2267</v>
      </c>
      <c r="H827" t="s">
        <v>1745</v>
      </c>
      <c r="J827" s="3" t="s">
        <v>2268</v>
      </c>
      <c r="K827" s="3" t="s">
        <v>1747</v>
      </c>
      <c r="L827" s="3" t="s">
        <v>22</v>
      </c>
      <c r="M827" s="5">
        <v>46757</v>
      </c>
      <c r="O827" t="s">
        <v>23</v>
      </c>
      <c r="P827">
        <v>45</v>
      </c>
      <c r="S827" s="6">
        <v>45008</v>
      </c>
      <c r="T827" t="s">
        <v>346</v>
      </c>
      <c r="U827" t="s">
        <v>2549</v>
      </c>
    </row>
    <row r="828" spans="1:21" hidden="1" x14ac:dyDescent="0.25">
      <c r="A828" t="s">
        <v>1647</v>
      </c>
      <c r="B828" t="s">
        <v>65</v>
      </c>
      <c r="C828" t="s">
        <v>17</v>
      </c>
      <c r="E828" s="1">
        <v>44931</v>
      </c>
      <c r="F828" s="3" t="s">
        <v>2266</v>
      </c>
      <c r="G828" t="s">
        <v>2267</v>
      </c>
      <c r="H828" t="s">
        <v>1745</v>
      </c>
      <c r="J828" s="3" t="s">
        <v>2268</v>
      </c>
      <c r="K828" s="3" t="s">
        <v>1747</v>
      </c>
      <c r="L828" s="3" t="s">
        <v>22</v>
      </c>
      <c r="M828" s="5">
        <v>46757</v>
      </c>
      <c r="O828" t="s">
        <v>23</v>
      </c>
      <c r="P828">
        <v>37</v>
      </c>
      <c r="S828" s="6">
        <v>45009</v>
      </c>
      <c r="T828" t="s">
        <v>2420</v>
      </c>
      <c r="U828" t="s">
        <v>2549</v>
      </c>
    </row>
    <row r="829" spans="1:21" hidden="1" x14ac:dyDescent="0.25">
      <c r="A829" t="s">
        <v>1647</v>
      </c>
      <c r="B829" t="s">
        <v>65</v>
      </c>
      <c r="C829" t="s">
        <v>17</v>
      </c>
      <c r="E829" s="1">
        <v>44931</v>
      </c>
      <c r="F829" s="3" t="s">
        <v>2266</v>
      </c>
      <c r="G829" t="s">
        <v>2267</v>
      </c>
      <c r="H829" t="s">
        <v>1745</v>
      </c>
      <c r="J829" s="3" t="s">
        <v>2268</v>
      </c>
      <c r="K829" s="3" t="s">
        <v>1747</v>
      </c>
      <c r="L829" s="3" t="s">
        <v>22</v>
      </c>
      <c r="M829" s="5">
        <v>46757</v>
      </c>
      <c r="O829" t="s">
        <v>23</v>
      </c>
      <c r="P829">
        <v>113</v>
      </c>
      <c r="S829" s="6">
        <v>45051</v>
      </c>
      <c r="T829" t="s">
        <v>689</v>
      </c>
      <c r="U829" t="s">
        <v>2550</v>
      </c>
    </row>
    <row r="830" spans="1:21" hidden="1" x14ac:dyDescent="0.25">
      <c r="A830" t="s">
        <v>1647</v>
      </c>
      <c r="B830" t="s">
        <v>65</v>
      </c>
      <c r="C830" t="s">
        <v>17</v>
      </c>
      <c r="E830" s="1">
        <v>44825</v>
      </c>
      <c r="F830" s="3" t="s">
        <v>1743</v>
      </c>
      <c r="G830" t="s">
        <v>1744</v>
      </c>
      <c r="H830" t="s">
        <v>1745</v>
      </c>
      <c r="J830" s="3" t="s">
        <v>1746</v>
      </c>
      <c r="K830" s="3" t="s">
        <v>1747</v>
      </c>
      <c r="L830" s="3" t="s">
        <v>22</v>
      </c>
      <c r="N830">
        <v>600</v>
      </c>
      <c r="O830" t="s">
        <v>23</v>
      </c>
      <c r="R830" s="10">
        <f>Table1[[#This Row],[Initial Balance]]-P831-P832-P833-P834-P835-P836-P837-P838-P839</f>
        <v>0</v>
      </c>
      <c r="S830" s="6">
        <v>44825</v>
      </c>
      <c r="T830" t="s">
        <v>24</v>
      </c>
      <c r="U830" t="s">
        <v>1726</v>
      </c>
    </row>
    <row r="831" spans="1:21" hidden="1" x14ac:dyDescent="0.25">
      <c r="A831" t="s">
        <v>1647</v>
      </c>
      <c r="B831" t="s">
        <v>65</v>
      </c>
      <c r="C831" t="s">
        <v>17</v>
      </c>
      <c r="E831" s="1">
        <v>44825</v>
      </c>
      <c r="F831" s="3" t="s">
        <v>1743</v>
      </c>
      <c r="G831" t="s">
        <v>1744</v>
      </c>
      <c r="H831" t="s">
        <v>1745</v>
      </c>
      <c r="J831" s="3" t="s">
        <v>1746</v>
      </c>
      <c r="K831" s="3" t="s">
        <v>1747</v>
      </c>
      <c r="L831" s="3" t="s">
        <v>22</v>
      </c>
      <c r="O831" t="s">
        <v>23</v>
      </c>
      <c r="P831">
        <v>5</v>
      </c>
      <c r="S831" s="6">
        <v>44827</v>
      </c>
      <c r="T831" t="s">
        <v>707</v>
      </c>
      <c r="U831" t="s">
        <v>1748</v>
      </c>
    </row>
    <row r="832" spans="1:21" hidden="1" x14ac:dyDescent="0.25">
      <c r="A832" t="s">
        <v>1647</v>
      </c>
      <c r="B832" t="s">
        <v>65</v>
      </c>
      <c r="C832" t="s">
        <v>17</v>
      </c>
      <c r="E832" s="1">
        <v>44825</v>
      </c>
      <c r="F832" s="3" t="s">
        <v>1743</v>
      </c>
      <c r="G832" t="s">
        <v>1744</v>
      </c>
      <c r="H832" t="s">
        <v>1745</v>
      </c>
      <c r="J832" s="3" t="s">
        <v>1746</v>
      </c>
      <c r="K832" s="3" t="s">
        <v>1747</v>
      </c>
      <c r="L832" s="3" t="s">
        <v>22</v>
      </c>
      <c r="O832" t="s">
        <v>23</v>
      </c>
      <c r="P832">
        <v>0</v>
      </c>
      <c r="S832" s="6">
        <v>44837</v>
      </c>
      <c r="T832" t="s">
        <v>24</v>
      </c>
      <c r="U832" t="s">
        <v>25</v>
      </c>
    </row>
    <row r="833" spans="1:21" hidden="1" x14ac:dyDescent="0.25">
      <c r="A833" t="s">
        <v>1647</v>
      </c>
      <c r="B833" t="s">
        <v>65</v>
      </c>
      <c r="C833" t="s">
        <v>17</v>
      </c>
      <c r="E833" s="1">
        <v>44825</v>
      </c>
      <c r="F833" s="3" t="s">
        <v>1743</v>
      </c>
      <c r="G833" t="s">
        <v>1744</v>
      </c>
      <c r="H833" t="s">
        <v>1745</v>
      </c>
      <c r="J833" s="3" t="s">
        <v>1746</v>
      </c>
      <c r="K833" s="3" t="s">
        <v>1747</v>
      </c>
      <c r="L833" s="3" t="s">
        <v>22</v>
      </c>
      <c r="O833" t="s">
        <v>23</v>
      </c>
      <c r="P833">
        <v>35</v>
      </c>
      <c r="S833" s="6">
        <v>44873</v>
      </c>
      <c r="T833" t="s">
        <v>707</v>
      </c>
      <c r="U833" t="s">
        <v>1854</v>
      </c>
    </row>
    <row r="834" spans="1:21" hidden="1" x14ac:dyDescent="0.25">
      <c r="A834" t="s">
        <v>1647</v>
      </c>
      <c r="B834" t="s">
        <v>65</v>
      </c>
      <c r="C834" t="s">
        <v>17</v>
      </c>
      <c r="E834" s="1">
        <v>44825</v>
      </c>
      <c r="F834" s="3" t="s">
        <v>1743</v>
      </c>
      <c r="G834" t="s">
        <v>1744</v>
      </c>
      <c r="H834" t="s">
        <v>1745</v>
      </c>
      <c r="J834" s="3" t="s">
        <v>1746</v>
      </c>
      <c r="K834" s="3" t="s">
        <v>1747</v>
      </c>
      <c r="L834" s="3" t="s">
        <v>22</v>
      </c>
      <c r="M834" s="5"/>
      <c r="O834" t="s">
        <v>23</v>
      </c>
      <c r="P834">
        <v>49</v>
      </c>
      <c r="S834" s="6">
        <v>44939</v>
      </c>
      <c r="T834" t="s">
        <v>346</v>
      </c>
      <c r="U834" t="s">
        <v>2217</v>
      </c>
    </row>
    <row r="835" spans="1:21" hidden="1" x14ac:dyDescent="0.25">
      <c r="A835" t="s">
        <v>1647</v>
      </c>
      <c r="B835" t="s">
        <v>65</v>
      </c>
      <c r="C835" t="s">
        <v>17</v>
      </c>
      <c r="E835" s="1">
        <v>44825</v>
      </c>
      <c r="F835" s="3" t="s">
        <v>1743</v>
      </c>
      <c r="G835" t="s">
        <v>1744</v>
      </c>
      <c r="H835" t="s">
        <v>1745</v>
      </c>
      <c r="J835" s="3" t="s">
        <v>1746</v>
      </c>
      <c r="K835" s="3" t="s">
        <v>1747</v>
      </c>
      <c r="L835" s="3" t="s">
        <v>22</v>
      </c>
      <c r="M835" s="5"/>
      <c r="O835" t="s">
        <v>23</v>
      </c>
      <c r="P835">
        <v>43</v>
      </c>
      <c r="S835" s="6">
        <v>44943</v>
      </c>
      <c r="T835" t="s">
        <v>346</v>
      </c>
      <c r="U835" t="s">
        <v>2217</v>
      </c>
    </row>
    <row r="836" spans="1:21" hidden="1" x14ac:dyDescent="0.25">
      <c r="A836" t="s">
        <v>1647</v>
      </c>
      <c r="B836" t="s">
        <v>65</v>
      </c>
      <c r="C836" t="s">
        <v>17</v>
      </c>
      <c r="E836" s="1">
        <v>44825</v>
      </c>
      <c r="F836" s="3" t="s">
        <v>1743</v>
      </c>
      <c r="G836" t="s">
        <v>1744</v>
      </c>
      <c r="H836" t="s">
        <v>1745</v>
      </c>
      <c r="J836" s="3" t="s">
        <v>1746</v>
      </c>
      <c r="K836" s="3" t="s">
        <v>1747</v>
      </c>
      <c r="L836" s="3" t="s">
        <v>22</v>
      </c>
      <c r="M836" s="5"/>
      <c r="O836" t="s">
        <v>23</v>
      </c>
      <c r="P836">
        <v>260</v>
      </c>
      <c r="S836" s="6">
        <v>44952</v>
      </c>
      <c r="T836" t="s">
        <v>1996</v>
      </c>
      <c r="U836" t="s">
        <v>2218</v>
      </c>
    </row>
    <row r="837" spans="1:21" hidden="1" x14ac:dyDescent="0.25">
      <c r="A837" t="s">
        <v>1647</v>
      </c>
      <c r="B837" t="s">
        <v>65</v>
      </c>
      <c r="C837" t="s">
        <v>17</v>
      </c>
      <c r="E837" s="1">
        <v>44825</v>
      </c>
      <c r="F837" s="3" t="s">
        <v>1743</v>
      </c>
      <c r="G837" t="s">
        <v>1744</v>
      </c>
      <c r="H837" t="s">
        <v>1745</v>
      </c>
      <c r="J837" s="3" t="s">
        <v>1746</v>
      </c>
      <c r="K837" s="3" t="s">
        <v>1747</v>
      </c>
      <c r="L837" s="3" t="s">
        <v>22</v>
      </c>
      <c r="M837" s="5"/>
      <c r="O837" t="s">
        <v>23</v>
      </c>
      <c r="P837">
        <v>4</v>
      </c>
      <c r="S837" s="6">
        <v>44953</v>
      </c>
      <c r="T837" t="s">
        <v>689</v>
      </c>
      <c r="U837" t="s">
        <v>2217</v>
      </c>
    </row>
    <row r="838" spans="1:21" hidden="1" x14ac:dyDescent="0.25">
      <c r="A838" t="s">
        <v>1647</v>
      </c>
      <c r="B838" t="s">
        <v>65</v>
      </c>
      <c r="C838" t="s">
        <v>17</v>
      </c>
      <c r="E838" s="1">
        <v>44825</v>
      </c>
      <c r="F838" s="3" t="s">
        <v>1743</v>
      </c>
      <c r="G838" t="s">
        <v>1744</v>
      </c>
      <c r="H838" t="s">
        <v>1745</v>
      </c>
      <c r="J838" s="3" t="s">
        <v>1746</v>
      </c>
      <c r="K838" s="3" t="s">
        <v>1747</v>
      </c>
      <c r="L838" s="3" t="s">
        <v>22</v>
      </c>
      <c r="M838" s="5"/>
      <c r="O838" t="s">
        <v>23</v>
      </c>
      <c r="P838">
        <v>54</v>
      </c>
      <c r="S838" s="6">
        <v>44966</v>
      </c>
      <c r="T838" t="s">
        <v>346</v>
      </c>
      <c r="U838" t="s">
        <v>2217</v>
      </c>
    </row>
    <row r="839" spans="1:21" hidden="1" x14ac:dyDescent="0.25">
      <c r="A839" t="s">
        <v>1647</v>
      </c>
      <c r="B839" t="s">
        <v>65</v>
      </c>
      <c r="C839" t="s">
        <v>17</v>
      </c>
      <c r="E839" s="1">
        <v>44825</v>
      </c>
      <c r="F839" s="3" t="s">
        <v>1743</v>
      </c>
      <c r="G839" t="s">
        <v>1744</v>
      </c>
      <c r="H839" t="s">
        <v>1745</v>
      </c>
      <c r="J839" s="3" t="s">
        <v>1746</v>
      </c>
      <c r="K839" s="3" t="s">
        <v>1747</v>
      </c>
      <c r="L839" s="3" t="s">
        <v>22</v>
      </c>
      <c r="M839" s="5"/>
      <c r="O839" t="s">
        <v>23</v>
      </c>
      <c r="P839">
        <v>150</v>
      </c>
      <c r="S839" s="6">
        <v>44967</v>
      </c>
      <c r="T839" t="s">
        <v>346</v>
      </c>
      <c r="U839" t="s">
        <v>2217</v>
      </c>
    </row>
    <row r="840" spans="1:21" hidden="1" x14ac:dyDescent="0.25">
      <c r="A840" t="s">
        <v>1647</v>
      </c>
      <c r="B840" t="s">
        <v>65</v>
      </c>
      <c r="C840" t="s">
        <v>17</v>
      </c>
      <c r="E840" s="1">
        <v>44867</v>
      </c>
      <c r="F840" s="3">
        <v>5719740</v>
      </c>
      <c r="G840" t="s">
        <v>1815</v>
      </c>
      <c r="H840" t="s">
        <v>20</v>
      </c>
      <c r="J840" s="3" t="s">
        <v>1816</v>
      </c>
      <c r="K840" s="3">
        <v>84262</v>
      </c>
      <c r="L840" s="3" t="s">
        <v>22</v>
      </c>
      <c r="M840" s="5">
        <v>46693</v>
      </c>
      <c r="N840">
        <v>8</v>
      </c>
      <c r="O840" t="s">
        <v>23</v>
      </c>
      <c r="R840" s="10">
        <f>Table1[[#This Row],[Initial Balance]]-P841-P842-P843-P844</f>
        <v>0</v>
      </c>
      <c r="S840" s="6">
        <v>44867</v>
      </c>
      <c r="T840" t="s">
        <v>1817</v>
      </c>
      <c r="U840" t="s">
        <v>25</v>
      </c>
    </row>
    <row r="841" spans="1:21" hidden="1" x14ac:dyDescent="0.25">
      <c r="A841" t="s">
        <v>1647</v>
      </c>
      <c r="B841" t="s">
        <v>65</v>
      </c>
      <c r="C841" t="s">
        <v>17</v>
      </c>
      <c r="E841" s="1">
        <v>44867</v>
      </c>
      <c r="F841" s="3">
        <v>5719740</v>
      </c>
      <c r="G841" t="s">
        <v>1815</v>
      </c>
      <c r="H841" t="s">
        <v>20</v>
      </c>
      <c r="J841" s="3" t="s">
        <v>1816</v>
      </c>
      <c r="K841" s="3">
        <v>84262</v>
      </c>
      <c r="L841" s="3" t="s">
        <v>22</v>
      </c>
      <c r="M841" s="5">
        <v>46693</v>
      </c>
      <c r="O841" t="s">
        <v>23</v>
      </c>
      <c r="P841">
        <v>1</v>
      </c>
      <c r="S841" s="6">
        <v>44924</v>
      </c>
      <c r="T841" t="s">
        <v>1996</v>
      </c>
      <c r="U841" t="s">
        <v>1997</v>
      </c>
    </row>
    <row r="842" spans="1:21" hidden="1" x14ac:dyDescent="0.25">
      <c r="A842" t="s">
        <v>1647</v>
      </c>
      <c r="B842" t="s">
        <v>65</v>
      </c>
      <c r="C842" t="s">
        <v>17</v>
      </c>
      <c r="E842" s="1">
        <v>44867</v>
      </c>
      <c r="F842" s="3">
        <v>5719740</v>
      </c>
      <c r="G842" t="s">
        <v>1815</v>
      </c>
      <c r="H842" t="s">
        <v>20</v>
      </c>
      <c r="J842" s="3" t="s">
        <v>1816</v>
      </c>
      <c r="K842" s="3">
        <v>84262</v>
      </c>
      <c r="L842" s="3" t="s">
        <v>22</v>
      </c>
      <c r="M842" s="5">
        <v>46693</v>
      </c>
      <c r="O842" t="s">
        <v>23</v>
      </c>
      <c r="P842">
        <v>3</v>
      </c>
      <c r="S842" s="6">
        <v>44938</v>
      </c>
      <c r="T842" t="s">
        <v>1996</v>
      </c>
      <c r="U842" t="s">
        <v>2103</v>
      </c>
    </row>
    <row r="843" spans="1:21" hidden="1" x14ac:dyDescent="0.25">
      <c r="A843" t="s">
        <v>1647</v>
      </c>
      <c r="B843" t="s">
        <v>65</v>
      </c>
      <c r="C843" t="s">
        <v>17</v>
      </c>
      <c r="E843" s="1">
        <v>44867</v>
      </c>
      <c r="F843" s="3">
        <v>5719740</v>
      </c>
      <c r="G843" t="s">
        <v>1815</v>
      </c>
      <c r="H843" t="s">
        <v>20</v>
      </c>
      <c r="J843" s="3" t="s">
        <v>1816</v>
      </c>
      <c r="K843" s="3">
        <v>84262</v>
      </c>
      <c r="L843" s="3" t="s">
        <v>22</v>
      </c>
      <c r="M843" s="5">
        <v>46693</v>
      </c>
      <c r="O843" t="s">
        <v>23</v>
      </c>
      <c r="P843">
        <v>2</v>
      </c>
      <c r="S843" s="6">
        <v>44980</v>
      </c>
      <c r="T843" t="s">
        <v>1971</v>
      </c>
      <c r="U843" t="s">
        <v>2227</v>
      </c>
    </row>
    <row r="844" spans="1:21" hidden="1" x14ac:dyDescent="0.25">
      <c r="A844" t="s">
        <v>1647</v>
      </c>
      <c r="B844" t="s">
        <v>65</v>
      </c>
      <c r="C844" t="s">
        <v>17</v>
      </c>
      <c r="E844" s="1">
        <v>44867</v>
      </c>
      <c r="F844" s="3">
        <v>5719740</v>
      </c>
      <c r="G844" t="s">
        <v>1815</v>
      </c>
      <c r="H844" t="s">
        <v>20</v>
      </c>
      <c r="J844" s="3" t="s">
        <v>1816</v>
      </c>
      <c r="K844" s="3">
        <v>84262</v>
      </c>
      <c r="L844" s="3" t="s">
        <v>22</v>
      </c>
      <c r="M844" s="5">
        <v>46693</v>
      </c>
      <c r="O844" t="s">
        <v>23</v>
      </c>
      <c r="P844">
        <v>2</v>
      </c>
      <c r="S844" s="6">
        <v>44984</v>
      </c>
      <c r="T844" t="s">
        <v>346</v>
      </c>
      <c r="U844" t="s">
        <v>182</v>
      </c>
    </row>
    <row r="845" spans="1:21" hidden="1" x14ac:dyDescent="0.25">
      <c r="A845" t="s">
        <v>1647</v>
      </c>
      <c r="B845" t="s">
        <v>65</v>
      </c>
      <c r="C845" t="s">
        <v>17</v>
      </c>
      <c r="D845" t="s">
        <v>2243</v>
      </c>
      <c r="E845" s="1">
        <v>45357</v>
      </c>
      <c r="F845" s="3" t="s">
        <v>1743</v>
      </c>
      <c r="G845" t="s">
        <v>3843</v>
      </c>
      <c r="H845" t="s">
        <v>2243</v>
      </c>
      <c r="I845" t="s">
        <v>3091</v>
      </c>
      <c r="J845" s="3" t="s">
        <v>3844</v>
      </c>
      <c r="K845" s="3">
        <v>1803942</v>
      </c>
      <c r="L845" s="3" t="s">
        <v>22</v>
      </c>
      <c r="M845" s="5">
        <v>47183</v>
      </c>
      <c r="N845">
        <v>8700</v>
      </c>
      <c r="O845" t="s">
        <v>23</v>
      </c>
      <c r="R845" s="10">
        <v>1871</v>
      </c>
      <c r="S845" s="6">
        <v>45357</v>
      </c>
      <c r="T845" t="s">
        <v>2032</v>
      </c>
      <c r="U845" t="s">
        <v>2022</v>
      </c>
    </row>
    <row r="846" spans="1:21" hidden="1" x14ac:dyDescent="0.25">
      <c r="A846" t="s">
        <v>1647</v>
      </c>
      <c r="B846" t="s">
        <v>65</v>
      </c>
      <c r="C846" t="s">
        <v>17</v>
      </c>
      <c r="D846" t="s">
        <v>2243</v>
      </c>
      <c r="E846" s="1">
        <v>45357</v>
      </c>
      <c r="F846" s="3" t="s">
        <v>1743</v>
      </c>
      <c r="G846" t="s">
        <v>3843</v>
      </c>
      <c r="H846" t="s">
        <v>2243</v>
      </c>
      <c r="I846" t="s">
        <v>3950</v>
      </c>
      <c r="J846" s="3" t="s">
        <v>3844</v>
      </c>
      <c r="K846" s="3">
        <v>1803942</v>
      </c>
      <c r="L846" s="3" t="s">
        <v>22</v>
      </c>
      <c r="M846" s="5">
        <v>47183</v>
      </c>
      <c r="P846">
        <v>6724</v>
      </c>
      <c r="S846" s="6">
        <v>45388</v>
      </c>
      <c r="T846" t="s">
        <v>3134</v>
      </c>
      <c r="U846" t="s">
        <v>3949</v>
      </c>
    </row>
    <row r="847" spans="1:21" hidden="1" x14ac:dyDescent="0.25">
      <c r="A847" t="s">
        <v>1647</v>
      </c>
      <c r="B847" t="s">
        <v>65</v>
      </c>
      <c r="C847" t="s">
        <v>17</v>
      </c>
      <c r="D847" t="s">
        <v>2243</v>
      </c>
      <c r="E847" s="1">
        <v>45357</v>
      </c>
      <c r="F847" s="3" t="s">
        <v>3847</v>
      </c>
      <c r="G847" t="s">
        <v>3846</v>
      </c>
      <c r="H847" t="s">
        <v>2243</v>
      </c>
      <c r="I847" t="s">
        <v>3091</v>
      </c>
      <c r="J847" s="3" t="s">
        <v>3845</v>
      </c>
      <c r="K847" s="3">
        <v>48326</v>
      </c>
      <c r="L847" s="3" t="s">
        <v>2487</v>
      </c>
      <c r="M847" s="5">
        <v>47183</v>
      </c>
      <c r="N847">
        <v>8000</v>
      </c>
      <c r="O847" t="s">
        <v>23</v>
      </c>
      <c r="R847" s="10">
        <f>Table1[[#This Row],[Initial Balance]]-P848-P849-P850-P851</f>
        <v>0</v>
      </c>
      <c r="S847" s="6">
        <v>45357</v>
      </c>
      <c r="T847" t="s">
        <v>2032</v>
      </c>
      <c r="U847" t="s">
        <v>104</v>
      </c>
    </row>
    <row r="848" spans="1:21" hidden="1" x14ac:dyDescent="0.25">
      <c r="A848" t="s">
        <v>1647</v>
      </c>
      <c r="B848" t="s">
        <v>65</v>
      </c>
      <c r="C848" t="s">
        <v>17</v>
      </c>
      <c r="D848" t="s">
        <v>2243</v>
      </c>
      <c r="E848" s="1">
        <v>45357</v>
      </c>
      <c r="F848" s="3" t="s">
        <v>2254</v>
      </c>
      <c r="G848" t="s">
        <v>3846</v>
      </c>
      <c r="H848" t="s">
        <v>2243</v>
      </c>
      <c r="I848" t="s">
        <v>3950</v>
      </c>
      <c r="J848" s="3" t="s">
        <v>3845</v>
      </c>
      <c r="K848" s="3">
        <v>48326</v>
      </c>
      <c r="L848" s="3" t="s">
        <v>22</v>
      </c>
      <c r="M848" s="5">
        <v>47183</v>
      </c>
      <c r="O848" t="s">
        <v>23</v>
      </c>
      <c r="P848">
        <v>1822</v>
      </c>
      <c r="S848" s="6">
        <v>45388</v>
      </c>
      <c r="T848" t="s">
        <v>2420</v>
      </c>
      <c r="U848" t="s">
        <v>4008</v>
      </c>
    </row>
    <row r="849" spans="1:21" hidden="1" x14ac:dyDescent="0.25">
      <c r="A849" t="s">
        <v>1647</v>
      </c>
      <c r="B849" t="s">
        <v>65</v>
      </c>
      <c r="C849" t="s">
        <v>17</v>
      </c>
      <c r="D849" t="s">
        <v>2243</v>
      </c>
      <c r="E849" s="1">
        <v>45357</v>
      </c>
      <c r="F849" s="3" t="s">
        <v>2254</v>
      </c>
      <c r="G849" t="s">
        <v>3846</v>
      </c>
      <c r="H849" t="s">
        <v>2243</v>
      </c>
      <c r="I849" t="s">
        <v>3950</v>
      </c>
      <c r="J849" s="3" t="s">
        <v>3845</v>
      </c>
      <c r="K849" s="3">
        <v>48326</v>
      </c>
      <c r="L849" s="3" t="s">
        <v>22</v>
      </c>
      <c r="M849" s="5">
        <v>47183</v>
      </c>
      <c r="O849" t="s">
        <v>23</v>
      </c>
      <c r="P849">
        <v>3200</v>
      </c>
      <c r="S849" s="6">
        <v>45388</v>
      </c>
      <c r="T849" t="s">
        <v>2420</v>
      </c>
      <c r="U849" t="s">
        <v>4009</v>
      </c>
    </row>
    <row r="850" spans="1:21" hidden="1" x14ac:dyDescent="0.25">
      <c r="A850" t="s">
        <v>1647</v>
      </c>
      <c r="B850" t="s">
        <v>65</v>
      </c>
      <c r="C850" t="s">
        <v>17</v>
      </c>
      <c r="D850" t="s">
        <v>2243</v>
      </c>
      <c r="E850" s="1">
        <v>45357</v>
      </c>
      <c r="F850" s="3" t="s">
        <v>2254</v>
      </c>
      <c r="G850" t="s">
        <v>3846</v>
      </c>
      <c r="H850" t="s">
        <v>2243</v>
      </c>
      <c r="I850" t="s">
        <v>3950</v>
      </c>
      <c r="J850" s="3" t="s">
        <v>3845</v>
      </c>
      <c r="K850" s="3">
        <v>48326</v>
      </c>
      <c r="L850" s="3" t="s">
        <v>22</v>
      </c>
      <c r="M850" s="5">
        <v>47183</v>
      </c>
      <c r="O850" t="s">
        <v>23</v>
      </c>
      <c r="P850">
        <v>2499</v>
      </c>
      <c r="S850" s="6">
        <v>45413</v>
      </c>
      <c r="T850" t="s">
        <v>2420</v>
      </c>
      <c r="U850" t="s">
        <v>3952</v>
      </c>
    </row>
    <row r="851" spans="1:21" hidden="1" x14ac:dyDescent="0.25">
      <c r="A851" t="s">
        <v>1647</v>
      </c>
      <c r="B851" t="s">
        <v>65</v>
      </c>
      <c r="C851" t="s">
        <v>17</v>
      </c>
      <c r="D851" t="s">
        <v>2243</v>
      </c>
      <c r="E851" s="1">
        <v>45357</v>
      </c>
      <c r="F851" s="3" t="s">
        <v>2254</v>
      </c>
      <c r="G851" t="s">
        <v>3846</v>
      </c>
      <c r="H851" t="s">
        <v>2243</v>
      </c>
      <c r="I851" t="s">
        <v>3950</v>
      </c>
      <c r="J851" s="3" t="s">
        <v>3845</v>
      </c>
      <c r="K851" s="3">
        <v>48326</v>
      </c>
      <c r="L851" s="3" t="s">
        <v>22</v>
      </c>
      <c r="M851" s="5">
        <v>47183</v>
      </c>
      <c r="O851" t="s">
        <v>23</v>
      </c>
      <c r="P851">
        <v>479</v>
      </c>
      <c r="S851" s="6">
        <v>45415</v>
      </c>
      <c r="T851" t="s">
        <v>2420</v>
      </c>
      <c r="U851" t="s">
        <v>4010</v>
      </c>
    </row>
    <row r="852" spans="1:21" hidden="1" x14ac:dyDescent="0.25">
      <c r="A852" t="s">
        <v>1647</v>
      </c>
      <c r="B852" t="s">
        <v>65</v>
      </c>
      <c r="C852" t="s">
        <v>17</v>
      </c>
      <c r="E852" s="1">
        <v>44872</v>
      </c>
      <c r="F852" s="3">
        <v>5719739</v>
      </c>
      <c r="G852" t="s">
        <v>1823</v>
      </c>
      <c r="H852" t="s">
        <v>20</v>
      </c>
      <c r="J852" s="3" t="s">
        <v>1824</v>
      </c>
      <c r="K852" s="3">
        <v>84970</v>
      </c>
      <c r="L852" s="3" t="s">
        <v>22</v>
      </c>
      <c r="M852" s="5">
        <v>46698</v>
      </c>
      <c r="N852">
        <v>24</v>
      </c>
      <c r="O852" t="s">
        <v>23</v>
      </c>
      <c r="R852" s="10">
        <f>Table1[[#This Row],[Initial Balance]]-P853-P854-P855-P856-P857-P858-P859-P860-P4288</f>
        <v>0</v>
      </c>
      <c r="S852" s="6">
        <v>44872</v>
      </c>
      <c r="T852" t="s">
        <v>24</v>
      </c>
      <c r="U852" t="s">
        <v>25</v>
      </c>
    </row>
    <row r="853" spans="1:21" hidden="1" x14ac:dyDescent="0.25">
      <c r="A853" t="s">
        <v>1647</v>
      </c>
      <c r="B853" t="s">
        <v>65</v>
      </c>
      <c r="C853" t="s">
        <v>17</v>
      </c>
      <c r="E853" s="1">
        <v>44872</v>
      </c>
      <c r="F853" s="3">
        <v>5719739</v>
      </c>
      <c r="G853" t="s">
        <v>1823</v>
      </c>
      <c r="H853" t="s">
        <v>20</v>
      </c>
      <c r="J853" s="3" t="s">
        <v>1824</v>
      </c>
      <c r="K853" s="3">
        <v>84970</v>
      </c>
      <c r="L853" s="3" t="s">
        <v>22</v>
      </c>
      <c r="M853" s="5">
        <v>46698</v>
      </c>
      <c r="O853" t="s">
        <v>23</v>
      </c>
      <c r="P853">
        <v>3</v>
      </c>
      <c r="S853" s="6">
        <v>44911</v>
      </c>
      <c r="T853" t="s">
        <v>199</v>
      </c>
      <c r="U853" t="s">
        <v>1953</v>
      </c>
    </row>
    <row r="854" spans="1:21" hidden="1" x14ac:dyDescent="0.25">
      <c r="A854" t="s">
        <v>1647</v>
      </c>
      <c r="B854" t="s">
        <v>65</v>
      </c>
      <c r="C854" t="s">
        <v>17</v>
      </c>
      <c r="E854" s="1">
        <v>44872</v>
      </c>
      <c r="F854" s="3">
        <v>5719739</v>
      </c>
      <c r="G854" t="s">
        <v>1823</v>
      </c>
      <c r="H854" t="s">
        <v>20</v>
      </c>
      <c r="J854" s="3" t="s">
        <v>1824</v>
      </c>
      <c r="K854" s="3">
        <v>84970</v>
      </c>
      <c r="L854" s="3" t="s">
        <v>22</v>
      </c>
      <c r="M854" s="5">
        <v>46698</v>
      </c>
      <c r="O854" t="s">
        <v>23</v>
      </c>
      <c r="P854">
        <v>2</v>
      </c>
      <c r="S854" s="6">
        <v>44914</v>
      </c>
      <c r="T854" t="s">
        <v>199</v>
      </c>
      <c r="U854" t="s">
        <v>1954</v>
      </c>
    </row>
    <row r="855" spans="1:21" hidden="1" x14ac:dyDescent="0.25">
      <c r="A855" t="s">
        <v>1647</v>
      </c>
      <c r="B855" t="s">
        <v>65</v>
      </c>
      <c r="C855" t="s">
        <v>17</v>
      </c>
      <c r="E855" s="1">
        <v>44872</v>
      </c>
      <c r="F855" s="3">
        <v>5719739</v>
      </c>
      <c r="G855" t="s">
        <v>1823</v>
      </c>
      <c r="H855" t="s">
        <v>20</v>
      </c>
      <c r="J855" s="3" t="s">
        <v>1824</v>
      </c>
      <c r="K855" s="3">
        <v>84970</v>
      </c>
      <c r="L855" s="3" t="s">
        <v>22</v>
      </c>
      <c r="M855" s="5">
        <v>46698</v>
      </c>
      <c r="O855" t="s">
        <v>23</v>
      </c>
      <c r="P855">
        <v>1</v>
      </c>
      <c r="S855" s="6">
        <v>44925</v>
      </c>
      <c r="T855" t="s">
        <v>1996</v>
      </c>
      <c r="U855" t="s">
        <v>1997</v>
      </c>
    </row>
    <row r="856" spans="1:21" hidden="1" x14ac:dyDescent="0.25">
      <c r="A856" t="s">
        <v>1647</v>
      </c>
      <c r="B856" t="s">
        <v>65</v>
      </c>
      <c r="C856" t="s">
        <v>17</v>
      </c>
      <c r="E856" s="1">
        <v>44872</v>
      </c>
      <c r="F856" s="3">
        <v>5719739</v>
      </c>
      <c r="G856" t="s">
        <v>1823</v>
      </c>
      <c r="H856" t="s">
        <v>20</v>
      </c>
      <c r="J856" s="3" t="s">
        <v>1824</v>
      </c>
      <c r="K856" s="3">
        <v>84970</v>
      </c>
      <c r="L856" s="3" t="s">
        <v>22</v>
      </c>
      <c r="M856" s="5">
        <v>46698</v>
      </c>
      <c r="O856" t="s">
        <v>23</v>
      </c>
      <c r="P856">
        <v>1</v>
      </c>
      <c r="S856" s="6">
        <v>44929</v>
      </c>
      <c r="T856" t="s">
        <v>2010</v>
      </c>
      <c r="U856" t="s">
        <v>1997</v>
      </c>
    </row>
    <row r="857" spans="1:21" hidden="1" x14ac:dyDescent="0.25">
      <c r="A857" t="s">
        <v>1647</v>
      </c>
      <c r="B857" t="s">
        <v>65</v>
      </c>
      <c r="C857" t="s">
        <v>17</v>
      </c>
      <c r="E857" s="1">
        <v>44872</v>
      </c>
      <c r="F857" s="3">
        <v>5719739</v>
      </c>
      <c r="G857" t="s">
        <v>1823</v>
      </c>
      <c r="H857" t="s">
        <v>20</v>
      </c>
      <c r="J857" s="3" t="s">
        <v>1824</v>
      </c>
      <c r="K857" s="3">
        <v>84970</v>
      </c>
      <c r="L857" s="3" t="s">
        <v>22</v>
      </c>
      <c r="M857" s="5">
        <v>46698</v>
      </c>
      <c r="O857" t="s">
        <v>23</v>
      </c>
      <c r="P857">
        <v>3</v>
      </c>
      <c r="S857" s="6">
        <v>44931</v>
      </c>
      <c r="T857" t="s">
        <v>1996</v>
      </c>
      <c r="U857" t="s">
        <v>2105</v>
      </c>
    </row>
    <row r="858" spans="1:21" hidden="1" x14ac:dyDescent="0.25">
      <c r="A858" t="s">
        <v>1647</v>
      </c>
      <c r="B858" t="s">
        <v>65</v>
      </c>
      <c r="C858" t="s">
        <v>17</v>
      </c>
      <c r="E858" s="1">
        <v>44872</v>
      </c>
      <c r="F858" s="3">
        <v>5719739</v>
      </c>
      <c r="G858" t="s">
        <v>1823</v>
      </c>
      <c r="H858" t="s">
        <v>20</v>
      </c>
      <c r="J858" s="3" t="s">
        <v>1824</v>
      </c>
      <c r="K858" s="3">
        <v>84970</v>
      </c>
      <c r="L858" s="3" t="s">
        <v>22</v>
      </c>
      <c r="M858" s="5">
        <v>46698</v>
      </c>
      <c r="O858" t="s">
        <v>23</v>
      </c>
      <c r="P858">
        <v>1</v>
      </c>
      <c r="S858" s="6">
        <v>44936</v>
      </c>
      <c r="T858" t="s">
        <v>1996</v>
      </c>
      <c r="U858" t="s">
        <v>2105</v>
      </c>
    </row>
    <row r="859" spans="1:21" hidden="1" x14ac:dyDescent="0.25">
      <c r="A859" t="s">
        <v>1647</v>
      </c>
      <c r="B859" t="s">
        <v>65</v>
      </c>
      <c r="C859" t="s">
        <v>17</v>
      </c>
      <c r="E859" s="1">
        <v>44872</v>
      </c>
      <c r="F859" s="3">
        <v>5719739</v>
      </c>
      <c r="G859" t="s">
        <v>1823</v>
      </c>
      <c r="H859" t="s">
        <v>20</v>
      </c>
      <c r="J859" s="3" t="s">
        <v>1824</v>
      </c>
      <c r="K859" s="3">
        <v>84970</v>
      </c>
      <c r="L859" s="3" t="s">
        <v>22</v>
      </c>
      <c r="M859" s="5">
        <v>46698</v>
      </c>
      <c r="O859" t="s">
        <v>23</v>
      </c>
      <c r="P859">
        <v>9</v>
      </c>
      <c r="S859" s="6">
        <v>44939</v>
      </c>
      <c r="T859" t="s">
        <v>2010</v>
      </c>
      <c r="U859" t="s">
        <v>2103</v>
      </c>
    </row>
    <row r="860" spans="1:21" hidden="1" x14ac:dyDescent="0.25">
      <c r="A860" t="s">
        <v>1647</v>
      </c>
      <c r="B860" t="s">
        <v>65</v>
      </c>
      <c r="C860" t="s">
        <v>17</v>
      </c>
      <c r="E860" s="1">
        <v>44872</v>
      </c>
      <c r="F860" s="3">
        <v>5719739</v>
      </c>
      <c r="G860" t="s">
        <v>1823</v>
      </c>
      <c r="H860" t="s">
        <v>20</v>
      </c>
      <c r="J860" s="3" t="s">
        <v>1824</v>
      </c>
      <c r="K860" s="3">
        <v>84970</v>
      </c>
      <c r="L860" s="3" t="s">
        <v>22</v>
      </c>
      <c r="M860" s="5">
        <v>46698</v>
      </c>
      <c r="O860" t="s">
        <v>23</v>
      </c>
      <c r="P860">
        <v>2</v>
      </c>
      <c r="S860" s="6">
        <v>44980</v>
      </c>
      <c r="T860" t="s">
        <v>1971</v>
      </c>
      <c r="U860" t="s">
        <v>2219</v>
      </c>
    </row>
    <row r="861" spans="1:21" hidden="1" x14ac:dyDescent="0.25">
      <c r="A861" t="s">
        <v>1647</v>
      </c>
      <c r="B861" t="s">
        <v>65</v>
      </c>
      <c r="C861" t="s">
        <v>17</v>
      </c>
      <c r="E861" s="1">
        <v>44914</v>
      </c>
      <c r="F861" s="3" t="s">
        <v>1960</v>
      </c>
      <c r="G861" t="s">
        <v>1961</v>
      </c>
      <c r="H861" t="s">
        <v>959</v>
      </c>
      <c r="J861" s="3" t="s">
        <v>1962</v>
      </c>
      <c r="K861" s="3">
        <v>208528</v>
      </c>
      <c r="L861" s="3" t="s">
        <v>22</v>
      </c>
      <c r="M861" s="5">
        <v>46605</v>
      </c>
      <c r="N861">
        <v>200000</v>
      </c>
      <c r="O861" t="s">
        <v>23</v>
      </c>
      <c r="R861" s="10">
        <f>Table1[[#This Row],[Initial Balance]]-P862-P863-P864-P865-P866-P867-P868-P869-P870-P871-P872-P873-P4243-P4244-P4245</f>
        <v>0</v>
      </c>
      <c r="S861" s="6">
        <v>44914</v>
      </c>
      <c r="T861" t="s">
        <v>24</v>
      </c>
      <c r="U861" t="s">
        <v>25</v>
      </c>
    </row>
    <row r="862" spans="1:21" hidden="1" x14ac:dyDescent="0.25">
      <c r="A862" t="s">
        <v>1647</v>
      </c>
      <c r="B862" t="s">
        <v>65</v>
      </c>
      <c r="C862" t="s">
        <v>17</v>
      </c>
      <c r="E862" s="1">
        <v>44914</v>
      </c>
      <c r="F862" s="3" t="s">
        <v>1960</v>
      </c>
      <c r="G862" t="s">
        <v>1961</v>
      </c>
      <c r="H862" t="s">
        <v>959</v>
      </c>
      <c r="J862" s="3" t="s">
        <v>1962</v>
      </c>
      <c r="K862" s="3">
        <v>208528</v>
      </c>
      <c r="L862" s="3" t="s">
        <v>22</v>
      </c>
      <c r="M862" s="5">
        <v>46605</v>
      </c>
      <c r="N862" t="s">
        <v>35</v>
      </c>
      <c r="O862" t="s">
        <v>23</v>
      </c>
      <c r="P862">
        <v>1200</v>
      </c>
      <c r="S862" s="6">
        <v>44980</v>
      </c>
      <c r="T862" t="s">
        <v>1930</v>
      </c>
      <c r="U862" t="s">
        <v>2193</v>
      </c>
    </row>
    <row r="863" spans="1:21" hidden="1" x14ac:dyDescent="0.25">
      <c r="A863" t="s">
        <v>1647</v>
      </c>
      <c r="B863" t="s">
        <v>65</v>
      </c>
      <c r="C863" t="s">
        <v>17</v>
      </c>
      <c r="E863" s="1">
        <v>44914</v>
      </c>
      <c r="F863" s="3" t="s">
        <v>1960</v>
      </c>
      <c r="G863" t="s">
        <v>1961</v>
      </c>
      <c r="H863" t="s">
        <v>959</v>
      </c>
      <c r="J863" s="3" t="s">
        <v>1962</v>
      </c>
      <c r="K863" s="3">
        <v>208528</v>
      </c>
      <c r="L863" s="3" t="s">
        <v>22</v>
      </c>
      <c r="M863" s="5">
        <v>46605</v>
      </c>
      <c r="O863" t="s">
        <v>23</v>
      </c>
      <c r="P863">
        <v>733</v>
      </c>
      <c r="S863" s="6">
        <v>44951</v>
      </c>
      <c r="T863" t="s">
        <v>1971</v>
      </c>
      <c r="U863" t="s">
        <v>1800</v>
      </c>
    </row>
    <row r="864" spans="1:21" hidden="1" x14ac:dyDescent="0.25">
      <c r="A864" t="s">
        <v>1647</v>
      </c>
      <c r="B864" t="s">
        <v>65</v>
      </c>
      <c r="C864" t="s">
        <v>17</v>
      </c>
      <c r="E864" s="1">
        <v>44914</v>
      </c>
      <c r="F864" s="3" t="s">
        <v>1960</v>
      </c>
      <c r="G864" t="s">
        <v>1961</v>
      </c>
      <c r="H864" t="s">
        <v>959</v>
      </c>
      <c r="J864" s="3" t="s">
        <v>1962</v>
      </c>
      <c r="K864" s="3">
        <v>208528</v>
      </c>
      <c r="L864" s="3" t="s">
        <v>22</v>
      </c>
      <c r="M864" s="5">
        <v>46605</v>
      </c>
      <c r="O864" t="s">
        <v>23</v>
      </c>
      <c r="P864">
        <v>1</v>
      </c>
      <c r="S864" s="6">
        <v>44972</v>
      </c>
      <c r="T864" t="s">
        <v>689</v>
      </c>
      <c r="U864" t="s">
        <v>2194</v>
      </c>
    </row>
    <row r="865" spans="1:21" hidden="1" x14ac:dyDescent="0.25">
      <c r="A865" t="s">
        <v>1647</v>
      </c>
      <c r="B865" t="s">
        <v>65</v>
      </c>
      <c r="C865" t="s">
        <v>17</v>
      </c>
      <c r="E865" s="1">
        <v>44914</v>
      </c>
      <c r="F865" s="3" t="s">
        <v>1960</v>
      </c>
      <c r="G865" t="s">
        <v>1961</v>
      </c>
      <c r="H865" t="s">
        <v>959</v>
      </c>
      <c r="J865" s="3" t="s">
        <v>1962</v>
      </c>
      <c r="K865" s="3">
        <v>208528</v>
      </c>
      <c r="L865" s="3" t="s">
        <v>22</v>
      </c>
      <c r="M865" s="5">
        <v>46605</v>
      </c>
      <c r="O865" t="s">
        <v>23</v>
      </c>
      <c r="P865">
        <v>1</v>
      </c>
      <c r="S865" s="6">
        <v>44973</v>
      </c>
      <c r="T865" t="s">
        <v>1996</v>
      </c>
      <c r="U865" t="s">
        <v>2200</v>
      </c>
    </row>
    <row r="866" spans="1:21" hidden="1" x14ac:dyDescent="0.25">
      <c r="A866" t="s">
        <v>1647</v>
      </c>
      <c r="B866" t="s">
        <v>65</v>
      </c>
      <c r="C866" t="s">
        <v>17</v>
      </c>
      <c r="E866" s="1">
        <v>44914</v>
      </c>
      <c r="F866" s="3" t="s">
        <v>1960</v>
      </c>
      <c r="G866" t="s">
        <v>1961</v>
      </c>
      <c r="H866" t="s">
        <v>959</v>
      </c>
      <c r="J866" s="3" t="s">
        <v>1962</v>
      </c>
      <c r="K866" s="3">
        <v>208528</v>
      </c>
      <c r="L866" s="3" t="s">
        <v>22</v>
      </c>
      <c r="M866" s="5">
        <v>46605</v>
      </c>
      <c r="O866" t="s">
        <v>23</v>
      </c>
      <c r="P866">
        <v>783</v>
      </c>
      <c r="S866" s="6">
        <v>45012</v>
      </c>
      <c r="T866" t="s">
        <v>1971</v>
      </c>
      <c r="U866" t="s">
        <v>2327</v>
      </c>
    </row>
    <row r="867" spans="1:21" hidden="1" x14ac:dyDescent="0.25">
      <c r="A867" t="s">
        <v>1647</v>
      </c>
      <c r="B867" t="s">
        <v>65</v>
      </c>
      <c r="C867" t="s">
        <v>17</v>
      </c>
      <c r="E867" s="1">
        <v>44914</v>
      </c>
      <c r="F867" s="3" t="s">
        <v>1960</v>
      </c>
      <c r="G867" t="s">
        <v>1961</v>
      </c>
      <c r="H867" t="s">
        <v>959</v>
      </c>
      <c r="J867" s="3" t="s">
        <v>1962</v>
      </c>
      <c r="K867" s="3">
        <v>208528</v>
      </c>
      <c r="L867" s="3" t="s">
        <v>22</v>
      </c>
      <c r="M867" s="5">
        <v>46605</v>
      </c>
      <c r="O867" t="s">
        <v>23</v>
      </c>
      <c r="P867">
        <v>1600</v>
      </c>
      <c r="S867" s="6">
        <v>45014</v>
      </c>
      <c r="T867" t="s">
        <v>2197</v>
      </c>
      <c r="U867" t="s">
        <v>2327</v>
      </c>
    </row>
    <row r="868" spans="1:21" hidden="1" x14ac:dyDescent="0.25">
      <c r="A868" t="s">
        <v>1647</v>
      </c>
      <c r="B868" t="s">
        <v>65</v>
      </c>
      <c r="C868" t="s">
        <v>17</v>
      </c>
      <c r="E868" s="1">
        <v>44914</v>
      </c>
      <c r="F868" s="3" t="s">
        <v>1960</v>
      </c>
      <c r="G868" t="s">
        <v>1961</v>
      </c>
      <c r="H868" t="s">
        <v>959</v>
      </c>
      <c r="J868" s="3" t="s">
        <v>1962</v>
      </c>
      <c r="K868" s="3">
        <v>208528</v>
      </c>
      <c r="L868" s="3" t="s">
        <v>22</v>
      </c>
      <c r="M868" s="5">
        <v>46605</v>
      </c>
      <c r="O868" t="s">
        <v>23</v>
      </c>
      <c r="P868">
        <v>579</v>
      </c>
      <c r="S868" s="6">
        <v>45015</v>
      </c>
      <c r="T868" t="s">
        <v>2197</v>
      </c>
      <c r="U868" t="s">
        <v>2381</v>
      </c>
    </row>
    <row r="869" spans="1:21" hidden="1" x14ac:dyDescent="0.25">
      <c r="A869" t="s">
        <v>1647</v>
      </c>
      <c r="B869" t="s">
        <v>65</v>
      </c>
      <c r="C869" t="s">
        <v>17</v>
      </c>
      <c r="E869" s="1">
        <v>44914</v>
      </c>
      <c r="F869" s="3" t="s">
        <v>1960</v>
      </c>
      <c r="G869" t="s">
        <v>1961</v>
      </c>
      <c r="H869" t="s">
        <v>959</v>
      </c>
      <c r="J869" s="3" t="s">
        <v>1962</v>
      </c>
      <c r="K869" s="3">
        <v>208528</v>
      </c>
      <c r="L869" s="3" t="s">
        <v>22</v>
      </c>
      <c r="M869" s="5">
        <v>46605</v>
      </c>
      <c r="O869" t="s">
        <v>23</v>
      </c>
      <c r="P869">
        <v>755</v>
      </c>
      <c r="S869" s="6">
        <v>45054</v>
      </c>
      <c r="T869" t="s">
        <v>1971</v>
      </c>
      <c r="U869" t="s">
        <v>2381</v>
      </c>
    </row>
    <row r="870" spans="1:21" hidden="1" x14ac:dyDescent="0.25">
      <c r="A870" t="s">
        <v>1647</v>
      </c>
      <c r="B870" t="s">
        <v>65</v>
      </c>
      <c r="C870" t="s">
        <v>17</v>
      </c>
      <c r="E870" s="1">
        <v>44914</v>
      </c>
      <c r="F870" s="3" t="s">
        <v>1960</v>
      </c>
      <c r="G870" t="s">
        <v>1961</v>
      </c>
      <c r="H870" t="s">
        <v>959</v>
      </c>
      <c r="J870" s="3" t="s">
        <v>1962</v>
      </c>
      <c r="K870" s="3">
        <v>208528</v>
      </c>
      <c r="L870" s="3" t="s">
        <v>22</v>
      </c>
      <c r="M870" s="5">
        <v>46605</v>
      </c>
      <c r="O870" t="s">
        <v>23</v>
      </c>
      <c r="P870">
        <v>4136</v>
      </c>
      <c r="S870" s="6">
        <v>45056</v>
      </c>
      <c r="T870" t="s">
        <v>1971</v>
      </c>
      <c r="U870" t="s">
        <v>2503</v>
      </c>
    </row>
    <row r="871" spans="1:21" hidden="1" x14ac:dyDescent="0.25">
      <c r="A871" t="s">
        <v>1647</v>
      </c>
      <c r="B871" t="s">
        <v>65</v>
      </c>
      <c r="C871" t="s">
        <v>17</v>
      </c>
      <c r="E871" s="1">
        <v>44914</v>
      </c>
      <c r="F871" s="3" t="s">
        <v>1960</v>
      </c>
      <c r="G871" t="s">
        <v>1961</v>
      </c>
      <c r="H871" t="s">
        <v>959</v>
      </c>
      <c r="J871" s="3" t="s">
        <v>1962</v>
      </c>
      <c r="K871" s="3">
        <v>208528</v>
      </c>
      <c r="L871" s="3" t="s">
        <v>22</v>
      </c>
      <c r="M871" s="5">
        <v>46605</v>
      </c>
      <c r="O871" t="s">
        <v>23</v>
      </c>
      <c r="P871">
        <v>24750</v>
      </c>
      <c r="S871" s="6">
        <v>45086</v>
      </c>
      <c r="T871" t="s">
        <v>689</v>
      </c>
      <c r="U871" t="s">
        <v>2644</v>
      </c>
    </row>
    <row r="872" spans="1:21" hidden="1" x14ac:dyDescent="0.25">
      <c r="A872" t="s">
        <v>1647</v>
      </c>
      <c r="B872" t="s">
        <v>65</v>
      </c>
      <c r="C872" t="s">
        <v>17</v>
      </c>
      <c r="E872" s="1">
        <v>44914</v>
      </c>
      <c r="F872" s="3" t="s">
        <v>1960</v>
      </c>
      <c r="G872" t="s">
        <v>1961</v>
      </c>
      <c r="H872" t="s">
        <v>959</v>
      </c>
      <c r="J872" s="3" t="s">
        <v>1962</v>
      </c>
      <c r="K872" s="3">
        <v>208528</v>
      </c>
      <c r="L872" s="3" t="s">
        <v>22</v>
      </c>
      <c r="M872" s="5">
        <v>46605</v>
      </c>
      <c r="O872" t="s">
        <v>23</v>
      </c>
      <c r="P872">
        <v>15</v>
      </c>
      <c r="S872" s="6">
        <v>45132</v>
      </c>
      <c r="T872" t="s">
        <v>80</v>
      </c>
      <c r="U872" t="s">
        <v>2795</v>
      </c>
    </row>
    <row r="873" spans="1:21" hidden="1" x14ac:dyDescent="0.25">
      <c r="A873" t="s">
        <v>1647</v>
      </c>
      <c r="B873" t="s">
        <v>65</v>
      </c>
      <c r="C873" t="s">
        <v>17</v>
      </c>
      <c r="E873" s="1">
        <v>44914</v>
      </c>
      <c r="F873" s="3" t="s">
        <v>1960</v>
      </c>
      <c r="G873" t="s">
        <v>1961</v>
      </c>
      <c r="H873" t="s">
        <v>959</v>
      </c>
      <c r="J873" s="3" t="s">
        <v>1962</v>
      </c>
      <c r="K873" s="3">
        <v>208528</v>
      </c>
      <c r="L873" s="3" t="s">
        <v>22</v>
      </c>
      <c r="M873" s="5">
        <v>46605</v>
      </c>
      <c r="O873" t="s">
        <v>23</v>
      </c>
      <c r="P873">
        <v>24000</v>
      </c>
      <c r="S873" s="6">
        <v>45204</v>
      </c>
      <c r="T873" t="s">
        <v>2197</v>
      </c>
      <c r="U873" t="s">
        <v>3280</v>
      </c>
    </row>
    <row r="874" spans="1:21" hidden="1" x14ac:dyDescent="0.25">
      <c r="A874" t="s">
        <v>1647</v>
      </c>
      <c r="B874" t="s">
        <v>65</v>
      </c>
      <c r="C874" t="s">
        <v>17</v>
      </c>
      <c r="E874" s="1">
        <v>44914</v>
      </c>
      <c r="F874" s="3">
        <v>10002984</v>
      </c>
      <c r="G874" t="s">
        <v>1957</v>
      </c>
      <c r="H874" t="s">
        <v>959</v>
      </c>
      <c r="J874" s="3" t="s">
        <v>1958</v>
      </c>
      <c r="K874" s="3">
        <v>7209060</v>
      </c>
      <c r="L874" s="3" t="s">
        <v>22</v>
      </c>
      <c r="M874" s="5">
        <v>46647</v>
      </c>
      <c r="N874">
        <v>225000</v>
      </c>
      <c r="O874" t="s">
        <v>23</v>
      </c>
      <c r="R874" s="10">
        <f>Table1[[#This Row],[Initial Balance]]-P875-P944-P945-P946-P947-P948-P949-P950-P963-P3549-P3550</f>
        <v>218624.27499999997</v>
      </c>
      <c r="S874" s="6">
        <v>44914</v>
      </c>
      <c r="T874" t="s">
        <v>24</v>
      </c>
      <c r="U874" t="s">
        <v>25</v>
      </c>
    </row>
    <row r="875" spans="1:21" hidden="1" x14ac:dyDescent="0.25">
      <c r="A875" t="s">
        <v>1647</v>
      </c>
      <c r="B875" t="s">
        <v>65</v>
      </c>
      <c r="C875" t="s">
        <v>17</v>
      </c>
      <c r="E875" s="1">
        <v>44914</v>
      </c>
      <c r="F875" s="3">
        <v>10002984</v>
      </c>
      <c r="G875" t="s">
        <v>1957</v>
      </c>
      <c r="H875" t="s">
        <v>959</v>
      </c>
      <c r="J875" s="3" t="s">
        <v>1958</v>
      </c>
      <c r="K875" s="3">
        <v>7209060</v>
      </c>
      <c r="L875" s="3" t="s">
        <v>22</v>
      </c>
      <c r="M875" s="5">
        <v>46647</v>
      </c>
      <c r="O875" t="s">
        <v>23</v>
      </c>
      <c r="P875">
        <v>2000</v>
      </c>
      <c r="S875" s="6">
        <v>44914</v>
      </c>
      <c r="T875" t="s">
        <v>1930</v>
      </c>
      <c r="U875" t="s">
        <v>1800</v>
      </c>
    </row>
    <row r="876" spans="1:21" hidden="1" x14ac:dyDescent="0.25">
      <c r="A876" t="s">
        <v>1647</v>
      </c>
      <c r="B876" t="s">
        <v>65</v>
      </c>
      <c r="C876" t="s">
        <v>17</v>
      </c>
      <c r="E876" s="1">
        <v>44914</v>
      </c>
      <c r="F876" s="3">
        <v>10002984</v>
      </c>
      <c r="G876" t="s">
        <v>1957</v>
      </c>
      <c r="H876" t="s">
        <v>959</v>
      </c>
      <c r="J876" s="3" t="s">
        <v>1958</v>
      </c>
      <c r="K876" s="3">
        <v>7209060</v>
      </c>
      <c r="L876" s="3" t="s">
        <v>22</v>
      </c>
      <c r="M876" s="5">
        <v>46647</v>
      </c>
      <c r="O876" t="s">
        <v>23</v>
      </c>
      <c r="P876">
        <v>1050</v>
      </c>
      <c r="S876" s="6">
        <v>44951</v>
      </c>
      <c r="T876" t="s">
        <v>1971</v>
      </c>
      <c r="U876" t="s">
        <v>1800</v>
      </c>
    </row>
    <row r="877" spans="1:21" hidden="1" x14ac:dyDescent="0.25">
      <c r="A877" t="s">
        <v>1647</v>
      </c>
      <c r="B877" t="s">
        <v>65</v>
      </c>
      <c r="C877" t="s">
        <v>17</v>
      </c>
      <c r="E877" s="1">
        <v>44914</v>
      </c>
      <c r="F877" s="3">
        <v>10002984</v>
      </c>
      <c r="G877" t="s">
        <v>1957</v>
      </c>
      <c r="H877" t="s">
        <v>959</v>
      </c>
      <c r="J877" s="3" t="s">
        <v>1958</v>
      </c>
      <c r="K877" s="3">
        <v>7209060</v>
      </c>
      <c r="L877" s="3" t="s">
        <v>22</v>
      </c>
      <c r="M877" s="5">
        <v>46647</v>
      </c>
      <c r="O877" t="s">
        <v>23</v>
      </c>
      <c r="P877">
        <v>387</v>
      </c>
      <c r="S877" s="6">
        <v>44964</v>
      </c>
      <c r="T877" t="s">
        <v>1971</v>
      </c>
      <c r="U877" t="s">
        <v>1800</v>
      </c>
    </row>
    <row r="878" spans="1:21" hidden="1" x14ac:dyDescent="0.25">
      <c r="A878" t="s">
        <v>1647</v>
      </c>
      <c r="B878" t="s">
        <v>65</v>
      </c>
      <c r="C878" t="s">
        <v>17</v>
      </c>
      <c r="E878" s="1">
        <v>44914</v>
      </c>
      <c r="F878" s="3">
        <v>10002984</v>
      </c>
      <c r="G878" t="s">
        <v>1957</v>
      </c>
      <c r="H878" t="s">
        <v>959</v>
      </c>
      <c r="J878" s="3" t="s">
        <v>1958</v>
      </c>
      <c r="K878" s="3">
        <v>7209060</v>
      </c>
      <c r="L878" s="3" t="s">
        <v>22</v>
      </c>
      <c r="M878" s="5">
        <v>46647</v>
      </c>
      <c r="O878" t="s">
        <v>23</v>
      </c>
      <c r="P878">
        <v>397</v>
      </c>
      <c r="S878" s="6">
        <v>44970</v>
      </c>
      <c r="T878" t="s">
        <v>1971</v>
      </c>
      <c r="U878" t="s">
        <v>1800</v>
      </c>
    </row>
    <row r="879" spans="1:21" hidden="1" x14ac:dyDescent="0.25">
      <c r="A879" t="s">
        <v>1647</v>
      </c>
      <c r="B879" t="s">
        <v>65</v>
      </c>
      <c r="C879" t="s">
        <v>17</v>
      </c>
      <c r="E879" s="1">
        <v>44914</v>
      </c>
      <c r="F879" s="3">
        <v>10002984</v>
      </c>
      <c r="G879" t="s">
        <v>1957</v>
      </c>
      <c r="H879" t="s">
        <v>959</v>
      </c>
      <c r="J879" s="3" t="s">
        <v>1958</v>
      </c>
      <c r="K879" s="3">
        <v>7209060</v>
      </c>
      <c r="L879" s="3" t="s">
        <v>22</v>
      </c>
      <c r="M879" s="5">
        <v>46647</v>
      </c>
      <c r="O879" t="s">
        <v>23</v>
      </c>
      <c r="P879">
        <v>11</v>
      </c>
      <c r="S879" s="6">
        <v>44972</v>
      </c>
      <c r="T879" t="s">
        <v>689</v>
      </c>
      <c r="U879" t="s">
        <v>2236</v>
      </c>
    </row>
    <row r="880" spans="1:21" hidden="1" x14ac:dyDescent="0.25">
      <c r="A880" t="s">
        <v>1647</v>
      </c>
      <c r="B880" t="s">
        <v>65</v>
      </c>
      <c r="C880" t="s">
        <v>17</v>
      </c>
      <c r="E880" s="1">
        <v>44914</v>
      </c>
      <c r="F880" s="3">
        <v>10002984</v>
      </c>
      <c r="G880" t="s">
        <v>1957</v>
      </c>
      <c r="H880" t="s">
        <v>959</v>
      </c>
      <c r="J880" s="3" t="s">
        <v>1958</v>
      </c>
      <c r="K880" s="3">
        <v>7209060</v>
      </c>
      <c r="L880" s="3" t="s">
        <v>22</v>
      </c>
      <c r="M880" s="5">
        <v>46647</v>
      </c>
      <c r="O880" t="s">
        <v>23</v>
      </c>
      <c r="P880">
        <v>1</v>
      </c>
      <c r="S880" s="6">
        <v>44973</v>
      </c>
      <c r="T880" t="s">
        <v>1996</v>
      </c>
      <c r="U880" t="s">
        <v>2237</v>
      </c>
    </row>
    <row r="881" spans="1:21" hidden="1" x14ac:dyDescent="0.25">
      <c r="A881" t="s">
        <v>1647</v>
      </c>
      <c r="B881" t="s">
        <v>65</v>
      </c>
      <c r="C881" t="s">
        <v>17</v>
      </c>
      <c r="E881" s="1">
        <v>44914</v>
      </c>
      <c r="F881" s="3">
        <v>10002984</v>
      </c>
      <c r="G881" t="s">
        <v>1957</v>
      </c>
      <c r="H881" t="s">
        <v>959</v>
      </c>
      <c r="J881" s="3" t="s">
        <v>1958</v>
      </c>
      <c r="K881" s="3">
        <v>7209060</v>
      </c>
      <c r="L881" s="3" t="s">
        <v>22</v>
      </c>
      <c r="M881" s="5">
        <v>46647</v>
      </c>
      <c r="O881" t="s">
        <v>23</v>
      </c>
      <c r="P881">
        <v>5</v>
      </c>
      <c r="S881" s="6">
        <v>44974</v>
      </c>
      <c r="T881" t="s">
        <v>1996</v>
      </c>
      <c r="U881" t="s">
        <v>2238</v>
      </c>
    </row>
    <row r="882" spans="1:21" hidden="1" x14ac:dyDescent="0.25">
      <c r="A882" t="s">
        <v>1647</v>
      </c>
      <c r="B882" t="s">
        <v>65</v>
      </c>
      <c r="C882" t="s">
        <v>17</v>
      </c>
      <c r="E882" s="1">
        <v>44914</v>
      </c>
      <c r="F882" s="3">
        <v>10002984</v>
      </c>
      <c r="G882" t="s">
        <v>1957</v>
      </c>
      <c r="H882" t="s">
        <v>959</v>
      </c>
      <c r="J882" s="3" t="s">
        <v>1958</v>
      </c>
      <c r="K882" s="3">
        <v>7209060</v>
      </c>
      <c r="L882" s="3" t="s">
        <v>22</v>
      </c>
      <c r="M882" s="5">
        <v>46647</v>
      </c>
      <c r="O882" t="s">
        <v>23</v>
      </c>
      <c r="P882">
        <v>600</v>
      </c>
      <c r="S882" s="6">
        <v>44981</v>
      </c>
      <c r="T882" t="s">
        <v>2197</v>
      </c>
      <c r="U882" t="s">
        <v>2199</v>
      </c>
    </row>
    <row r="883" spans="1:21" hidden="1" x14ac:dyDescent="0.25">
      <c r="A883" t="s">
        <v>1647</v>
      </c>
      <c r="B883" t="s">
        <v>65</v>
      </c>
      <c r="C883" t="s">
        <v>17</v>
      </c>
      <c r="E883" s="1">
        <v>44914</v>
      </c>
      <c r="F883" s="3">
        <v>10002984</v>
      </c>
      <c r="G883" t="s">
        <v>1957</v>
      </c>
      <c r="H883" t="s">
        <v>959</v>
      </c>
      <c r="J883" s="3" t="s">
        <v>1958</v>
      </c>
      <c r="K883" s="3">
        <v>7209060</v>
      </c>
      <c r="L883" s="3" t="s">
        <v>22</v>
      </c>
      <c r="M883" s="5">
        <v>46647</v>
      </c>
      <c r="O883" t="s">
        <v>23</v>
      </c>
      <c r="P883">
        <v>1200</v>
      </c>
      <c r="S883" s="6">
        <v>44984</v>
      </c>
      <c r="T883" t="s">
        <v>2197</v>
      </c>
      <c r="U883" t="s">
        <v>2199</v>
      </c>
    </row>
    <row r="884" spans="1:21" hidden="1" x14ac:dyDescent="0.25">
      <c r="A884" t="s">
        <v>1647</v>
      </c>
      <c r="B884" t="s">
        <v>65</v>
      </c>
      <c r="C884" t="s">
        <v>17</v>
      </c>
      <c r="E884" s="1">
        <v>44914</v>
      </c>
      <c r="F884" s="3">
        <v>10002984</v>
      </c>
      <c r="G884" t="s">
        <v>1957</v>
      </c>
      <c r="H884" t="s">
        <v>3302</v>
      </c>
      <c r="J884" s="3" t="s">
        <v>1958</v>
      </c>
      <c r="K884" s="3">
        <v>7209060</v>
      </c>
      <c r="L884" s="3" t="s">
        <v>22</v>
      </c>
      <c r="M884" s="5">
        <v>46647</v>
      </c>
      <c r="O884" t="s">
        <v>23</v>
      </c>
      <c r="P884">
        <v>5300</v>
      </c>
      <c r="S884" s="6">
        <v>45012</v>
      </c>
      <c r="T884" t="s">
        <v>2197</v>
      </c>
      <c r="U884" t="s">
        <v>3300</v>
      </c>
    </row>
    <row r="885" spans="1:21" hidden="1" x14ac:dyDescent="0.25">
      <c r="A885" t="s">
        <v>1647</v>
      </c>
      <c r="B885" t="s">
        <v>65</v>
      </c>
      <c r="C885" t="s">
        <v>17</v>
      </c>
      <c r="E885" s="1">
        <v>44914</v>
      </c>
      <c r="F885" s="3">
        <v>10002984</v>
      </c>
      <c r="G885" t="s">
        <v>1957</v>
      </c>
      <c r="H885" t="s">
        <v>3301</v>
      </c>
      <c r="J885" s="3" t="s">
        <v>1958</v>
      </c>
      <c r="K885" s="3">
        <v>7209060</v>
      </c>
      <c r="L885" s="3" t="s">
        <v>22</v>
      </c>
      <c r="M885" s="5">
        <v>46647</v>
      </c>
      <c r="O885" t="s">
        <v>23</v>
      </c>
      <c r="P885">
        <v>1820</v>
      </c>
      <c r="S885" s="6">
        <v>45049</v>
      </c>
      <c r="T885" t="s">
        <v>1971</v>
      </c>
      <c r="U885" t="s">
        <v>3300</v>
      </c>
    </row>
    <row r="886" spans="1:21" hidden="1" x14ac:dyDescent="0.25">
      <c r="A886" t="s">
        <v>1647</v>
      </c>
      <c r="B886" t="s">
        <v>65</v>
      </c>
      <c r="C886" t="s">
        <v>17</v>
      </c>
      <c r="E886" s="1">
        <v>44956</v>
      </c>
      <c r="F886" s="3">
        <v>2732652821</v>
      </c>
      <c r="G886" t="s">
        <v>2263</v>
      </c>
      <c r="H886" t="s">
        <v>2264</v>
      </c>
      <c r="J886" s="3" t="s">
        <v>2265</v>
      </c>
      <c r="K886" s="3">
        <v>2732652821</v>
      </c>
      <c r="L886" s="3" t="s">
        <v>22</v>
      </c>
      <c r="M886" s="5">
        <v>46782</v>
      </c>
      <c r="N886" s="8">
        <v>10</v>
      </c>
      <c r="O886" t="s">
        <v>23</v>
      </c>
      <c r="P886">
        <v>0</v>
      </c>
      <c r="R886" s="10">
        <v>0</v>
      </c>
      <c r="S886" s="6">
        <v>44956</v>
      </c>
      <c r="T886" t="s">
        <v>2032</v>
      </c>
      <c r="U886" t="s">
        <v>2220</v>
      </c>
    </row>
    <row r="887" spans="1:21" hidden="1" x14ac:dyDescent="0.25">
      <c r="A887" t="s">
        <v>1647</v>
      </c>
      <c r="B887" t="s">
        <v>65</v>
      </c>
      <c r="C887" t="s">
        <v>17</v>
      </c>
      <c r="E887" s="1">
        <v>44956</v>
      </c>
      <c r="F887" s="3">
        <v>2732652821</v>
      </c>
      <c r="G887" t="s">
        <v>2263</v>
      </c>
      <c r="H887" t="s">
        <v>2264</v>
      </c>
      <c r="J887" s="3" t="s">
        <v>2265</v>
      </c>
      <c r="K887" s="3">
        <v>2732652821</v>
      </c>
      <c r="L887" s="3" t="s">
        <v>22</v>
      </c>
      <c r="M887" s="5">
        <v>46782</v>
      </c>
      <c r="N887" s="8"/>
      <c r="O887" t="s">
        <v>23</v>
      </c>
      <c r="P887">
        <v>1</v>
      </c>
      <c r="S887" s="6">
        <v>45044</v>
      </c>
      <c r="T887" t="s">
        <v>689</v>
      </c>
      <c r="U887" t="s">
        <v>2643</v>
      </c>
    </row>
    <row r="888" spans="1:21" hidden="1" x14ac:dyDescent="0.25">
      <c r="A888" t="s">
        <v>1647</v>
      </c>
      <c r="B888" t="s">
        <v>65</v>
      </c>
      <c r="C888" t="s">
        <v>17</v>
      </c>
      <c r="E888" s="1">
        <v>44956</v>
      </c>
      <c r="F888" s="3">
        <v>2732652821</v>
      </c>
      <c r="G888" t="s">
        <v>2263</v>
      </c>
      <c r="H888" t="s">
        <v>2264</v>
      </c>
      <c r="J888" s="3" t="s">
        <v>2265</v>
      </c>
      <c r="K888" s="3">
        <v>2732652821</v>
      </c>
      <c r="L888" s="3" t="s">
        <v>22</v>
      </c>
      <c r="M888" s="5">
        <v>46782</v>
      </c>
      <c r="N888" s="8"/>
      <c r="O888" t="s">
        <v>23</v>
      </c>
      <c r="P888">
        <v>1</v>
      </c>
      <c r="S888" s="6">
        <v>45086</v>
      </c>
      <c r="T888" t="s">
        <v>689</v>
      </c>
      <c r="U888" t="s">
        <v>2944</v>
      </c>
    </row>
    <row r="889" spans="1:21" hidden="1" x14ac:dyDescent="0.25">
      <c r="A889" t="s">
        <v>1647</v>
      </c>
      <c r="B889" t="s">
        <v>65</v>
      </c>
      <c r="C889" t="s">
        <v>17</v>
      </c>
      <c r="E889" s="1">
        <v>44956</v>
      </c>
      <c r="F889" s="3">
        <v>2732652821</v>
      </c>
      <c r="G889" t="s">
        <v>2263</v>
      </c>
      <c r="H889" t="s">
        <v>2264</v>
      </c>
      <c r="J889" s="3" t="s">
        <v>2265</v>
      </c>
      <c r="K889" s="3">
        <v>2732652821</v>
      </c>
      <c r="L889" s="3" t="s">
        <v>22</v>
      </c>
      <c r="M889" s="5">
        <v>46782</v>
      </c>
      <c r="N889" s="8"/>
      <c r="O889" t="s">
        <v>23</v>
      </c>
      <c r="P889">
        <v>2</v>
      </c>
      <c r="S889" s="6">
        <v>45086</v>
      </c>
      <c r="T889" t="s">
        <v>689</v>
      </c>
      <c r="U889" t="s">
        <v>2644</v>
      </c>
    </row>
    <row r="890" spans="1:21" hidden="1" x14ac:dyDescent="0.25">
      <c r="A890" t="s">
        <v>1647</v>
      </c>
      <c r="B890" t="s">
        <v>65</v>
      </c>
      <c r="C890" t="s">
        <v>17</v>
      </c>
      <c r="E890" s="1">
        <v>44956</v>
      </c>
      <c r="F890" s="3">
        <v>2732652821</v>
      </c>
      <c r="G890" t="s">
        <v>2263</v>
      </c>
      <c r="H890" t="s">
        <v>2264</v>
      </c>
      <c r="J890" s="3" t="s">
        <v>2265</v>
      </c>
      <c r="K890" s="3">
        <v>2732652821</v>
      </c>
      <c r="L890" s="3" t="s">
        <v>22</v>
      </c>
      <c r="M890" s="5">
        <v>46782</v>
      </c>
      <c r="O890" t="s">
        <v>23</v>
      </c>
      <c r="P890">
        <v>6</v>
      </c>
      <c r="S890" s="6">
        <v>45190</v>
      </c>
      <c r="T890" t="s">
        <v>2032</v>
      </c>
      <c r="U890" t="s">
        <v>3004</v>
      </c>
    </row>
    <row r="891" spans="1:21" hidden="1" x14ac:dyDescent="0.25">
      <c r="A891" t="s">
        <v>1647</v>
      </c>
      <c r="B891" t="s">
        <v>3256</v>
      </c>
      <c r="C891" t="s">
        <v>17</v>
      </c>
      <c r="D891" t="s">
        <v>2243</v>
      </c>
      <c r="E891" s="1">
        <v>45309</v>
      </c>
      <c r="F891" s="3" t="s">
        <v>2042</v>
      </c>
      <c r="G891" t="s">
        <v>2043</v>
      </c>
      <c r="H891" t="s">
        <v>2243</v>
      </c>
      <c r="I891" t="s">
        <v>3027</v>
      </c>
      <c r="J891" s="3" t="s">
        <v>3690</v>
      </c>
      <c r="K891" s="3">
        <v>6052308005</v>
      </c>
      <c r="L891" s="3" t="s">
        <v>22</v>
      </c>
      <c r="M891" s="5">
        <v>47136</v>
      </c>
      <c r="N891">
        <v>825</v>
      </c>
      <c r="O891" t="s">
        <v>2089</v>
      </c>
      <c r="R891" s="10">
        <v>825</v>
      </c>
      <c r="S891" s="6">
        <v>45309</v>
      </c>
      <c r="T891" t="s">
        <v>2032</v>
      </c>
      <c r="U891" t="s">
        <v>2022</v>
      </c>
    </row>
    <row r="892" spans="1:21" hidden="1" x14ac:dyDescent="0.25">
      <c r="A892" t="s">
        <v>1647</v>
      </c>
      <c r="B892" t="s">
        <v>16</v>
      </c>
      <c r="C892" t="s">
        <v>17</v>
      </c>
      <c r="D892" t="s">
        <v>2243</v>
      </c>
      <c r="E892" s="1">
        <v>45166</v>
      </c>
      <c r="F892" s="3">
        <v>7011</v>
      </c>
      <c r="G892" t="s">
        <v>3702</v>
      </c>
      <c r="H892" t="s">
        <v>3703</v>
      </c>
      <c r="I892" t="s">
        <v>3306</v>
      </c>
      <c r="J892" s="3" t="s">
        <v>3704</v>
      </c>
      <c r="K892" s="3" t="s">
        <v>2243</v>
      </c>
      <c r="L892" s="3" t="s">
        <v>22</v>
      </c>
      <c r="M892" s="5">
        <v>46993</v>
      </c>
      <c r="N892">
        <v>8</v>
      </c>
      <c r="O892" t="s">
        <v>23</v>
      </c>
      <c r="R892" s="10">
        <v>0</v>
      </c>
      <c r="S892" s="6">
        <v>45204</v>
      </c>
      <c r="T892" t="s">
        <v>2032</v>
      </c>
      <c r="U892" t="s">
        <v>2022</v>
      </c>
    </row>
    <row r="893" spans="1:21" hidden="1" x14ac:dyDescent="0.25">
      <c r="A893" t="s">
        <v>1647</v>
      </c>
      <c r="B893" t="s">
        <v>16</v>
      </c>
      <c r="C893" t="s">
        <v>17</v>
      </c>
      <c r="D893" t="s">
        <v>2243</v>
      </c>
      <c r="E893" s="1">
        <v>45166</v>
      </c>
      <c r="F893" s="3">
        <v>7011</v>
      </c>
      <c r="G893" t="s">
        <v>3702</v>
      </c>
      <c r="H893" t="s">
        <v>3703</v>
      </c>
      <c r="I893" t="s">
        <v>3306</v>
      </c>
      <c r="J893" s="3" t="s">
        <v>3704</v>
      </c>
      <c r="K893" s="3" t="s">
        <v>2243</v>
      </c>
      <c r="L893" s="3" t="s">
        <v>22</v>
      </c>
      <c r="M893" s="5">
        <v>46993</v>
      </c>
      <c r="O893" t="s">
        <v>23</v>
      </c>
      <c r="P893">
        <v>4</v>
      </c>
      <c r="S893" s="6">
        <v>45335</v>
      </c>
      <c r="T893" t="s">
        <v>689</v>
      </c>
      <c r="U893" t="s">
        <v>3827</v>
      </c>
    </row>
    <row r="894" spans="1:21" hidden="1" x14ac:dyDescent="0.25">
      <c r="A894" t="s">
        <v>1647</v>
      </c>
      <c r="B894" t="s">
        <v>16</v>
      </c>
      <c r="C894" t="s">
        <v>17</v>
      </c>
      <c r="D894" t="s">
        <v>2243</v>
      </c>
      <c r="E894" s="1">
        <v>45166</v>
      </c>
      <c r="F894" s="3">
        <v>7011</v>
      </c>
      <c r="G894" t="s">
        <v>3702</v>
      </c>
      <c r="H894" t="s">
        <v>3703</v>
      </c>
      <c r="I894" t="s">
        <v>3306</v>
      </c>
      <c r="J894" s="3" t="s">
        <v>3704</v>
      </c>
      <c r="K894" s="3" t="s">
        <v>2243</v>
      </c>
      <c r="L894" s="3" t="s">
        <v>22</v>
      </c>
      <c r="M894" s="5">
        <v>46993</v>
      </c>
      <c r="O894" t="s">
        <v>23</v>
      </c>
      <c r="P894">
        <v>2</v>
      </c>
      <c r="S894" s="6">
        <v>45338</v>
      </c>
      <c r="T894" t="s">
        <v>199</v>
      </c>
      <c r="U894" t="s">
        <v>3861</v>
      </c>
    </row>
    <row r="895" spans="1:21" hidden="1" x14ac:dyDescent="0.25">
      <c r="A895" t="s">
        <v>1647</v>
      </c>
      <c r="B895" t="s">
        <v>16</v>
      </c>
      <c r="C895" t="s">
        <v>17</v>
      </c>
      <c r="D895" t="s">
        <v>2243</v>
      </c>
      <c r="E895" s="1">
        <v>45166</v>
      </c>
      <c r="F895" s="3">
        <v>7011</v>
      </c>
      <c r="G895" t="s">
        <v>3702</v>
      </c>
      <c r="H895" t="s">
        <v>3703</v>
      </c>
      <c r="I895" t="s">
        <v>3306</v>
      </c>
      <c r="J895" s="3" t="s">
        <v>3704</v>
      </c>
      <c r="K895" s="3" t="s">
        <v>2243</v>
      </c>
      <c r="L895" s="3" t="s">
        <v>22</v>
      </c>
      <c r="M895" s="5">
        <v>46993</v>
      </c>
      <c r="O895" t="s">
        <v>23</v>
      </c>
      <c r="Q895">
        <v>1</v>
      </c>
      <c r="S895" s="6">
        <v>45365</v>
      </c>
      <c r="T895" t="s">
        <v>707</v>
      </c>
      <c r="U895" t="s">
        <v>264</v>
      </c>
    </row>
    <row r="896" spans="1:21" hidden="1" x14ac:dyDescent="0.25">
      <c r="A896" t="s">
        <v>1647</v>
      </c>
      <c r="B896" t="s">
        <v>16</v>
      </c>
      <c r="C896" t="s">
        <v>17</v>
      </c>
      <c r="D896" t="s">
        <v>2243</v>
      </c>
      <c r="E896" s="1">
        <v>45166</v>
      </c>
      <c r="F896" s="3">
        <v>7011</v>
      </c>
      <c r="G896" t="s">
        <v>3702</v>
      </c>
      <c r="H896" t="s">
        <v>3703</v>
      </c>
      <c r="I896" t="s">
        <v>3306</v>
      </c>
      <c r="J896" s="3" t="s">
        <v>3704</v>
      </c>
      <c r="K896" s="3" t="s">
        <v>2243</v>
      </c>
      <c r="L896" s="3" t="s">
        <v>22</v>
      </c>
      <c r="M896" s="5">
        <v>46993</v>
      </c>
      <c r="O896" t="s">
        <v>23</v>
      </c>
      <c r="P896">
        <v>1</v>
      </c>
      <c r="S896" s="6">
        <v>45373</v>
      </c>
      <c r="T896" t="s">
        <v>707</v>
      </c>
      <c r="U896" t="s">
        <v>3897</v>
      </c>
    </row>
    <row r="897" spans="1:21" hidden="1" x14ac:dyDescent="0.25">
      <c r="A897" t="s">
        <v>1647</v>
      </c>
      <c r="B897" t="s">
        <v>16</v>
      </c>
      <c r="C897" t="s">
        <v>17</v>
      </c>
      <c r="D897" t="s">
        <v>2243</v>
      </c>
      <c r="E897" s="1">
        <v>45166</v>
      </c>
      <c r="F897" s="3">
        <v>7026</v>
      </c>
      <c r="G897" t="s">
        <v>3305</v>
      </c>
      <c r="H897" t="s">
        <v>3306</v>
      </c>
      <c r="J897" s="3" t="s">
        <v>3307</v>
      </c>
      <c r="K897" s="3" t="s">
        <v>2243</v>
      </c>
      <c r="L897" s="3" t="s">
        <v>22</v>
      </c>
      <c r="M897" s="5">
        <v>46993</v>
      </c>
      <c r="N897">
        <v>3</v>
      </c>
      <c r="O897" t="s">
        <v>23</v>
      </c>
      <c r="R897" s="10">
        <v>0</v>
      </c>
      <c r="S897" s="6">
        <v>45187</v>
      </c>
      <c r="T897" t="s">
        <v>2032</v>
      </c>
      <c r="U897" t="s">
        <v>25</v>
      </c>
    </row>
    <row r="898" spans="1:21" hidden="1" x14ac:dyDescent="0.25">
      <c r="A898" t="s">
        <v>1647</v>
      </c>
      <c r="B898" t="s">
        <v>16</v>
      </c>
      <c r="C898" t="s">
        <v>17</v>
      </c>
      <c r="D898" t="s">
        <v>2243</v>
      </c>
      <c r="E898" s="1">
        <v>45166</v>
      </c>
      <c r="F898" s="3">
        <v>7026</v>
      </c>
      <c r="G898" t="s">
        <v>3305</v>
      </c>
      <c r="H898" t="s">
        <v>3306</v>
      </c>
      <c r="J898" s="3" t="s">
        <v>3307</v>
      </c>
      <c r="K898" s="3" t="s">
        <v>2243</v>
      </c>
      <c r="L898" s="3" t="s">
        <v>22</v>
      </c>
      <c r="M898" s="5">
        <v>46993</v>
      </c>
      <c r="O898" t="s">
        <v>23</v>
      </c>
      <c r="P898">
        <v>2</v>
      </c>
      <c r="S898" s="6">
        <v>45204</v>
      </c>
      <c r="T898" t="s">
        <v>199</v>
      </c>
      <c r="U898" t="s">
        <v>3123</v>
      </c>
    </row>
    <row r="899" spans="1:21" hidden="1" x14ac:dyDescent="0.25">
      <c r="A899" t="s">
        <v>1647</v>
      </c>
      <c r="B899" t="s">
        <v>16</v>
      </c>
      <c r="C899" t="s">
        <v>17</v>
      </c>
      <c r="D899" t="s">
        <v>2243</v>
      </c>
      <c r="E899" s="1">
        <v>45166</v>
      </c>
      <c r="F899" s="3">
        <v>7026</v>
      </c>
      <c r="G899" t="s">
        <v>3305</v>
      </c>
      <c r="H899" t="s">
        <v>3306</v>
      </c>
      <c r="J899" s="3" t="s">
        <v>3307</v>
      </c>
      <c r="K899" s="3" t="s">
        <v>2243</v>
      </c>
      <c r="L899" s="3" t="s">
        <v>22</v>
      </c>
      <c r="M899" s="5">
        <v>46993</v>
      </c>
      <c r="O899" t="s">
        <v>23</v>
      </c>
      <c r="P899">
        <v>1</v>
      </c>
      <c r="S899" s="6">
        <v>45204</v>
      </c>
      <c r="T899" t="s">
        <v>1930</v>
      </c>
      <c r="U899" t="s">
        <v>3280</v>
      </c>
    </row>
    <row r="900" spans="1:21" hidden="1" x14ac:dyDescent="0.25">
      <c r="A900" t="s">
        <v>1647</v>
      </c>
      <c r="B900" t="s">
        <v>16</v>
      </c>
      <c r="C900" t="s">
        <v>17</v>
      </c>
      <c r="D900" t="s">
        <v>2243</v>
      </c>
      <c r="E900" s="1">
        <v>45050</v>
      </c>
      <c r="F900" s="3" t="s">
        <v>2634</v>
      </c>
      <c r="G900" t="s">
        <v>2635</v>
      </c>
      <c r="H900" t="s">
        <v>2636</v>
      </c>
      <c r="J900" s="3" t="s">
        <v>2637</v>
      </c>
      <c r="K900" s="3">
        <v>2732652821</v>
      </c>
      <c r="L900" s="3" t="s">
        <v>22</v>
      </c>
      <c r="M900" s="5">
        <v>46877</v>
      </c>
      <c r="N900">
        <v>10</v>
      </c>
      <c r="O900" t="s">
        <v>23</v>
      </c>
      <c r="P900">
        <v>0</v>
      </c>
      <c r="R900" s="10">
        <v>0</v>
      </c>
      <c r="S900" s="6">
        <v>45117</v>
      </c>
      <c r="T900" t="s">
        <v>2633</v>
      </c>
      <c r="U900" t="s">
        <v>2022</v>
      </c>
    </row>
    <row r="901" spans="1:21" hidden="1" x14ac:dyDescent="0.25">
      <c r="A901" t="s">
        <v>1647</v>
      </c>
      <c r="B901" t="s">
        <v>16</v>
      </c>
      <c r="C901" t="s">
        <v>17</v>
      </c>
      <c r="D901" t="s">
        <v>2243</v>
      </c>
      <c r="E901" s="1">
        <v>45050</v>
      </c>
      <c r="F901" s="3" t="s">
        <v>2634</v>
      </c>
      <c r="G901" t="s">
        <v>2635</v>
      </c>
      <c r="H901" t="s">
        <v>2264</v>
      </c>
      <c r="J901" s="3" t="s">
        <v>2637</v>
      </c>
      <c r="K901" s="3">
        <v>2732652821</v>
      </c>
      <c r="L901" s="3" t="s">
        <v>22</v>
      </c>
      <c r="M901" s="5">
        <v>46877</v>
      </c>
      <c r="N901">
        <v>10</v>
      </c>
      <c r="O901" t="s">
        <v>23</v>
      </c>
      <c r="P901">
        <v>1</v>
      </c>
      <c r="S901" s="6">
        <v>830</v>
      </c>
      <c r="T901" t="s">
        <v>689</v>
      </c>
      <c r="U901" t="s">
        <v>3040</v>
      </c>
    </row>
    <row r="902" spans="1:21" hidden="1" x14ac:dyDescent="0.25">
      <c r="A902" t="s">
        <v>1647</v>
      </c>
      <c r="B902" t="s">
        <v>16</v>
      </c>
      <c r="C902" t="s">
        <v>17</v>
      </c>
      <c r="D902" t="s">
        <v>2243</v>
      </c>
      <c r="E902" s="1">
        <v>45050</v>
      </c>
      <c r="F902" s="3" t="s">
        <v>2634</v>
      </c>
      <c r="G902" t="s">
        <v>2635</v>
      </c>
      <c r="H902" t="s">
        <v>2264</v>
      </c>
      <c r="J902" s="3" t="s">
        <v>2637</v>
      </c>
      <c r="K902" s="3">
        <v>2732652821</v>
      </c>
      <c r="L902" s="3" t="s">
        <v>22</v>
      </c>
      <c r="M902" s="5">
        <v>46877</v>
      </c>
      <c r="N902">
        <v>10</v>
      </c>
      <c r="O902" t="s">
        <v>23</v>
      </c>
      <c r="P902">
        <v>9</v>
      </c>
      <c r="S902" s="6">
        <v>45196</v>
      </c>
      <c r="T902" t="s">
        <v>689</v>
      </c>
      <c r="U902" t="s">
        <v>3059</v>
      </c>
    </row>
    <row r="903" spans="1:21" hidden="1" x14ac:dyDescent="0.25">
      <c r="A903" t="s">
        <v>1647</v>
      </c>
      <c r="B903" t="s">
        <v>16</v>
      </c>
      <c r="C903" t="s">
        <v>17</v>
      </c>
      <c r="D903" t="s">
        <v>2243</v>
      </c>
      <c r="E903" s="1">
        <v>45182</v>
      </c>
      <c r="F903" s="3" t="s">
        <v>3314</v>
      </c>
      <c r="G903" t="s">
        <v>3315</v>
      </c>
      <c r="H903" t="s">
        <v>2264</v>
      </c>
      <c r="J903" s="3" t="s">
        <v>3316</v>
      </c>
      <c r="K903" s="3">
        <v>27326</v>
      </c>
      <c r="L903" s="3" t="s">
        <v>22</v>
      </c>
      <c r="M903" s="5">
        <v>45547</v>
      </c>
      <c r="N903">
        <v>10</v>
      </c>
      <c r="O903" t="s">
        <v>23</v>
      </c>
      <c r="R903" s="10">
        <v>0</v>
      </c>
      <c r="S903" s="6">
        <v>45183</v>
      </c>
      <c r="T903" t="s">
        <v>2032</v>
      </c>
      <c r="U903" t="s">
        <v>25</v>
      </c>
    </row>
    <row r="904" spans="1:21" hidden="1" x14ac:dyDescent="0.25">
      <c r="A904" t="s">
        <v>1647</v>
      </c>
      <c r="B904" t="s">
        <v>16</v>
      </c>
      <c r="C904" t="s">
        <v>17</v>
      </c>
      <c r="D904" t="s">
        <v>2243</v>
      </c>
      <c r="E904" s="1">
        <v>45217</v>
      </c>
      <c r="F904" s="3" t="s">
        <v>2634</v>
      </c>
      <c r="G904" t="s">
        <v>3612</v>
      </c>
      <c r="I904" t="s">
        <v>3613</v>
      </c>
      <c r="J904" s="3" t="s">
        <v>3614</v>
      </c>
      <c r="K904" s="3" t="s">
        <v>3615</v>
      </c>
      <c r="L904" s="3" t="s">
        <v>2487</v>
      </c>
      <c r="M904" s="5">
        <v>47044</v>
      </c>
      <c r="N904">
        <v>10</v>
      </c>
      <c r="O904" t="s">
        <v>3007</v>
      </c>
      <c r="R904" s="10">
        <v>8</v>
      </c>
      <c r="S904" s="6">
        <v>45217</v>
      </c>
      <c r="T904" t="s">
        <v>2032</v>
      </c>
      <c r="U904" t="s">
        <v>104</v>
      </c>
    </row>
    <row r="905" spans="1:21" hidden="1" x14ac:dyDescent="0.25">
      <c r="A905" t="s">
        <v>1647</v>
      </c>
      <c r="B905" t="s">
        <v>16</v>
      </c>
      <c r="C905" t="s">
        <v>17</v>
      </c>
      <c r="D905" t="s">
        <v>2243</v>
      </c>
      <c r="E905" s="1">
        <v>45217</v>
      </c>
      <c r="F905" s="3" t="s">
        <v>2634</v>
      </c>
      <c r="G905" t="s">
        <v>3612</v>
      </c>
      <c r="I905" t="s">
        <v>3613</v>
      </c>
      <c r="J905" s="3" t="s">
        <v>3614</v>
      </c>
      <c r="K905" s="3" t="s">
        <v>3615</v>
      </c>
      <c r="L905" s="3" t="s">
        <v>3512</v>
      </c>
      <c r="M905" s="5">
        <v>47044</v>
      </c>
      <c r="O905" t="s">
        <v>3007</v>
      </c>
      <c r="P905">
        <v>2</v>
      </c>
      <c r="S905" s="6">
        <v>45228</v>
      </c>
      <c r="T905" t="s">
        <v>3137</v>
      </c>
      <c r="U905" t="s">
        <v>3582</v>
      </c>
    </row>
    <row r="906" spans="1:21" hidden="1" x14ac:dyDescent="0.25">
      <c r="A906" t="s">
        <v>1647</v>
      </c>
      <c r="B906" t="s">
        <v>3256</v>
      </c>
      <c r="C906" t="s">
        <v>17</v>
      </c>
      <c r="D906" t="s">
        <v>2243</v>
      </c>
      <c r="E906" s="1">
        <v>45308</v>
      </c>
      <c r="F906" s="3" t="s">
        <v>3314</v>
      </c>
      <c r="G906" t="s">
        <v>3686</v>
      </c>
      <c r="H906" t="s">
        <v>2243</v>
      </c>
      <c r="I906" t="s">
        <v>3613</v>
      </c>
      <c r="J906" s="3" t="s">
        <v>3675</v>
      </c>
      <c r="K906" s="3">
        <v>2732652821</v>
      </c>
      <c r="L906" s="3" t="s">
        <v>22</v>
      </c>
      <c r="M906" s="5">
        <v>45674</v>
      </c>
      <c r="N906">
        <v>20</v>
      </c>
      <c r="O906" t="s">
        <v>23</v>
      </c>
      <c r="R906" s="10">
        <v>20</v>
      </c>
      <c r="S906" s="6">
        <v>45308</v>
      </c>
      <c r="T906" t="s">
        <v>2032</v>
      </c>
      <c r="U906" t="s">
        <v>2022</v>
      </c>
    </row>
    <row r="907" spans="1:21" hidden="1" x14ac:dyDescent="0.25">
      <c r="A907" t="s">
        <v>1647</v>
      </c>
      <c r="B907" t="s">
        <v>65</v>
      </c>
      <c r="C907" t="s">
        <v>17</v>
      </c>
      <c r="D907" t="s">
        <v>2243</v>
      </c>
      <c r="E907" s="1">
        <v>45324</v>
      </c>
      <c r="F907" s="3" t="s">
        <v>3260</v>
      </c>
      <c r="G907" t="s">
        <v>3793</v>
      </c>
      <c r="H907" t="s">
        <v>2243</v>
      </c>
      <c r="I907" t="s">
        <v>2600</v>
      </c>
      <c r="J907" s="3" t="s">
        <v>3792</v>
      </c>
      <c r="K907" s="3">
        <v>72009</v>
      </c>
      <c r="L907" s="3" t="s">
        <v>22</v>
      </c>
      <c r="M907" s="5">
        <v>47065</v>
      </c>
      <c r="N907">
        <v>4400</v>
      </c>
      <c r="O907" t="s">
        <v>23</v>
      </c>
      <c r="R907" s="10">
        <f>Table1[[#This Row],[Initial Balance]]-P4274</f>
        <v>2903</v>
      </c>
      <c r="S907" s="6">
        <v>45334</v>
      </c>
      <c r="T907" t="s">
        <v>2032</v>
      </c>
      <c r="U907" t="s">
        <v>3460</v>
      </c>
    </row>
    <row r="908" spans="1:21" hidden="1" x14ac:dyDescent="0.25">
      <c r="A908" t="s">
        <v>1647</v>
      </c>
      <c r="B908" t="s">
        <v>65</v>
      </c>
      <c r="C908" t="s">
        <v>17</v>
      </c>
      <c r="D908" t="s">
        <v>2243</v>
      </c>
      <c r="E908" s="1">
        <v>45324</v>
      </c>
      <c r="F908" s="3" t="s">
        <v>2257</v>
      </c>
      <c r="G908" t="s">
        <v>3794</v>
      </c>
      <c r="H908" t="s">
        <v>2243</v>
      </c>
      <c r="I908" t="s">
        <v>2600</v>
      </c>
      <c r="J908" s="3" t="s">
        <v>3791</v>
      </c>
      <c r="K908" s="3">
        <v>65303</v>
      </c>
      <c r="L908" s="3" t="s">
        <v>22</v>
      </c>
      <c r="M908" s="5">
        <v>47087</v>
      </c>
      <c r="N908">
        <v>4000</v>
      </c>
      <c r="O908" t="s">
        <v>23</v>
      </c>
      <c r="R908" s="10">
        <f>Table1[[#This Row],[Initial Balance]]-P4273</f>
        <v>2503</v>
      </c>
      <c r="S908" s="6">
        <v>45334</v>
      </c>
      <c r="T908" t="s">
        <v>2032</v>
      </c>
      <c r="U908" t="s">
        <v>3578</v>
      </c>
    </row>
    <row r="909" spans="1:21" hidden="1" x14ac:dyDescent="0.25">
      <c r="A909" t="s">
        <v>1647</v>
      </c>
      <c r="B909" t="s">
        <v>65</v>
      </c>
      <c r="C909" t="s">
        <v>17</v>
      </c>
      <c r="E909" s="1">
        <v>44970</v>
      </c>
      <c r="F909" s="3" t="s">
        <v>3260</v>
      </c>
      <c r="G909" t="s">
        <v>2252</v>
      </c>
      <c r="H909" t="s">
        <v>117</v>
      </c>
      <c r="J909" s="3" t="s">
        <v>2253</v>
      </c>
      <c r="K909" s="3">
        <v>65442</v>
      </c>
      <c r="L909" s="3" t="s">
        <v>22</v>
      </c>
      <c r="M909" s="5">
        <v>46796</v>
      </c>
      <c r="N909" s="8">
        <v>4400</v>
      </c>
      <c r="O909" t="s">
        <v>23</v>
      </c>
      <c r="R909" s="10">
        <f>Table1[[#This Row],[Initial Balance]]-P910-P911-P912-P913-P914-P915-P916-P917-P4093-P4659</f>
        <v>1627</v>
      </c>
      <c r="S909" s="6">
        <v>45005</v>
      </c>
      <c r="T909" t="s">
        <v>119</v>
      </c>
      <c r="U909" t="s">
        <v>2220</v>
      </c>
    </row>
    <row r="910" spans="1:21" hidden="1" x14ac:dyDescent="0.25">
      <c r="A910" t="s">
        <v>1647</v>
      </c>
      <c r="B910" t="s">
        <v>65</v>
      </c>
      <c r="C910" t="s">
        <v>17</v>
      </c>
      <c r="E910" s="1">
        <v>44970</v>
      </c>
      <c r="F910" s="3" t="s">
        <v>3260</v>
      </c>
      <c r="G910" t="s">
        <v>2252</v>
      </c>
      <c r="H910" t="s">
        <v>3175</v>
      </c>
      <c r="J910" s="3" t="s">
        <v>2253</v>
      </c>
      <c r="K910" s="3">
        <v>65442</v>
      </c>
      <c r="L910" s="3" t="s">
        <v>22</v>
      </c>
      <c r="M910" s="5">
        <v>46796</v>
      </c>
      <c r="O910" t="s">
        <v>23</v>
      </c>
      <c r="P910">
        <v>11</v>
      </c>
      <c r="S910" s="6">
        <v>45030</v>
      </c>
      <c r="T910" t="s">
        <v>1930</v>
      </c>
      <c r="U910" t="s">
        <v>3261</v>
      </c>
    </row>
    <row r="911" spans="1:21" hidden="1" x14ac:dyDescent="0.25">
      <c r="A911" t="s">
        <v>1647</v>
      </c>
      <c r="B911" t="s">
        <v>65</v>
      </c>
      <c r="C911" t="s">
        <v>17</v>
      </c>
      <c r="E911" s="1">
        <v>44970</v>
      </c>
      <c r="F911" s="3" t="s">
        <v>3260</v>
      </c>
      <c r="G911" t="s">
        <v>2252</v>
      </c>
      <c r="H911" t="s">
        <v>3175</v>
      </c>
      <c r="J911" s="3" t="s">
        <v>2253</v>
      </c>
      <c r="K911" s="3">
        <v>65442</v>
      </c>
      <c r="L911" s="3" t="s">
        <v>22</v>
      </c>
      <c r="M911" s="5">
        <v>46796</v>
      </c>
      <c r="O911" t="s">
        <v>23</v>
      </c>
      <c r="P911">
        <v>8</v>
      </c>
      <c r="S911" s="6">
        <v>45104</v>
      </c>
      <c r="T911" t="s">
        <v>2420</v>
      </c>
      <c r="U911" t="s">
        <v>3262</v>
      </c>
    </row>
    <row r="912" spans="1:21" hidden="1" x14ac:dyDescent="0.25">
      <c r="A912" t="s">
        <v>1647</v>
      </c>
      <c r="B912" t="s">
        <v>65</v>
      </c>
      <c r="C912" t="s">
        <v>17</v>
      </c>
      <c r="E912" s="1">
        <v>44970</v>
      </c>
      <c r="F912" s="3" t="s">
        <v>3260</v>
      </c>
      <c r="G912" t="s">
        <v>2252</v>
      </c>
      <c r="H912" t="s">
        <v>3175</v>
      </c>
      <c r="J912" s="3" t="s">
        <v>2253</v>
      </c>
      <c r="K912" s="3">
        <v>65442</v>
      </c>
      <c r="L912" s="3" t="s">
        <v>22</v>
      </c>
      <c r="M912" s="5">
        <v>46796</v>
      </c>
      <c r="O912" t="s">
        <v>23</v>
      </c>
      <c r="P912">
        <v>700</v>
      </c>
      <c r="S912" s="6">
        <v>45107</v>
      </c>
      <c r="T912" t="s">
        <v>346</v>
      </c>
      <c r="U912" t="s">
        <v>2104</v>
      </c>
    </row>
    <row r="913" spans="1:21" hidden="1" x14ac:dyDescent="0.25">
      <c r="A913" t="s">
        <v>1647</v>
      </c>
      <c r="B913" t="s">
        <v>65</v>
      </c>
      <c r="C913" t="s">
        <v>17</v>
      </c>
      <c r="E913" s="1">
        <v>44970</v>
      </c>
      <c r="F913" s="3" t="s">
        <v>3260</v>
      </c>
      <c r="G913" t="s">
        <v>2252</v>
      </c>
      <c r="H913" t="s">
        <v>3175</v>
      </c>
      <c r="J913" s="3" t="s">
        <v>2253</v>
      </c>
      <c r="K913" s="3">
        <v>65442</v>
      </c>
      <c r="L913" s="3" t="s">
        <v>22</v>
      </c>
      <c r="M913" s="5">
        <v>46796</v>
      </c>
      <c r="O913" t="s">
        <v>23</v>
      </c>
      <c r="P913">
        <v>9</v>
      </c>
      <c r="S913" s="6">
        <v>45201</v>
      </c>
      <c r="T913" t="s">
        <v>1971</v>
      </c>
      <c r="U913" t="s">
        <v>2993</v>
      </c>
    </row>
    <row r="914" spans="1:21" hidden="1" x14ac:dyDescent="0.25">
      <c r="A914" t="s">
        <v>1647</v>
      </c>
      <c r="B914" t="s">
        <v>65</v>
      </c>
      <c r="C914" t="s">
        <v>17</v>
      </c>
      <c r="E914" s="1">
        <v>44970</v>
      </c>
      <c r="F914" s="3" t="s">
        <v>3260</v>
      </c>
      <c r="G914" t="s">
        <v>2252</v>
      </c>
      <c r="H914" t="s">
        <v>3175</v>
      </c>
      <c r="J914" s="3" t="s">
        <v>2253</v>
      </c>
      <c r="K914" s="3">
        <v>65442</v>
      </c>
      <c r="L914" s="3" t="s">
        <v>22</v>
      </c>
      <c r="M914" s="5">
        <v>46796</v>
      </c>
      <c r="O914" t="s">
        <v>23</v>
      </c>
      <c r="P914">
        <v>2</v>
      </c>
      <c r="S914" s="6">
        <v>45222</v>
      </c>
      <c r="T914" t="s">
        <v>707</v>
      </c>
      <c r="U914" t="s">
        <v>2993</v>
      </c>
    </row>
    <row r="915" spans="1:21" hidden="1" x14ac:dyDescent="0.25">
      <c r="A915" t="s">
        <v>1647</v>
      </c>
      <c r="B915" t="s">
        <v>65</v>
      </c>
      <c r="C915" t="s">
        <v>17</v>
      </c>
      <c r="E915" s="1">
        <v>44969</v>
      </c>
      <c r="F915" s="3" t="s">
        <v>3260</v>
      </c>
      <c r="G915" t="s">
        <v>2252</v>
      </c>
      <c r="H915" t="s">
        <v>3175</v>
      </c>
      <c r="J915" s="3" t="s">
        <v>2253</v>
      </c>
      <c r="K915" s="3">
        <v>65442</v>
      </c>
      <c r="L915" s="3" t="s">
        <v>22</v>
      </c>
      <c r="M915" s="5">
        <v>46796</v>
      </c>
      <c r="O915" t="s">
        <v>23</v>
      </c>
      <c r="P915">
        <v>614</v>
      </c>
      <c r="S915" s="6">
        <v>45259</v>
      </c>
      <c r="T915" t="s">
        <v>2420</v>
      </c>
      <c r="U915" t="s">
        <v>3263</v>
      </c>
    </row>
    <row r="916" spans="1:21" hidden="1" x14ac:dyDescent="0.25">
      <c r="A916" t="s">
        <v>1647</v>
      </c>
      <c r="B916" t="s">
        <v>65</v>
      </c>
      <c r="C916" t="s">
        <v>17</v>
      </c>
      <c r="E916" s="1">
        <v>44969</v>
      </c>
      <c r="F916" s="3" t="s">
        <v>3260</v>
      </c>
      <c r="G916" t="s">
        <v>2252</v>
      </c>
      <c r="H916" t="s">
        <v>3175</v>
      </c>
      <c r="J916" s="3" t="s">
        <v>2253</v>
      </c>
      <c r="K916" s="3">
        <v>65442</v>
      </c>
      <c r="L916" s="3" t="s">
        <v>22</v>
      </c>
      <c r="M916" s="5">
        <v>46796</v>
      </c>
      <c r="O916" t="s">
        <v>23</v>
      </c>
      <c r="P916">
        <v>1400</v>
      </c>
      <c r="S916" s="6">
        <v>45288</v>
      </c>
      <c r="T916" t="s">
        <v>2420</v>
      </c>
      <c r="U916" t="s">
        <v>3633</v>
      </c>
    </row>
    <row r="917" spans="1:21" hidden="1" x14ac:dyDescent="0.25">
      <c r="A917" t="s">
        <v>1647</v>
      </c>
      <c r="B917" t="s">
        <v>65</v>
      </c>
      <c r="C917" t="s">
        <v>17</v>
      </c>
      <c r="E917" s="1">
        <v>44969</v>
      </c>
      <c r="F917" s="3" t="s">
        <v>3260</v>
      </c>
      <c r="G917" t="s">
        <v>2252</v>
      </c>
      <c r="H917" t="s">
        <v>3175</v>
      </c>
      <c r="J917" s="3" t="s">
        <v>2253</v>
      </c>
      <c r="K917" s="3">
        <v>65442</v>
      </c>
      <c r="L917" s="3" t="s">
        <v>22</v>
      </c>
      <c r="M917" s="5">
        <v>46796</v>
      </c>
      <c r="O917" t="s">
        <v>23</v>
      </c>
      <c r="P917">
        <v>15</v>
      </c>
      <c r="S917" s="6">
        <v>45322</v>
      </c>
      <c r="T917" t="s">
        <v>2420</v>
      </c>
      <c r="U917" t="s">
        <v>3777</v>
      </c>
    </row>
    <row r="918" spans="1:21" hidden="1" x14ac:dyDescent="0.25">
      <c r="A918" t="s">
        <v>1647</v>
      </c>
      <c r="B918" t="s">
        <v>65</v>
      </c>
      <c r="C918" t="s">
        <v>17</v>
      </c>
      <c r="E918" s="1">
        <v>44969</v>
      </c>
      <c r="F918" s="3" t="s">
        <v>3260</v>
      </c>
      <c r="G918" t="s">
        <v>2252</v>
      </c>
      <c r="H918" t="s">
        <v>3175</v>
      </c>
      <c r="J918" s="3" t="s">
        <v>2253</v>
      </c>
      <c r="K918" s="3">
        <v>65442</v>
      </c>
      <c r="L918" s="3" t="s">
        <v>22</v>
      </c>
      <c r="M918" s="5">
        <v>46796</v>
      </c>
      <c r="O918" t="s">
        <v>23</v>
      </c>
      <c r="P918">
        <v>1</v>
      </c>
      <c r="S918" s="6">
        <v>45435</v>
      </c>
      <c r="T918" t="s">
        <v>1971</v>
      </c>
      <c r="U918" t="s">
        <v>954</v>
      </c>
    </row>
    <row r="919" spans="1:21" hidden="1" x14ac:dyDescent="0.25">
      <c r="A919" t="s">
        <v>1647</v>
      </c>
      <c r="B919" t="s">
        <v>65</v>
      </c>
      <c r="C919" t="s">
        <v>17</v>
      </c>
      <c r="E919" s="1">
        <v>44970</v>
      </c>
      <c r="F919" s="3" t="s">
        <v>3266</v>
      </c>
      <c r="G919" t="s">
        <v>3265</v>
      </c>
      <c r="H919" t="s">
        <v>2558</v>
      </c>
      <c r="J919" s="3" t="s">
        <v>2259</v>
      </c>
      <c r="K919" s="3">
        <v>63625</v>
      </c>
      <c r="L919" s="3" t="s">
        <v>22</v>
      </c>
      <c r="M919" s="5">
        <v>46796</v>
      </c>
      <c r="N919">
        <v>4000</v>
      </c>
      <c r="O919" t="s">
        <v>23</v>
      </c>
      <c r="P919">
        <v>1400</v>
      </c>
      <c r="R919" s="10">
        <f>Table1[[#This Row],[Initial Balance]]-Table1[[#This Row],[ Removed  Qty]]-P920-P922-P923-P924-P926-P925-P927-P929-P928-P930-P4520</f>
        <v>1197</v>
      </c>
      <c r="S919" s="6">
        <v>45288</v>
      </c>
      <c r="T919" t="s">
        <v>2420</v>
      </c>
      <c r="U919" t="s">
        <v>3633</v>
      </c>
    </row>
    <row r="920" spans="1:21" hidden="1" x14ac:dyDescent="0.25">
      <c r="A920" t="s">
        <v>1647</v>
      </c>
      <c r="B920" t="s">
        <v>65</v>
      </c>
      <c r="C920" t="s">
        <v>17</v>
      </c>
      <c r="E920" s="1">
        <v>44970</v>
      </c>
      <c r="F920" s="3" t="s">
        <v>3266</v>
      </c>
      <c r="G920" t="s">
        <v>3265</v>
      </c>
      <c r="H920" t="s">
        <v>3175</v>
      </c>
      <c r="J920" s="3" t="s">
        <v>2259</v>
      </c>
      <c r="K920" s="3">
        <v>63625</v>
      </c>
      <c r="L920" s="3" t="s">
        <v>22</v>
      </c>
      <c r="M920" s="5">
        <v>46796</v>
      </c>
      <c r="O920" t="s">
        <v>23</v>
      </c>
      <c r="P920">
        <v>16</v>
      </c>
      <c r="S920" s="6">
        <v>45322</v>
      </c>
      <c r="T920" t="s">
        <v>2420</v>
      </c>
      <c r="U920" t="s">
        <v>3777</v>
      </c>
    </row>
    <row r="921" spans="1:21" hidden="1" x14ac:dyDescent="0.25">
      <c r="A921" t="s">
        <v>1647</v>
      </c>
      <c r="B921" t="s">
        <v>65</v>
      </c>
      <c r="C921" t="s">
        <v>17</v>
      </c>
      <c r="E921" s="1">
        <v>44970</v>
      </c>
      <c r="F921" s="3" t="s">
        <v>2257</v>
      </c>
      <c r="G921" t="s">
        <v>2258</v>
      </c>
      <c r="H921" t="s">
        <v>117</v>
      </c>
      <c r="J921" s="3" t="s">
        <v>2259</v>
      </c>
      <c r="K921" s="3">
        <v>63625</v>
      </c>
      <c r="L921" s="3" t="s">
        <v>22</v>
      </c>
      <c r="M921" s="5">
        <v>46796</v>
      </c>
      <c r="N921" s="8">
        <v>4000</v>
      </c>
      <c r="O921" t="s">
        <v>23</v>
      </c>
      <c r="S921" s="6">
        <v>44972</v>
      </c>
      <c r="T921" t="s">
        <v>2032</v>
      </c>
      <c r="U921" t="s">
        <v>2220</v>
      </c>
    </row>
    <row r="922" spans="1:21" hidden="1" x14ac:dyDescent="0.25">
      <c r="A922" t="s">
        <v>1647</v>
      </c>
      <c r="B922" t="s">
        <v>65</v>
      </c>
      <c r="C922" t="s">
        <v>17</v>
      </c>
      <c r="E922" s="1">
        <v>44970</v>
      </c>
      <c r="F922" s="3" t="s">
        <v>2257</v>
      </c>
      <c r="G922" t="s">
        <v>2258</v>
      </c>
      <c r="H922" t="s">
        <v>117</v>
      </c>
      <c r="J922" s="3" t="s">
        <v>2259</v>
      </c>
      <c r="K922" s="3">
        <v>63625</v>
      </c>
      <c r="L922" s="3" t="s">
        <v>22</v>
      </c>
      <c r="M922" s="5">
        <v>46796</v>
      </c>
      <c r="O922" t="s">
        <v>23</v>
      </c>
      <c r="P922">
        <v>11</v>
      </c>
      <c r="S922" s="6">
        <v>45030</v>
      </c>
      <c r="T922" t="s">
        <v>2197</v>
      </c>
      <c r="U922" t="s">
        <v>2565</v>
      </c>
    </row>
    <row r="923" spans="1:21" hidden="1" x14ac:dyDescent="0.25">
      <c r="A923" t="s">
        <v>1647</v>
      </c>
      <c r="B923" t="s">
        <v>65</v>
      </c>
      <c r="C923" t="s">
        <v>17</v>
      </c>
      <c r="E923" s="1">
        <v>44970</v>
      </c>
      <c r="F923" s="3" t="s">
        <v>2257</v>
      </c>
      <c r="G923" t="s">
        <v>2258</v>
      </c>
      <c r="H923" t="s">
        <v>117</v>
      </c>
      <c r="J923" s="3" t="s">
        <v>2259</v>
      </c>
      <c r="K923" s="3">
        <v>63625</v>
      </c>
      <c r="L923" s="3" t="s">
        <v>22</v>
      </c>
      <c r="M923" s="5">
        <v>46796</v>
      </c>
      <c r="O923" t="s">
        <v>23</v>
      </c>
      <c r="P923">
        <v>14</v>
      </c>
      <c r="S923" s="6">
        <v>45051</v>
      </c>
      <c r="T923" t="s">
        <v>2197</v>
      </c>
      <c r="U923" t="s">
        <v>2565</v>
      </c>
    </row>
    <row r="924" spans="1:21" hidden="1" x14ac:dyDescent="0.25">
      <c r="A924" t="s">
        <v>1647</v>
      </c>
      <c r="B924" t="s">
        <v>65</v>
      </c>
      <c r="C924" t="s">
        <v>17</v>
      </c>
      <c r="E924" s="1">
        <v>44970</v>
      </c>
      <c r="F924" s="3" t="s">
        <v>2257</v>
      </c>
      <c r="G924" t="s">
        <v>2258</v>
      </c>
      <c r="H924" t="s">
        <v>117</v>
      </c>
      <c r="J924" s="3" t="s">
        <v>2259</v>
      </c>
      <c r="K924" s="3">
        <v>63625</v>
      </c>
      <c r="L924" s="3" t="s">
        <v>22</v>
      </c>
      <c r="M924" s="5">
        <v>46796</v>
      </c>
      <c r="O924" t="s">
        <v>23</v>
      </c>
      <c r="P924">
        <v>14</v>
      </c>
      <c r="S924" s="6">
        <v>45069</v>
      </c>
      <c r="T924" t="s">
        <v>80</v>
      </c>
      <c r="U924" t="s">
        <v>2565</v>
      </c>
    </row>
    <row r="925" spans="1:21" hidden="1" x14ac:dyDescent="0.25">
      <c r="A925" t="s">
        <v>1647</v>
      </c>
      <c r="B925" t="s">
        <v>65</v>
      </c>
      <c r="C925" t="s">
        <v>17</v>
      </c>
      <c r="E925" s="1">
        <v>44970</v>
      </c>
      <c r="F925" s="3" t="s">
        <v>3266</v>
      </c>
      <c r="G925" t="s">
        <v>3265</v>
      </c>
      <c r="H925" t="s">
        <v>3175</v>
      </c>
      <c r="J925" s="3" t="s">
        <v>2259</v>
      </c>
      <c r="K925" s="3">
        <v>63625</v>
      </c>
      <c r="L925" s="3" t="s">
        <v>22</v>
      </c>
      <c r="M925" s="5">
        <v>46796</v>
      </c>
      <c r="O925" t="s">
        <v>23</v>
      </c>
      <c r="P925">
        <v>8</v>
      </c>
      <c r="S925" s="6">
        <v>45104</v>
      </c>
      <c r="T925" t="s">
        <v>2420</v>
      </c>
      <c r="U925" t="s">
        <v>3262</v>
      </c>
    </row>
    <row r="926" spans="1:21" hidden="1" x14ac:dyDescent="0.25">
      <c r="A926" t="s">
        <v>1647</v>
      </c>
      <c r="B926" t="s">
        <v>65</v>
      </c>
      <c r="C926" t="s">
        <v>17</v>
      </c>
      <c r="E926" s="1">
        <v>44970</v>
      </c>
      <c r="F926" s="3" t="s">
        <v>3266</v>
      </c>
      <c r="G926" t="s">
        <v>3265</v>
      </c>
      <c r="H926" t="s">
        <v>3175</v>
      </c>
      <c r="J926" s="3" t="s">
        <v>2259</v>
      </c>
      <c r="K926" s="3">
        <v>63625</v>
      </c>
      <c r="L926" s="3" t="s">
        <v>22</v>
      </c>
      <c r="M926" s="5">
        <v>46796</v>
      </c>
      <c r="O926" t="s">
        <v>23</v>
      </c>
      <c r="P926">
        <v>700</v>
      </c>
      <c r="S926" s="6">
        <v>45107</v>
      </c>
      <c r="T926" t="s">
        <v>346</v>
      </c>
      <c r="U926" t="s">
        <v>3264</v>
      </c>
    </row>
    <row r="927" spans="1:21" hidden="1" x14ac:dyDescent="0.25">
      <c r="A927" t="s">
        <v>1647</v>
      </c>
      <c r="B927" t="s">
        <v>65</v>
      </c>
      <c r="C927" t="s">
        <v>17</v>
      </c>
      <c r="E927" s="1">
        <v>44970</v>
      </c>
      <c r="F927" s="3" t="s">
        <v>3266</v>
      </c>
      <c r="G927" t="s">
        <v>3265</v>
      </c>
      <c r="H927" t="s">
        <v>3175</v>
      </c>
      <c r="J927" s="3" t="s">
        <v>2259</v>
      </c>
      <c r="K927" s="3">
        <v>63625</v>
      </c>
      <c r="L927" s="3" t="s">
        <v>22</v>
      </c>
      <c r="M927" s="5">
        <v>46796</v>
      </c>
      <c r="O927" t="s">
        <v>23</v>
      </c>
      <c r="P927">
        <v>9</v>
      </c>
      <c r="S927" s="6">
        <v>45201</v>
      </c>
      <c r="T927" t="s">
        <v>1971</v>
      </c>
      <c r="U927" t="s">
        <v>2993</v>
      </c>
    </row>
    <row r="928" spans="1:21" hidden="1" x14ac:dyDescent="0.25">
      <c r="A928" t="s">
        <v>1647</v>
      </c>
      <c r="B928" t="s">
        <v>65</v>
      </c>
      <c r="C928" t="s">
        <v>17</v>
      </c>
      <c r="E928" s="1">
        <v>44970</v>
      </c>
      <c r="F928" s="3" t="s">
        <v>3266</v>
      </c>
      <c r="G928" t="s">
        <v>3265</v>
      </c>
      <c r="H928" t="s">
        <v>3175</v>
      </c>
      <c r="J928" s="3" t="s">
        <v>2259</v>
      </c>
      <c r="K928" s="3">
        <v>63625</v>
      </c>
      <c r="L928" s="3" t="s">
        <v>22</v>
      </c>
      <c r="M928" s="5">
        <v>46796</v>
      </c>
      <c r="O928" t="s">
        <v>23</v>
      </c>
      <c r="P928">
        <v>2</v>
      </c>
      <c r="S928" s="6">
        <v>45226</v>
      </c>
      <c r="T928" t="s">
        <v>707</v>
      </c>
      <c r="U928" t="s">
        <v>2993</v>
      </c>
    </row>
    <row r="929" spans="1:21" hidden="1" x14ac:dyDescent="0.25">
      <c r="A929" t="s">
        <v>1647</v>
      </c>
      <c r="B929" t="s">
        <v>65</v>
      </c>
      <c r="C929" t="s">
        <v>17</v>
      </c>
      <c r="E929" s="1">
        <v>44970</v>
      </c>
      <c r="F929" s="3" t="s">
        <v>2257</v>
      </c>
      <c r="G929" t="s">
        <v>3265</v>
      </c>
      <c r="H929" t="s">
        <v>3175</v>
      </c>
      <c r="J929" s="3" t="s">
        <v>2259</v>
      </c>
      <c r="K929" s="3">
        <v>63625</v>
      </c>
      <c r="L929" s="3" t="s">
        <v>22</v>
      </c>
      <c r="M929" s="5">
        <v>46796</v>
      </c>
      <c r="O929" t="s">
        <v>23</v>
      </c>
      <c r="P929">
        <v>614</v>
      </c>
      <c r="S929" s="6">
        <v>45259</v>
      </c>
      <c r="T929" t="s">
        <v>2420</v>
      </c>
      <c r="U929" t="s">
        <v>3264</v>
      </c>
    </row>
    <row r="930" spans="1:21" hidden="1" x14ac:dyDescent="0.25">
      <c r="A930" t="s">
        <v>1647</v>
      </c>
      <c r="B930" t="s">
        <v>65</v>
      </c>
      <c r="C930" t="s">
        <v>17</v>
      </c>
      <c r="E930" s="1">
        <v>44970</v>
      </c>
      <c r="F930" s="3" t="s">
        <v>2257</v>
      </c>
      <c r="G930" t="s">
        <v>3265</v>
      </c>
      <c r="H930" t="s">
        <v>3175</v>
      </c>
      <c r="J930" s="3" t="s">
        <v>2259</v>
      </c>
      <c r="K930" s="3">
        <v>63625</v>
      </c>
      <c r="L930" s="3" t="s">
        <v>22</v>
      </c>
      <c r="M930" s="5">
        <v>46796</v>
      </c>
      <c r="O930" t="s">
        <v>23</v>
      </c>
      <c r="P930">
        <v>1</v>
      </c>
      <c r="S930" s="6">
        <v>45435</v>
      </c>
      <c r="T930" t="s">
        <v>1971</v>
      </c>
      <c r="U930" t="s">
        <v>954</v>
      </c>
    </row>
    <row r="931" spans="1:21" hidden="1" x14ac:dyDescent="0.25">
      <c r="A931" t="s">
        <v>1647</v>
      </c>
      <c r="B931" t="s">
        <v>74</v>
      </c>
      <c r="C931" t="s">
        <v>17</v>
      </c>
      <c r="E931" s="1">
        <v>44981</v>
      </c>
      <c r="F931" s="3" t="s">
        <v>2645</v>
      </c>
      <c r="G931" t="s">
        <v>2646</v>
      </c>
      <c r="H931" t="s">
        <v>1769</v>
      </c>
      <c r="J931" s="3" t="s">
        <v>2647</v>
      </c>
      <c r="K931" s="3" t="s">
        <v>2645</v>
      </c>
      <c r="L931" s="3" t="s">
        <v>102</v>
      </c>
      <c r="M931" s="5">
        <v>45187</v>
      </c>
      <c r="N931">
        <v>2183</v>
      </c>
      <c r="O931" t="s">
        <v>2648</v>
      </c>
      <c r="P931">
        <v>0</v>
      </c>
      <c r="R931" s="10">
        <f>Table1[[#This Row],[Initial Balance]]-SUM(P932,P933,P934,P1116)</f>
        <v>1152.12472</v>
      </c>
      <c r="S931" s="6">
        <v>44981</v>
      </c>
      <c r="T931" t="s">
        <v>346</v>
      </c>
      <c r="U931" t="s">
        <v>1726</v>
      </c>
    </row>
    <row r="932" spans="1:21" hidden="1" x14ac:dyDescent="0.25">
      <c r="A932" t="s">
        <v>1647</v>
      </c>
      <c r="B932" t="s">
        <v>74</v>
      </c>
      <c r="C932" t="s">
        <v>17</v>
      </c>
      <c r="E932" s="1">
        <v>44981</v>
      </c>
      <c r="F932" s="3" t="s">
        <v>2645</v>
      </c>
      <c r="G932" t="s">
        <v>2646</v>
      </c>
      <c r="H932" t="s">
        <v>1769</v>
      </c>
      <c r="J932" s="3" t="s">
        <v>2647</v>
      </c>
      <c r="K932" s="3" t="s">
        <v>2645</v>
      </c>
      <c r="L932" s="3" t="s">
        <v>102</v>
      </c>
      <c r="M932" s="5">
        <v>45187</v>
      </c>
      <c r="O932" t="s">
        <v>2648</v>
      </c>
      <c r="P932">
        <v>1.528E-2</v>
      </c>
      <c r="S932" s="6">
        <v>45035</v>
      </c>
      <c r="T932" t="s">
        <v>1996</v>
      </c>
      <c r="U932" t="s">
        <v>2649</v>
      </c>
    </row>
    <row r="933" spans="1:21" hidden="1" x14ac:dyDescent="0.25">
      <c r="A933" t="s">
        <v>1647</v>
      </c>
      <c r="B933" t="s">
        <v>74</v>
      </c>
      <c r="C933" t="s">
        <v>17</v>
      </c>
      <c r="E933" s="1">
        <v>44981</v>
      </c>
      <c r="F933" s="3" t="s">
        <v>2645</v>
      </c>
      <c r="G933" t="s">
        <v>2646</v>
      </c>
      <c r="H933" t="s">
        <v>1769</v>
      </c>
      <c r="J933" s="3" t="s">
        <v>2647</v>
      </c>
      <c r="K933" s="3" t="s">
        <v>2645</v>
      </c>
      <c r="L933" s="3" t="s">
        <v>102</v>
      </c>
      <c r="M933" s="5">
        <v>45187</v>
      </c>
      <c r="O933" t="s">
        <v>2648</v>
      </c>
      <c r="P933">
        <v>0</v>
      </c>
      <c r="S933" s="6">
        <v>45042</v>
      </c>
      <c r="T933" t="s">
        <v>2032</v>
      </c>
      <c r="U933" t="s">
        <v>104</v>
      </c>
    </row>
    <row r="934" spans="1:21" hidden="1" x14ac:dyDescent="0.25">
      <c r="A934" t="s">
        <v>1647</v>
      </c>
      <c r="B934" t="s">
        <v>74</v>
      </c>
      <c r="C934" t="s">
        <v>17</v>
      </c>
      <c r="E934" s="1">
        <v>44981</v>
      </c>
      <c r="F934" s="3" t="s">
        <v>2645</v>
      </c>
      <c r="G934" t="s">
        <v>2646</v>
      </c>
      <c r="H934" t="s">
        <v>1769</v>
      </c>
      <c r="J934" s="3" t="s">
        <v>2647</v>
      </c>
      <c r="K934" s="3" t="s">
        <v>2645</v>
      </c>
      <c r="L934" s="3" t="s">
        <v>102</v>
      </c>
      <c r="M934" s="5">
        <v>45187</v>
      </c>
      <c r="O934" t="s">
        <v>2648</v>
      </c>
      <c r="P934">
        <v>1028.8599999999999</v>
      </c>
      <c r="S934" s="6">
        <v>45086</v>
      </c>
      <c r="T934" t="s">
        <v>1971</v>
      </c>
      <c r="U934" t="s">
        <v>2644</v>
      </c>
    </row>
    <row r="935" spans="1:21" hidden="1" x14ac:dyDescent="0.25">
      <c r="A935" t="s">
        <v>1647</v>
      </c>
      <c r="B935" t="s">
        <v>74</v>
      </c>
      <c r="C935" t="s">
        <v>17</v>
      </c>
      <c r="E935" s="1">
        <v>44981</v>
      </c>
      <c r="F935" s="3" t="s">
        <v>2645</v>
      </c>
      <c r="G935" t="s">
        <v>2646</v>
      </c>
      <c r="H935" t="s">
        <v>1769</v>
      </c>
      <c r="J935" s="3" t="s">
        <v>2647</v>
      </c>
      <c r="K935" s="3" t="s">
        <v>2645</v>
      </c>
      <c r="L935" s="3" t="s">
        <v>102</v>
      </c>
      <c r="M935" s="5">
        <v>45187</v>
      </c>
      <c r="O935" t="s">
        <v>2648</v>
      </c>
      <c r="P935">
        <v>37.270000000000003</v>
      </c>
      <c r="S935" s="6">
        <v>45132</v>
      </c>
      <c r="T935" t="s">
        <v>80</v>
      </c>
      <c r="U935" t="s">
        <v>2795</v>
      </c>
    </row>
    <row r="936" spans="1:21" hidden="1" x14ac:dyDescent="0.25">
      <c r="A936" t="s">
        <v>1647</v>
      </c>
      <c r="B936" t="s">
        <v>74</v>
      </c>
      <c r="C936" t="s">
        <v>17</v>
      </c>
      <c r="D936" t="s">
        <v>2243</v>
      </c>
      <c r="E936" s="1">
        <v>45093</v>
      </c>
      <c r="F936" s="3" t="s">
        <v>2243</v>
      </c>
      <c r="G936" t="s">
        <v>3269</v>
      </c>
      <c r="I936" t="s">
        <v>3270</v>
      </c>
      <c r="J936" s="3" t="s">
        <v>3271</v>
      </c>
      <c r="K936" s="3" t="s">
        <v>3272</v>
      </c>
      <c r="L936" s="3" t="s">
        <v>102</v>
      </c>
      <c r="M936" s="5">
        <v>45582</v>
      </c>
      <c r="N936">
        <v>5000</v>
      </c>
      <c r="O936" t="s">
        <v>2708</v>
      </c>
      <c r="P936">
        <v>0</v>
      </c>
      <c r="R936" s="10">
        <f>Table1[[#This Row],[Initial Balance]]-P937-P938-P940-P4234</f>
        <v>2668.5249999999996</v>
      </c>
      <c r="S936" s="6">
        <v>45093</v>
      </c>
      <c r="T936" t="s">
        <v>2032</v>
      </c>
      <c r="U936" t="s">
        <v>1726</v>
      </c>
    </row>
    <row r="937" spans="1:21" hidden="1" x14ac:dyDescent="0.25">
      <c r="A937" t="s">
        <v>1647</v>
      </c>
      <c r="B937" t="s">
        <v>74</v>
      </c>
      <c r="C937" t="s">
        <v>17</v>
      </c>
      <c r="D937" t="s">
        <v>2243</v>
      </c>
      <c r="E937" s="1">
        <v>45093</v>
      </c>
      <c r="F937" s="3" t="s">
        <v>2243</v>
      </c>
      <c r="G937" t="s">
        <v>3269</v>
      </c>
      <c r="I937" t="s">
        <v>3270</v>
      </c>
      <c r="J937" s="3" t="s">
        <v>3271</v>
      </c>
      <c r="K937" s="3" t="s">
        <v>3272</v>
      </c>
      <c r="L937" s="3" t="s">
        <v>102</v>
      </c>
      <c r="M937" s="5">
        <v>45582</v>
      </c>
      <c r="O937" t="s">
        <v>2708</v>
      </c>
      <c r="P937">
        <v>1.4999999999999999E-2</v>
      </c>
      <c r="S937" s="6">
        <v>45106</v>
      </c>
      <c r="T937" t="s">
        <v>2010</v>
      </c>
      <c r="U937" t="s">
        <v>3273</v>
      </c>
    </row>
    <row r="938" spans="1:21" hidden="1" x14ac:dyDescent="0.25">
      <c r="A938" t="s">
        <v>1647</v>
      </c>
      <c r="B938" t="s">
        <v>74</v>
      </c>
      <c r="C938" t="s">
        <v>17</v>
      </c>
      <c r="D938" t="s">
        <v>2243</v>
      </c>
      <c r="E938" s="1">
        <v>45093</v>
      </c>
      <c r="F938" s="3" t="s">
        <v>2243</v>
      </c>
      <c r="G938" t="s">
        <v>3269</v>
      </c>
      <c r="I938" t="s">
        <v>3270</v>
      </c>
      <c r="J938" s="3" t="s">
        <v>3271</v>
      </c>
      <c r="K938" s="3" t="s">
        <v>3272</v>
      </c>
      <c r="L938" s="3" t="s">
        <v>102</v>
      </c>
      <c r="M938" s="5">
        <v>45582</v>
      </c>
      <c r="O938" t="s">
        <v>2708</v>
      </c>
      <c r="P938">
        <v>0.01</v>
      </c>
      <c r="S938" s="6">
        <v>45252</v>
      </c>
      <c r="T938" t="s">
        <v>689</v>
      </c>
      <c r="U938" t="s">
        <v>3274</v>
      </c>
    </row>
    <row r="939" spans="1:21" hidden="1" x14ac:dyDescent="0.25">
      <c r="A939" t="s">
        <v>1647</v>
      </c>
      <c r="B939" t="s">
        <v>74</v>
      </c>
      <c r="C939" t="s">
        <v>17</v>
      </c>
      <c r="D939" t="s">
        <v>2243</v>
      </c>
      <c r="E939" s="1">
        <v>45093</v>
      </c>
      <c r="F939" s="3" t="s">
        <v>2243</v>
      </c>
      <c r="G939" t="s">
        <v>3269</v>
      </c>
      <c r="I939" t="s">
        <v>3270</v>
      </c>
      <c r="J939" s="3" t="s">
        <v>3271</v>
      </c>
      <c r="K939" s="3" t="s">
        <v>3272</v>
      </c>
      <c r="L939" s="3" t="s">
        <v>102</v>
      </c>
      <c r="M939" s="5">
        <v>45582</v>
      </c>
      <c r="O939" t="s">
        <v>2708</v>
      </c>
      <c r="P939">
        <v>0</v>
      </c>
      <c r="S939" s="6">
        <v>45257</v>
      </c>
      <c r="T939" t="s">
        <v>2032</v>
      </c>
      <c r="U939" t="s">
        <v>2022</v>
      </c>
    </row>
    <row r="940" spans="1:21" hidden="1" x14ac:dyDescent="0.25">
      <c r="A940" t="s">
        <v>1647</v>
      </c>
      <c r="B940" t="s">
        <v>74</v>
      </c>
      <c r="C940" t="s">
        <v>17</v>
      </c>
      <c r="D940" t="s">
        <v>2243</v>
      </c>
      <c r="E940" s="1">
        <v>45093</v>
      </c>
      <c r="F940" s="3" t="s">
        <v>2243</v>
      </c>
      <c r="G940" t="s">
        <v>3269</v>
      </c>
      <c r="I940" t="s">
        <v>3270</v>
      </c>
      <c r="J940" s="3" t="s">
        <v>3271</v>
      </c>
      <c r="K940" s="3" t="s">
        <v>3272</v>
      </c>
      <c r="L940" s="3" t="s">
        <v>102</v>
      </c>
      <c r="M940" s="5">
        <v>45582</v>
      </c>
      <c r="O940" t="s">
        <v>2708</v>
      </c>
      <c r="P940">
        <v>1126.8800000000001</v>
      </c>
      <c r="S940" s="6">
        <v>45308</v>
      </c>
      <c r="T940" t="s">
        <v>2197</v>
      </c>
      <c r="U940" t="s">
        <v>3780</v>
      </c>
    </row>
    <row r="941" spans="1:21" hidden="1" x14ac:dyDescent="0.25">
      <c r="A941" t="s">
        <v>1647</v>
      </c>
      <c r="B941" t="s">
        <v>74</v>
      </c>
      <c r="C941" t="s">
        <v>17</v>
      </c>
      <c r="D941" t="s">
        <v>2243</v>
      </c>
      <c r="E941" s="1">
        <v>45166</v>
      </c>
      <c r="F941" s="3" t="s">
        <v>2243</v>
      </c>
      <c r="G941" t="s">
        <v>3281</v>
      </c>
      <c r="H941" t="s">
        <v>2243</v>
      </c>
      <c r="I941" t="s">
        <v>3270</v>
      </c>
      <c r="J941" s="3" t="s">
        <v>3282</v>
      </c>
      <c r="K941" s="3" t="s">
        <v>3283</v>
      </c>
      <c r="L941" s="3" t="s">
        <v>102</v>
      </c>
      <c r="M941" s="5">
        <v>45456</v>
      </c>
      <c r="N941">
        <v>15000</v>
      </c>
      <c r="O941" t="s">
        <v>2708</v>
      </c>
      <c r="R941" s="10">
        <f>Table1[[#This Row],[Initial Balance]]-P942-P943-P944-P3913-P4515</f>
        <v>0</v>
      </c>
      <c r="S941" s="6">
        <v>45166</v>
      </c>
      <c r="T941" t="s">
        <v>346</v>
      </c>
      <c r="U941" t="s">
        <v>1726</v>
      </c>
    </row>
    <row r="942" spans="1:21" hidden="1" x14ac:dyDescent="0.25">
      <c r="A942" t="s">
        <v>1647</v>
      </c>
      <c r="B942" t="s">
        <v>74</v>
      </c>
      <c r="C942" t="s">
        <v>17</v>
      </c>
      <c r="D942" t="s">
        <v>2243</v>
      </c>
      <c r="E942" s="1">
        <v>45166</v>
      </c>
      <c r="F942" s="3" t="s">
        <v>2243</v>
      </c>
      <c r="G942" t="s">
        <v>3281</v>
      </c>
      <c r="H942" t="s">
        <v>2243</v>
      </c>
      <c r="I942" t="s">
        <v>3270</v>
      </c>
      <c r="J942" s="3" t="s">
        <v>3282</v>
      </c>
      <c r="K942" s="3" t="s">
        <v>3283</v>
      </c>
      <c r="L942" s="3" t="s">
        <v>102</v>
      </c>
      <c r="M942" s="5">
        <v>45456</v>
      </c>
      <c r="O942" t="s">
        <v>2708</v>
      </c>
      <c r="P942" s="24">
        <v>6837.3</v>
      </c>
      <c r="S942" s="6">
        <v>45167</v>
      </c>
      <c r="T942" t="s">
        <v>689</v>
      </c>
      <c r="U942" t="s">
        <v>3284</v>
      </c>
    </row>
    <row r="943" spans="1:21" hidden="1" x14ac:dyDescent="0.25">
      <c r="A943" t="s">
        <v>1647</v>
      </c>
      <c r="B943" t="s">
        <v>74</v>
      </c>
      <c r="C943" t="s">
        <v>17</v>
      </c>
      <c r="D943" t="s">
        <v>2243</v>
      </c>
      <c r="E943" s="1">
        <v>45166</v>
      </c>
      <c r="F943" s="3" t="s">
        <v>2243</v>
      </c>
      <c r="G943" t="s">
        <v>3281</v>
      </c>
      <c r="H943" t="s">
        <v>2243</v>
      </c>
      <c r="I943" t="s">
        <v>3270</v>
      </c>
      <c r="J943" s="3" t="s">
        <v>3282</v>
      </c>
      <c r="K943" s="3" t="s">
        <v>3283</v>
      </c>
      <c r="L943" s="3" t="s">
        <v>102</v>
      </c>
      <c r="M943" s="5">
        <v>45456</v>
      </c>
      <c r="O943" t="s">
        <v>2708</v>
      </c>
      <c r="P943">
        <v>2314.4</v>
      </c>
      <c r="S943" s="6">
        <v>45182</v>
      </c>
      <c r="T943" t="s">
        <v>199</v>
      </c>
      <c r="U943" t="s">
        <v>3285</v>
      </c>
    </row>
    <row r="944" spans="1:21" hidden="1" x14ac:dyDescent="0.25">
      <c r="A944" t="s">
        <v>1647</v>
      </c>
      <c r="B944" t="s">
        <v>74</v>
      </c>
      <c r="C944" t="s">
        <v>17</v>
      </c>
      <c r="D944" t="s">
        <v>2243</v>
      </c>
      <c r="E944" s="1">
        <v>45166</v>
      </c>
      <c r="F944" s="3" t="s">
        <v>2243</v>
      </c>
      <c r="G944" t="s">
        <v>3281</v>
      </c>
      <c r="H944" t="s">
        <v>2243</v>
      </c>
      <c r="I944" t="s">
        <v>3270</v>
      </c>
      <c r="J944" s="3" t="s">
        <v>3282</v>
      </c>
      <c r="K944" s="3" t="s">
        <v>3283</v>
      </c>
      <c r="L944" s="3" t="s">
        <v>102</v>
      </c>
      <c r="M944" s="5">
        <v>45456</v>
      </c>
      <c r="O944" t="s">
        <v>2708</v>
      </c>
      <c r="P944">
        <v>0</v>
      </c>
      <c r="S944" s="6">
        <v>45233</v>
      </c>
      <c r="T944" t="s">
        <v>2032</v>
      </c>
      <c r="U944" t="s">
        <v>25</v>
      </c>
    </row>
    <row r="945" spans="1:21" hidden="1" x14ac:dyDescent="0.25">
      <c r="A945" t="s">
        <v>1647</v>
      </c>
      <c r="B945" t="s">
        <v>74</v>
      </c>
      <c r="C945" t="s">
        <v>17</v>
      </c>
      <c r="D945" t="s">
        <v>2243</v>
      </c>
      <c r="E945" s="1">
        <v>45166</v>
      </c>
      <c r="F945" s="3" t="s">
        <v>2243</v>
      </c>
      <c r="G945" t="s">
        <v>3281</v>
      </c>
      <c r="H945" t="s">
        <v>2243</v>
      </c>
      <c r="I945" t="s">
        <v>3270</v>
      </c>
      <c r="J945" s="3" t="s">
        <v>3282</v>
      </c>
      <c r="K945" s="3" t="s">
        <v>3283</v>
      </c>
      <c r="L945" s="3" t="s">
        <v>102</v>
      </c>
      <c r="M945" s="5">
        <v>45456</v>
      </c>
      <c r="O945" t="s">
        <v>2708</v>
      </c>
      <c r="P945">
        <v>4324.7</v>
      </c>
      <c r="S945" s="6">
        <v>45397</v>
      </c>
      <c r="T945" t="s">
        <v>199</v>
      </c>
      <c r="U945" t="s">
        <v>3900</v>
      </c>
    </row>
    <row r="946" spans="1:21" hidden="1" x14ac:dyDescent="0.25">
      <c r="A946" t="s">
        <v>1647</v>
      </c>
      <c r="B946" t="s">
        <v>74</v>
      </c>
      <c r="C946" t="s">
        <v>17</v>
      </c>
      <c r="D946" t="s">
        <v>2243</v>
      </c>
      <c r="E946" s="1">
        <v>45069</v>
      </c>
      <c r="F946" s="3" t="s">
        <v>2243</v>
      </c>
      <c r="G946" t="s">
        <v>3576</v>
      </c>
      <c r="I946" t="s">
        <v>3270</v>
      </c>
      <c r="J946" s="3" t="s">
        <v>3577</v>
      </c>
      <c r="K946" s="3" t="s">
        <v>3272</v>
      </c>
      <c r="L946" s="3" t="s">
        <v>102</v>
      </c>
      <c r="M946" s="5">
        <v>45582</v>
      </c>
      <c r="N946">
        <v>5000</v>
      </c>
      <c r="O946" t="s">
        <v>2985</v>
      </c>
      <c r="R946" s="10">
        <f>Table1[[#This Row],[Initial Balance]]-P947-P948-P949-P4231-P4232-P4233</f>
        <v>0</v>
      </c>
      <c r="S946" s="6">
        <v>45069</v>
      </c>
      <c r="T946" t="s">
        <v>2032</v>
      </c>
      <c r="U946" t="s">
        <v>2630</v>
      </c>
    </row>
    <row r="947" spans="1:21" hidden="1" x14ac:dyDescent="0.25">
      <c r="A947" t="s">
        <v>1647</v>
      </c>
      <c r="B947" t="s">
        <v>74</v>
      </c>
      <c r="C947" t="s">
        <v>17</v>
      </c>
      <c r="D947" t="s">
        <v>2243</v>
      </c>
      <c r="E947" s="1">
        <v>45069</v>
      </c>
      <c r="F947" s="3" t="s">
        <v>2243</v>
      </c>
      <c r="G947" t="s">
        <v>3576</v>
      </c>
      <c r="I947" t="s">
        <v>3270</v>
      </c>
      <c r="J947" s="3" t="s">
        <v>3577</v>
      </c>
      <c r="K947" s="3" t="s">
        <v>3272</v>
      </c>
      <c r="L947" s="3" t="s">
        <v>102</v>
      </c>
      <c r="M947" s="5">
        <v>45582</v>
      </c>
      <c r="O947" t="s">
        <v>2985</v>
      </c>
      <c r="P947">
        <v>1.4999999999999999E-2</v>
      </c>
      <c r="S947" s="6">
        <v>45106</v>
      </c>
      <c r="T947" t="s">
        <v>2010</v>
      </c>
      <c r="U947" t="s">
        <v>3273</v>
      </c>
    </row>
    <row r="948" spans="1:21" hidden="1" x14ac:dyDescent="0.25">
      <c r="A948" t="s">
        <v>1647</v>
      </c>
      <c r="B948" t="s">
        <v>74</v>
      </c>
      <c r="C948" t="s">
        <v>17</v>
      </c>
      <c r="D948" t="s">
        <v>2243</v>
      </c>
      <c r="E948" s="1">
        <v>45069</v>
      </c>
      <c r="F948" s="3" t="s">
        <v>2243</v>
      </c>
      <c r="G948" t="s">
        <v>3576</v>
      </c>
      <c r="I948" t="s">
        <v>3270</v>
      </c>
      <c r="J948" s="3" t="s">
        <v>3577</v>
      </c>
      <c r="K948" s="3" t="s">
        <v>3272</v>
      </c>
      <c r="L948" s="3" t="s">
        <v>102</v>
      </c>
      <c r="M948" s="5">
        <v>45582</v>
      </c>
      <c r="O948" t="s">
        <v>2985</v>
      </c>
      <c r="P948">
        <v>0.01</v>
      </c>
      <c r="S948" s="6">
        <v>45252</v>
      </c>
      <c r="T948" t="s">
        <v>689</v>
      </c>
      <c r="U948" t="s">
        <v>3274</v>
      </c>
    </row>
    <row r="949" spans="1:21" hidden="1" x14ac:dyDescent="0.25">
      <c r="A949" t="s">
        <v>1647</v>
      </c>
      <c r="B949" t="s">
        <v>74</v>
      </c>
      <c r="C949" t="s">
        <v>17</v>
      </c>
      <c r="D949" t="s">
        <v>2243</v>
      </c>
      <c r="E949" s="1">
        <v>45069</v>
      </c>
      <c r="F949" s="3" t="s">
        <v>2243</v>
      </c>
      <c r="G949" t="s">
        <v>3576</v>
      </c>
      <c r="I949" t="s">
        <v>3270</v>
      </c>
      <c r="J949" s="3" t="s">
        <v>3577</v>
      </c>
      <c r="K949" s="3" t="s">
        <v>3272</v>
      </c>
      <c r="L949" s="3" t="s">
        <v>102</v>
      </c>
      <c r="M949" s="5">
        <v>45582</v>
      </c>
      <c r="O949" t="s">
        <v>2985</v>
      </c>
      <c r="P949">
        <v>0</v>
      </c>
      <c r="S949" s="6">
        <v>45257</v>
      </c>
      <c r="T949" t="s">
        <v>2032</v>
      </c>
      <c r="U949" t="s">
        <v>3578</v>
      </c>
    </row>
    <row r="950" spans="1:21" hidden="1" x14ac:dyDescent="0.25">
      <c r="A950" t="s">
        <v>1647</v>
      </c>
      <c r="B950" t="s">
        <v>74</v>
      </c>
      <c r="C950" t="s">
        <v>17</v>
      </c>
      <c r="E950" s="1">
        <v>45008</v>
      </c>
      <c r="F950" s="3" t="s">
        <v>35</v>
      </c>
      <c r="G950" t="s">
        <v>3576</v>
      </c>
      <c r="H950" t="s">
        <v>1769</v>
      </c>
      <c r="J950" s="3" t="s">
        <v>3880</v>
      </c>
      <c r="K950" s="3" t="s">
        <v>3272</v>
      </c>
      <c r="L950" s="3" t="s">
        <v>22</v>
      </c>
      <c r="M950" s="5">
        <v>45351</v>
      </c>
      <c r="N950">
        <v>5000</v>
      </c>
      <c r="O950" t="s">
        <v>3881</v>
      </c>
      <c r="R950" s="10">
        <f>Table1[[#This Row],[Initial Balance]]-(SUM(P951,P952,P953))</f>
        <v>4999.9750000000004</v>
      </c>
      <c r="S950" s="6">
        <v>45069</v>
      </c>
      <c r="T950" t="s">
        <v>2032</v>
      </c>
      <c r="U950" t="s">
        <v>3882</v>
      </c>
    </row>
    <row r="951" spans="1:21" hidden="1" x14ac:dyDescent="0.25">
      <c r="A951" t="s">
        <v>1647</v>
      </c>
      <c r="B951" t="s">
        <v>74</v>
      </c>
      <c r="C951" t="s">
        <v>17</v>
      </c>
      <c r="E951" s="1">
        <v>45008</v>
      </c>
      <c r="F951" s="3" t="s">
        <v>35</v>
      </c>
      <c r="G951" t="s">
        <v>3576</v>
      </c>
      <c r="H951" t="s">
        <v>1769</v>
      </c>
      <c r="J951" s="3" t="s">
        <v>3880</v>
      </c>
      <c r="K951" s="3" t="s">
        <v>3272</v>
      </c>
      <c r="L951" s="3" t="s">
        <v>22</v>
      </c>
      <c r="M951" s="5">
        <v>45351</v>
      </c>
      <c r="O951" t="s">
        <v>3881</v>
      </c>
      <c r="P951">
        <v>1.4999999999999999E-2</v>
      </c>
      <c r="S951" s="6">
        <v>45101</v>
      </c>
      <c r="T951" t="s">
        <v>2010</v>
      </c>
      <c r="U951" t="s">
        <v>3273</v>
      </c>
    </row>
    <row r="952" spans="1:21" hidden="1" x14ac:dyDescent="0.25">
      <c r="A952" t="s">
        <v>1647</v>
      </c>
      <c r="B952" t="s">
        <v>74</v>
      </c>
      <c r="C952" t="s">
        <v>17</v>
      </c>
      <c r="E952" s="1">
        <v>45008</v>
      </c>
      <c r="F952" s="3" t="s">
        <v>35</v>
      </c>
      <c r="G952" t="s">
        <v>3576</v>
      </c>
      <c r="H952" t="s">
        <v>1769</v>
      </c>
      <c r="J952" s="3" t="s">
        <v>3880</v>
      </c>
      <c r="K952" s="3" t="s">
        <v>3272</v>
      </c>
      <c r="L952" s="3" t="s">
        <v>22</v>
      </c>
      <c r="M952" s="5">
        <v>45351</v>
      </c>
      <c r="O952" t="s">
        <v>3881</v>
      </c>
      <c r="P952" s="7">
        <v>0.01</v>
      </c>
      <c r="R952" s="10" t="s">
        <v>35</v>
      </c>
      <c r="S952" s="6">
        <v>45259</v>
      </c>
      <c r="T952" t="s">
        <v>689</v>
      </c>
      <c r="U952" t="s">
        <v>3273</v>
      </c>
    </row>
    <row r="953" spans="1:21" hidden="1" x14ac:dyDescent="0.25">
      <c r="A953" t="s">
        <v>1647</v>
      </c>
      <c r="B953" t="s">
        <v>74</v>
      </c>
      <c r="C953" t="s">
        <v>17</v>
      </c>
      <c r="E953" s="1">
        <v>45008</v>
      </c>
      <c r="F953" s="3" t="s">
        <v>35</v>
      </c>
      <c r="G953" t="s">
        <v>3576</v>
      </c>
      <c r="H953" t="s">
        <v>1769</v>
      </c>
      <c r="J953" s="3" t="s">
        <v>3880</v>
      </c>
      <c r="K953" s="3" t="s">
        <v>3272</v>
      </c>
      <c r="L953" s="3" t="s">
        <v>22</v>
      </c>
      <c r="M953" s="5">
        <v>45351</v>
      </c>
      <c r="O953" t="s">
        <v>3881</v>
      </c>
      <c r="P953">
        <v>0</v>
      </c>
      <c r="S953" s="6">
        <v>45257</v>
      </c>
      <c r="T953" t="s">
        <v>2032</v>
      </c>
      <c r="U953" t="s">
        <v>104</v>
      </c>
    </row>
    <row r="954" spans="1:21" hidden="1" x14ac:dyDescent="0.25">
      <c r="A954" t="s">
        <v>1647</v>
      </c>
      <c r="B954" t="s">
        <v>74</v>
      </c>
      <c r="C954" t="s">
        <v>17</v>
      </c>
      <c r="E954" s="1">
        <v>45007</v>
      </c>
      <c r="F954" s="3" t="s">
        <v>1767</v>
      </c>
      <c r="G954" t="s">
        <v>2748</v>
      </c>
      <c r="H954" t="s">
        <v>1769</v>
      </c>
      <c r="J954" s="3" t="s">
        <v>2749</v>
      </c>
      <c r="K954" s="3" t="s">
        <v>1771</v>
      </c>
      <c r="L954" s="3" t="s">
        <v>102</v>
      </c>
      <c r="M954" s="5">
        <v>45179</v>
      </c>
      <c r="N954">
        <v>4.6399999999999997</v>
      </c>
      <c r="O954" t="s">
        <v>422</v>
      </c>
      <c r="R954" s="10">
        <f>Table1[[#This Row],[Initial Balance]]-P956</f>
        <v>0</v>
      </c>
      <c r="S954" s="6">
        <v>45007</v>
      </c>
      <c r="T954" t="s">
        <v>346</v>
      </c>
      <c r="U954" t="s">
        <v>1726</v>
      </c>
    </row>
    <row r="955" spans="1:21" hidden="1" x14ac:dyDescent="0.25">
      <c r="A955" t="s">
        <v>1647</v>
      </c>
      <c r="B955" t="s">
        <v>74</v>
      </c>
      <c r="C955" t="s">
        <v>17</v>
      </c>
      <c r="E955" s="1">
        <v>45007</v>
      </c>
      <c r="F955" s="3" t="s">
        <v>1767</v>
      </c>
      <c r="G955" t="s">
        <v>2748</v>
      </c>
      <c r="H955" t="s">
        <v>1769</v>
      </c>
      <c r="J955" s="3" t="s">
        <v>2749</v>
      </c>
      <c r="K955" s="3" t="s">
        <v>1771</v>
      </c>
      <c r="L955" s="3" t="s">
        <v>102</v>
      </c>
      <c r="M955" s="5">
        <v>45179</v>
      </c>
      <c r="N955">
        <v>4.6399999999999997</v>
      </c>
      <c r="O955" t="s">
        <v>422</v>
      </c>
      <c r="P955">
        <v>0</v>
      </c>
      <c r="S955" s="6">
        <v>45029</v>
      </c>
      <c r="T955" t="s">
        <v>2032</v>
      </c>
      <c r="U955" t="s">
        <v>104</v>
      </c>
    </row>
    <row r="956" spans="1:21" hidden="1" x14ac:dyDescent="0.25">
      <c r="A956" t="s">
        <v>1647</v>
      </c>
      <c r="B956" t="s">
        <v>74</v>
      </c>
      <c r="C956" t="s">
        <v>17</v>
      </c>
      <c r="E956" s="1">
        <v>45007</v>
      </c>
      <c r="F956" s="3" t="s">
        <v>1767</v>
      </c>
      <c r="G956" t="s">
        <v>2748</v>
      </c>
      <c r="H956" t="s">
        <v>1769</v>
      </c>
      <c r="J956" s="3" t="s">
        <v>2749</v>
      </c>
      <c r="K956" s="3" t="s">
        <v>1771</v>
      </c>
      <c r="L956" s="3" t="s">
        <v>102</v>
      </c>
      <c r="M956" s="5">
        <v>45179</v>
      </c>
      <c r="N956">
        <v>4.6399999999999997</v>
      </c>
      <c r="O956" t="s">
        <v>422</v>
      </c>
      <c r="P956">
        <v>4.6399999999999997</v>
      </c>
      <c r="S956" s="6">
        <v>45044</v>
      </c>
      <c r="T956" t="s">
        <v>689</v>
      </c>
      <c r="U956" t="s">
        <v>2643</v>
      </c>
    </row>
    <row r="957" spans="1:21" hidden="1" x14ac:dyDescent="0.25">
      <c r="A957" t="s">
        <v>1647</v>
      </c>
      <c r="B957" t="s">
        <v>74</v>
      </c>
      <c r="C957" t="s">
        <v>722</v>
      </c>
      <c r="D957" t="s">
        <v>2243</v>
      </c>
      <c r="E957" s="1">
        <v>45000</v>
      </c>
      <c r="G957" t="s">
        <v>1768</v>
      </c>
      <c r="H957" t="s">
        <v>1769</v>
      </c>
      <c r="J957" s="3" t="s">
        <v>2588</v>
      </c>
      <c r="K957" s="3" t="s">
        <v>1771</v>
      </c>
      <c r="L957" s="3" t="s">
        <v>102</v>
      </c>
      <c r="M957" s="5">
        <v>45179</v>
      </c>
      <c r="N957">
        <v>5000</v>
      </c>
      <c r="O957" t="s">
        <v>948</v>
      </c>
      <c r="R957" s="10">
        <f>Table1[[#This Row],[Initial Balance]]-P959-P960-P4513</f>
        <v>0</v>
      </c>
      <c r="S957" s="6">
        <v>45000</v>
      </c>
      <c r="T957" t="s">
        <v>2032</v>
      </c>
      <c r="U957" t="s">
        <v>2315</v>
      </c>
    </row>
    <row r="958" spans="1:21" hidden="1" x14ac:dyDescent="0.25">
      <c r="A958" t="s">
        <v>1647</v>
      </c>
      <c r="B958" t="s">
        <v>74</v>
      </c>
      <c r="C958" t="s">
        <v>722</v>
      </c>
      <c r="D958" t="s">
        <v>2243</v>
      </c>
      <c r="E958" s="1">
        <v>45000</v>
      </c>
      <c r="G958" t="s">
        <v>1768</v>
      </c>
      <c r="H958" t="s">
        <v>1769</v>
      </c>
      <c r="J958" s="3" t="s">
        <v>2588</v>
      </c>
      <c r="K958" s="3" t="s">
        <v>1771</v>
      </c>
      <c r="L958" s="3" t="s">
        <v>102</v>
      </c>
      <c r="M958" s="5">
        <v>45179</v>
      </c>
      <c r="O958" t="s">
        <v>948</v>
      </c>
      <c r="P958">
        <v>0</v>
      </c>
      <c r="S958" s="6">
        <v>45033</v>
      </c>
      <c r="T958" t="s">
        <v>2032</v>
      </c>
      <c r="U958" t="s">
        <v>25</v>
      </c>
    </row>
    <row r="959" spans="1:21" hidden="1" x14ac:dyDescent="0.25">
      <c r="A959" t="s">
        <v>1647</v>
      </c>
      <c r="B959" t="s">
        <v>74</v>
      </c>
      <c r="C959" t="s">
        <v>3136</v>
      </c>
      <c r="D959" t="s">
        <v>2243</v>
      </c>
      <c r="E959" s="1">
        <v>45000</v>
      </c>
      <c r="G959" t="s">
        <v>1768</v>
      </c>
      <c r="H959" t="s">
        <v>1769</v>
      </c>
      <c r="J959" s="3" t="s">
        <v>2588</v>
      </c>
      <c r="K959" s="3" t="s">
        <v>1771</v>
      </c>
      <c r="L959" s="3" t="s">
        <v>102</v>
      </c>
      <c r="M959" s="5">
        <v>45179</v>
      </c>
      <c r="O959" t="s">
        <v>948</v>
      </c>
      <c r="P959">
        <v>2224.3000000000002</v>
      </c>
      <c r="S959" s="6">
        <v>45044</v>
      </c>
      <c r="T959" t="s">
        <v>689</v>
      </c>
      <c r="U959" t="s">
        <v>2589</v>
      </c>
    </row>
    <row r="960" spans="1:21" hidden="1" x14ac:dyDescent="0.25">
      <c r="A960" t="s">
        <v>1647</v>
      </c>
      <c r="B960" t="s">
        <v>74</v>
      </c>
      <c r="C960" t="s">
        <v>3136</v>
      </c>
      <c r="D960" t="s">
        <v>2243</v>
      </c>
      <c r="E960" s="1">
        <v>45000</v>
      </c>
      <c r="G960" t="s">
        <v>1768</v>
      </c>
      <c r="H960" t="s">
        <v>1769</v>
      </c>
      <c r="J960" s="3" t="s">
        <v>2588</v>
      </c>
      <c r="K960" s="3" t="s">
        <v>1771</v>
      </c>
      <c r="L960" s="3" t="s">
        <v>102</v>
      </c>
      <c r="M960" s="5">
        <v>45179</v>
      </c>
      <c r="O960" t="s">
        <v>948</v>
      </c>
      <c r="P960">
        <v>1129</v>
      </c>
      <c r="S960" s="6">
        <v>45050</v>
      </c>
      <c r="T960" t="s">
        <v>199</v>
      </c>
      <c r="U960" t="s">
        <v>2590</v>
      </c>
    </row>
    <row r="961" spans="1:21" hidden="1" x14ac:dyDescent="0.25">
      <c r="A961" t="s">
        <v>1647</v>
      </c>
      <c r="B961" t="s">
        <v>74</v>
      </c>
      <c r="C961" t="s">
        <v>17</v>
      </c>
      <c r="D961" t="s">
        <v>2243</v>
      </c>
      <c r="E961" s="1">
        <v>45211</v>
      </c>
      <c r="F961" s="3" t="s">
        <v>2243</v>
      </c>
      <c r="G961" t="s">
        <v>3621</v>
      </c>
      <c r="H961" t="s">
        <v>2243</v>
      </c>
      <c r="I961" t="s">
        <v>3270</v>
      </c>
      <c r="J961" s="3" t="s">
        <v>3622</v>
      </c>
      <c r="K961" s="3" t="s">
        <v>3283</v>
      </c>
      <c r="L961" s="3" t="s">
        <v>102</v>
      </c>
      <c r="M961" s="5">
        <v>45486</v>
      </c>
      <c r="N961">
        <v>10.654299999999999</v>
      </c>
      <c r="O961" t="s">
        <v>422</v>
      </c>
      <c r="R961" s="10">
        <f>Table1[[#This Row],[Initial Balance]]-P962-P964-P965-P966-P967-P4514</f>
        <v>-3.6999999999999256E-3</v>
      </c>
      <c r="S961" s="6">
        <v>45211</v>
      </c>
      <c r="T961" t="s">
        <v>2032</v>
      </c>
      <c r="U961" t="s">
        <v>2630</v>
      </c>
    </row>
    <row r="962" spans="1:21" hidden="1" x14ac:dyDescent="0.25">
      <c r="A962" t="s">
        <v>1647</v>
      </c>
      <c r="B962" t="s">
        <v>74</v>
      </c>
      <c r="C962" t="s">
        <v>17</v>
      </c>
      <c r="D962" t="s">
        <v>2243</v>
      </c>
      <c r="E962" s="1">
        <v>45211</v>
      </c>
      <c r="F962" s="3" t="s">
        <v>2243</v>
      </c>
      <c r="G962" t="s">
        <v>3621</v>
      </c>
      <c r="H962" t="s">
        <v>2243</v>
      </c>
      <c r="I962" t="s">
        <v>3270</v>
      </c>
      <c r="J962" s="3" t="s">
        <v>3622</v>
      </c>
      <c r="K962" s="3" t="s">
        <v>3283</v>
      </c>
      <c r="L962" s="3" t="s">
        <v>102</v>
      </c>
      <c r="M962" s="5">
        <v>45486</v>
      </c>
      <c r="O962" t="s">
        <v>422</v>
      </c>
      <c r="P962">
        <v>0.01</v>
      </c>
      <c r="S962" s="6">
        <v>45264</v>
      </c>
      <c r="T962" t="s">
        <v>689</v>
      </c>
      <c r="U962" t="s">
        <v>3274</v>
      </c>
    </row>
    <row r="963" spans="1:21" hidden="1" x14ac:dyDescent="0.25">
      <c r="A963" t="s">
        <v>1647</v>
      </c>
      <c r="B963" t="s">
        <v>74</v>
      </c>
      <c r="C963" t="s">
        <v>17</v>
      </c>
      <c r="D963" t="s">
        <v>2243</v>
      </c>
      <c r="E963" s="1">
        <v>45211</v>
      </c>
      <c r="F963" s="3" t="s">
        <v>2243</v>
      </c>
      <c r="G963" t="s">
        <v>3621</v>
      </c>
      <c r="H963" t="s">
        <v>2243</v>
      </c>
      <c r="I963" t="s">
        <v>3270</v>
      </c>
      <c r="J963" s="3" t="s">
        <v>3622</v>
      </c>
      <c r="K963" s="3" t="s">
        <v>3283</v>
      </c>
      <c r="L963" s="3" t="s">
        <v>102</v>
      </c>
      <c r="M963" s="5">
        <v>45486</v>
      </c>
      <c r="O963" t="s">
        <v>422</v>
      </c>
      <c r="S963" s="6">
        <v>45293</v>
      </c>
      <c r="T963" t="s">
        <v>2032</v>
      </c>
      <c r="U963" t="s">
        <v>2022</v>
      </c>
    </row>
    <row r="964" spans="1:21" hidden="1" x14ac:dyDescent="0.25">
      <c r="A964" t="s">
        <v>1647</v>
      </c>
      <c r="B964" t="s">
        <v>74</v>
      </c>
      <c r="C964" t="s">
        <v>17</v>
      </c>
      <c r="D964" t="s">
        <v>2243</v>
      </c>
      <c r="E964" s="1">
        <v>45211</v>
      </c>
      <c r="F964" s="3" t="s">
        <v>2243</v>
      </c>
      <c r="G964" t="s">
        <v>3621</v>
      </c>
      <c r="H964" t="s">
        <v>2243</v>
      </c>
      <c r="I964" t="s">
        <v>3270</v>
      </c>
      <c r="J964" s="3" t="s">
        <v>3622</v>
      </c>
      <c r="K964" s="3" t="s">
        <v>3283</v>
      </c>
      <c r="L964" s="3" t="s">
        <v>102</v>
      </c>
      <c r="M964" s="5">
        <v>45486</v>
      </c>
      <c r="O964" t="s">
        <v>422</v>
      </c>
      <c r="P964">
        <v>0.86</v>
      </c>
      <c r="S964" s="6">
        <v>45335</v>
      </c>
      <c r="T964" t="s">
        <v>689</v>
      </c>
      <c r="U964" t="s">
        <v>3827</v>
      </c>
    </row>
    <row r="965" spans="1:21" hidden="1" x14ac:dyDescent="0.25">
      <c r="A965" t="s">
        <v>1647</v>
      </c>
      <c r="B965" t="s">
        <v>74</v>
      </c>
      <c r="C965" t="s">
        <v>17</v>
      </c>
      <c r="D965" t="s">
        <v>2243</v>
      </c>
      <c r="E965" s="1">
        <v>45211</v>
      </c>
      <c r="F965" s="3" t="s">
        <v>2243</v>
      </c>
      <c r="G965" t="s">
        <v>3621</v>
      </c>
      <c r="H965" t="s">
        <v>2243</v>
      </c>
      <c r="I965" t="s">
        <v>3270</v>
      </c>
      <c r="J965" s="3" t="s">
        <v>3622</v>
      </c>
      <c r="K965" s="3" t="s">
        <v>3283</v>
      </c>
      <c r="L965" s="3" t="s">
        <v>102</v>
      </c>
      <c r="M965" s="5">
        <v>45486</v>
      </c>
      <c r="O965" t="s">
        <v>422</v>
      </c>
      <c r="P965">
        <v>4.5</v>
      </c>
      <c r="S965" s="6">
        <v>45352</v>
      </c>
      <c r="T965" t="s">
        <v>689</v>
      </c>
      <c r="U965" t="s">
        <v>3828</v>
      </c>
    </row>
    <row r="966" spans="1:21" hidden="1" x14ac:dyDescent="0.25">
      <c r="A966" t="s">
        <v>1647</v>
      </c>
      <c r="B966" t="s">
        <v>74</v>
      </c>
      <c r="C966" t="s">
        <v>17</v>
      </c>
      <c r="D966" t="s">
        <v>2243</v>
      </c>
      <c r="E966" s="1">
        <v>45211</v>
      </c>
      <c r="F966" s="3" t="s">
        <v>2243</v>
      </c>
      <c r="G966" t="s">
        <v>3621</v>
      </c>
      <c r="H966" t="s">
        <v>2243</v>
      </c>
      <c r="I966" t="s">
        <v>3270</v>
      </c>
      <c r="J966" s="3" t="s">
        <v>3622</v>
      </c>
      <c r="K966" s="3" t="s">
        <v>3283</v>
      </c>
      <c r="L966" s="3" t="s">
        <v>102</v>
      </c>
      <c r="M966" s="5">
        <v>45486</v>
      </c>
      <c r="O966" t="s">
        <v>422</v>
      </c>
      <c r="P966">
        <v>0.157</v>
      </c>
      <c r="S966" s="6">
        <v>45380</v>
      </c>
      <c r="T966" t="s">
        <v>689</v>
      </c>
      <c r="U966" t="s">
        <v>3960</v>
      </c>
    </row>
    <row r="967" spans="1:21" hidden="1" x14ac:dyDescent="0.25">
      <c r="A967" t="s">
        <v>1647</v>
      </c>
      <c r="B967" t="s">
        <v>74</v>
      </c>
      <c r="C967" t="s">
        <v>17</v>
      </c>
      <c r="D967" t="s">
        <v>2243</v>
      </c>
      <c r="E967" s="1">
        <v>45211</v>
      </c>
      <c r="F967" s="3" t="s">
        <v>2243</v>
      </c>
      <c r="G967" t="s">
        <v>3621</v>
      </c>
      <c r="H967" t="s">
        <v>2243</v>
      </c>
      <c r="I967" t="s">
        <v>3270</v>
      </c>
      <c r="J967" s="3" t="s">
        <v>3622</v>
      </c>
      <c r="K967" s="3" t="s">
        <v>3283</v>
      </c>
      <c r="L967" s="3" t="s">
        <v>102</v>
      </c>
      <c r="M967" s="5">
        <v>45486</v>
      </c>
      <c r="O967" t="s">
        <v>422</v>
      </c>
      <c r="P967">
        <v>4.4809999999999999</v>
      </c>
      <c r="S967" s="6">
        <v>45386</v>
      </c>
      <c r="T967" t="s">
        <v>3143</v>
      </c>
      <c r="U967" t="s">
        <v>3892</v>
      </c>
    </row>
    <row r="968" spans="1:21" hidden="1" x14ac:dyDescent="0.25">
      <c r="A968" t="s">
        <v>1647</v>
      </c>
      <c r="B968" t="s">
        <v>74</v>
      </c>
      <c r="C968" t="s">
        <v>722</v>
      </c>
      <c r="D968" t="s">
        <v>2243</v>
      </c>
      <c r="E968" s="1">
        <v>45385</v>
      </c>
      <c r="F968" s="3" t="s">
        <v>2243</v>
      </c>
      <c r="G968" t="s">
        <v>3621</v>
      </c>
      <c r="H968" t="s">
        <v>2243</v>
      </c>
      <c r="I968" t="s">
        <v>3270</v>
      </c>
      <c r="J968" s="3" t="s">
        <v>4081</v>
      </c>
      <c r="K968" s="3" t="s">
        <v>4082</v>
      </c>
      <c r="L968" s="3" t="s">
        <v>102</v>
      </c>
      <c r="M968" s="5">
        <v>45621</v>
      </c>
      <c r="N968">
        <v>10</v>
      </c>
      <c r="O968" t="s">
        <v>422</v>
      </c>
      <c r="R968" s="10">
        <f>Table1[[#This Row],[Initial Balance]]-P971-P972-P4697</f>
        <v>9.6800000000000219E-2</v>
      </c>
      <c r="S968" s="6">
        <v>45385</v>
      </c>
      <c r="T968" t="s">
        <v>2032</v>
      </c>
      <c r="U968" t="s">
        <v>2630</v>
      </c>
    </row>
    <row r="969" spans="1:21" hidden="1" x14ac:dyDescent="0.25">
      <c r="A969" t="s">
        <v>1647</v>
      </c>
      <c r="B969" t="s">
        <v>74</v>
      </c>
      <c r="C969" t="s">
        <v>722</v>
      </c>
      <c r="D969" t="s">
        <v>2243</v>
      </c>
      <c r="E969" s="1">
        <v>45385</v>
      </c>
      <c r="F969" s="3" t="s">
        <v>2243</v>
      </c>
      <c r="G969" t="s">
        <v>3621</v>
      </c>
      <c r="H969" t="s">
        <v>2243</v>
      </c>
      <c r="I969" t="s">
        <v>3270</v>
      </c>
      <c r="J969" s="3" t="s">
        <v>4081</v>
      </c>
      <c r="K969" s="3" t="s">
        <v>4082</v>
      </c>
      <c r="L969" s="3" t="s">
        <v>102</v>
      </c>
      <c r="M969" s="5">
        <v>45621</v>
      </c>
      <c r="O969" t="s">
        <v>422</v>
      </c>
      <c r="S969" s="6">
        <v>45411</v>
      </c>
      <c r="T969" t="s">
        <v>689</v>
      </c>
      <c r="U969" t="s">
        <v>4083</v>
      </c>
    </row>
    <row r="970" spans="1:21" hidden="1" x14ac:dyDescent="0.25">
      <c r="A970" t="s">
        <v>1647</v>
      </c>
      <c r="B970" t="s">
        <v>74</v>
      </c>
      <c r="C970" t="s">
        <v>17</v>
      </c>
      <c r="D970" t="s">
        <v>2243</v>
      </c>
      <c r="E970" s="1">
        <v>45385</v>
      </c>
      <c r="F970" s="3" t="s">
        <v>2243</v>
      </c>
      <c r="G970" t="s">
        <v>3621</v>
      </c>
      <c r="H970" t="s">
        <v>2243</v>
      </c>
      <c r="I970" t="s">
        <v>3270</v>
      </c>
      <c r="J970" s="3" t="s">
        <v>4081</v>
      </c>
      <c r="K970" s="3" t="s">
        <v>4082</v>
      </c>
      <c r="L970" s="3" t="s">
        <v>102</v>
      </c>
      <c r="M970" s="5">
        <v>45621</v>
      </c>
      <c r="O970" t="s">
        <v>422</v>
      </c>
      <c r="S970" s="6">
        <v>45414</v>
      </c>
      <c r="T970" t="s">
        <v>2032</v>
      </c>
      <c r="U970" t="s">
        <v>2022</v>
      </c>
    </row>
    <row r="971" spans="1:21" hidden="1" x14ac:dyDescent="0.25">
      <c r="A971" t="s">
        <v>1647</v>
      </c>
      <c r="B971" t="s">
        <v>74</v>
      </c>
      <c r="C971" t="s">
        <v>17</v>
      </c>
      <c r="D971" t="s">
        <v>2243</v>
      </c>
      <c r="E971" s="1">
        <v>45385</v>
      </c>
      <c r="F971" s="3" t="s">
        <v>2243</v>
      </c>
      <c r="G971" t="s">
        <v>3621</v>
      </c>
      <c r="H971" t="s">
        <v>2243</v>
      </c>
      <c r="I971" t="s">
        <v>3270</v>
      </c>
      <c r="J971" s="3" t="s">
        <v>4081</v>
      </c>
      <c r="K971" s="3" t="s">
        <v>4082</v>
      </c>
      <c r="L971" s="3" t="s">
        <v>102</v>
      </c>
      <c r="M971" s="5">
        <v>45621</v>
      </c>
      <c r="O971" t="s">
        <v>422</v>
      </c>
      <c r="P971">
        <v>4.3118999999999996</v>
      </c>
      <c r="S971" s="6">
        <v>45415</v>
      </c>
      <c r="T971" t="s">
        <v>689</v>
      </c>
      <c r="U971" t="s">
        <v>4025</v>
      </c>
    </row>
    <row r="972" spans="1:21" hidden="1" x14ac:dyDescent="0.25">
      <c r="A972" t="s">
        <v>1647</v>
      </c>
      <c r="B972" t="s">
        <v>74</v>
      </c>
      <c r="C972" t="s">
        <v>17</v>
      </c>
      <c r="D972" t="s">
        <v>2243</v>
      </c>
      <c r="E972" s="1">
        <v>45385</v>
      </c>
      <c r="F972" s="3" t="s">
        <v>2243</v>
      </c>
      <c r="G972" t="s">
        <v>3621</v>
      </c>
      <c r="H972" t="s">
        <v>2243</v>
      </c>
      <c r="I972" t="s">
        <v>3270</v>
      </c>
      <c r="J972" s="3" t="s">
        <v>4081</v>
      </c>
      <c r="K972" s="3" t="s">
        <v>4082</v>
      </c>
      <c r="L972" s="3" t="s">
        <v>102</v>
      </c>
      <c r="M972" s="5">
        <v>45621</v>
      </c>
      <c r="O972" t="s">
        <v>422</v>
      </c>
      <c r="P972">
        <v>4.0030000000000001</v>
      </c>
      <c r="S972" s="6">
        <v>45434</v>
      </c>
      <c r="T972" t="s">
        <v>707</v>
      </c>
      <c r="U972" t="s">
        <v>4084</v>
      </c>
    </row>
    <row r="973" spans="1:21" hidden="1" x14ac:dyDescent="0.25">
      <c r="A973" t="s">
        <v>1647</v>
      </c>
      <c r="B973" t="s">
        <v>74</v>
      </c>
      <c r="C973" t="s">
        <v>722</v>
      </c>
      <c r="D973" t="s">
        <v>2243</v>
      </c>
      <c r="E973" s="1">
        <v>44851</v>
      </c>
      <c r="F973" s="3" t="s">
        <v>2243</v>
      </c>
      <c r="G973" t="s">
        <v>3287</v>
      </c>
      <c r="H973" t="s">
        <v>1769</v>
      </c>
      <c r="J973" s="3" t="s">
        <v>1770</v>
      </c>
      <c r="K973" s="3" t="s">
        <v>1771</v>
      </c>
      <c r="L973" s="3" t="s">
        <v>102</v>
      </c>
      <c r="M973" s="5">
        <v>45498</v>
      </c>
      <c r="N973">
        <v>2500</v>
      </c>
      <c r="O973" t="s">
        <v>103</v>
      </c>
      <c r="P973" t="s">
        <v>35</v>
      </c>
      <c r="R973" s="10">
        <f>Table1[[#This Row],[Initial Balance]]-P974-P975-P976-P977-P981-P4516</f>
        <v>4.7800000001672061E-3</v>
      </c>
      <c r="S973" s="6">
        <v>44851</v>
      </c>
      <c r="T973" t="s">
        <v>24</v>
      </c>
      <c r="U973" t="s">
        <v>1726</v>
      </c>
    </row>
    <row r="974" spans="1:21" hidden="1" x14ac:dyDescent="0.25">
      <c r="A974" t="s">
        <v>1647</v>
      </c>
      <c r="B974" t="s">
        <v>74</v>
      </c>
      <c r="C974" t="s">
        <v>722</v>
      </c>
      <c r="D974" t="s">
        <v>2243</v>
      </c>
      <c r="E974" s="1">
        <v>44851</v>
      </c>
      <c r="F974" s="3" t="s">
        <v>2243</v>
      </c>
      <c r="G974" t="s">
        <v>3287</v>
      </c>
      <c r="H974" t="s">
        <v>1769</v>
      </c>
      <c r="J974" s="3" t="s">
        <v>1770</v>
      </c>
      <c r="K974" s="3" t="s">
        <v>1771</v>
      </c>
      <c r="L974" s="3" t="s">
        <v>102</v>
      </c>
      <c r="M974" s="5">
        <v>45498</v>
      </c>
      <c r="O974" t="s">
        <v>103</v>
      </c>
      <c r="P974">
        <v>516.39</v>
      </c>
      <c r="S974" s="6">
        <v>44924</v>
      </c>
      <c r="T974" t="s">
        <v>1996</v>
      </c>
      <c r="U974" t="s">
        <v>1997</v>
      </c>
    </row>
    <row r="975" spans="1:21" hidden="1" x14ac:dyDescent="0.25">
      <c r="A975" t="s">
        <v>1647</v>
      </c>
      <c r="B975" t="s">
        <v>74</v>
      </c>
      <c r="C975" t="s">
        <v>722</v>
      </c>
      <c r="D975" t="s">
        <v>2243</v>
      </c>
      <c r="E975" s="1">
        <v>44851</v>
      </c>
      <c r="F975" s="3" t="s">
        <v>2243</v>
      </c>
      <c r="G975" t="s">
        <v>3287</v>
      </c>
      <c r="H975" t="s">
        <v>1769</v>
      </c>
      <c r="J975" s="3" t="s">
        <v>1770</v>
      </c>
      <c r="K975" s="3" t="s">
        <v>1771</v>
      </c>
      <c r="L975" s="3" t="s">
        <v>102</v>
      </c>
      <c r="M975" s="5">
        <v>45498</v>
      </c>
      <c r="O975" t="s">
        <v>103</v>
      </c>
      <c r="P975">
        <v>1.5219999999999999E-2</v>
      </c>
      <c r="S975" s="6">
        <v>44930</v>
      </c>
      <c r="T975" t="s">
        <v>689</v>
      </c>
      <c r="U975" t="s">
        <v>817</v>
      </c>
    </row>
    <row r="976" spans="1:21" hidden="1" x14ac:dyDescent="0.25">
      <c r="A976" t="s">
        <v>1647</v>
      </c>
      <c r="B976" t="s">
        <v>74</v>
      </c>
      <c r="C976" t="s">
        <v>722</v>
      </c>
      <c r="D976" t="s">
        <v>2243</v>
      </c>
      <c r="E976" s="1">
        <v>44851</v>
      </c>
      <c r="F976" s="3" t="s">
        <v>2243</v>
      </c>
      <c r="G976" t="s">
        <v>3287</v>
      </c>
      <c r="H976" t="s">
        <v>1769</v>
      </c>
      <c r="J976" s="3" t="s">
        <v>1770</v>
      </c>
      <c r="K976" s="3" t="s">
        <v>1771</v>
      </c>
      <c r="L976" s="3" t="s">
        <v>102</v>
      </c>
      <c r="M976" s="5">
        <v>45498</v>
      </c>
      <c r="O976" t="s">
        <v>103</v>
      </c>
      <c r="P976">
        <v>28.33</v>
      </c>
      <c r="S976" s="6">
        <v>44935</v>
      </c>
      <c r="T976" t="s">
        <v>2010</v>
      </c>
      <c r="U976" t="s">
        <v>2105</v>
      </c>
    </row>
    <row r="977" spans="1:21" hidden="1" x14ac:dyDescent="0.25">
      <c r="A977" t="s">
        <v>1647</v>
      </c>
      <c r="B977" t="s">
        <v>74</v>
      </c>
      <c r="C977" t="s">
        <v>722</v>
      </c>
      <c r="D977" t="s">
        <v>2243</v>
      </c>
      <c r="E977" s="1">
        <v>44851</v>
      </c>
      <c r="F977" s="3" t="s">
        <v>2243</v>
      </c>
      <c r="G977" t="s">
        <v>3287</v>
      </c>
      <c r="H977" t="s">
        <v>1769</v>
      </c>
      <c r="J977" s="3" t="s">
        <v>1770</v>
      </c>
      <c r="K977" s="3" t="s">
        <v>1771</v>
      </c>
      <c r="L977" s="3" t="s">
        <v>102</v>
      </c>
      <c r="M977" s="5">
        <v>45498</v>
      </c>
      <c r="O977" t="s">
        <v>103</v>
      </c>
      <c r="P977">
        <v>1888.96</v>
      </c>
      <c r="S977" s="6">
        <v>44938</v>
      </c>
      <c r="T977" t="s">
        <v>2010</v>
      </c>
      <c r="U977" t="s">
        <v>2103</v>
      </c>
    </row>
    <row r="978" spans="1:21" hidden="1" x14ac:dyDescent="0.25">
      <c r="A978" t="s">
        <v>1647</v>
      </c>
      <c r="B978" t="s">
        <v>74</v>
      </c>
      <c r="C978" t="s">
        <v>17</v>
      </c>
      <c r="D978" t="s">
        <v>2243</v>
      </c>
      <c r="E978" s="1">
        <v>44851</v>
      </c>
      <c r="F978" s="3" t="s">
        <v>2243</v>
      </c>
      <c r="G978" t="s">
        <v>3287</v>
      </c>
      <c r="H978" t="s">
        <v>1769</v>
      </c>
      <c r="J978" s="3" t="s">
        <v>1770</v>
      </c>
      <c r="K978" s="3" t="s">
        <v>1771</v>
      </c>
      <c r="L978" s="3" t="s">
        <v>102</v>
      </c>
      <c r="M978" s="5">
        <v>45498</v>
      </c>
      <c r="O978" t="s">
        <v>103</v>
      </c>
      <c r="P978">
        <v>0</v>
      </c>
      <c r="S978" s="6">
        <v>44957</v>
      </c>
      <c r="T978" t="s">
        <v>346</v>
      </c>
      <c r="U978" t="s">
        <v>104</v>
      </c>
    </row>
    <row r="979" spans="1:21" hidden="1" x14ac:dyDescent="0.25">
      <c r="A979" t="s">
        <v>1647</v>
      </c>
      <c r="B979" t="s">
        <v>74</v>
      </c>
      <c r="C979" t="s">
        <v>17</v>
      </c>
      <c r="E979" s="1">
        <v>45020</v>
      </c>
      <c r="F979" s="3" t="s">
        <v>2243</v>
      </c>
      <c r="G979" t="s">
        <v>3287</v>
      </c>
      <c r="H979" t="s">
        <v>1769</v>
      </c>
      <c r="J979" s="3" t="s">
        <v>2746</v>
      </c>
      <c r="K979" s="3" t="s">
        <v>2747</v>
      </c>
      <c r="L979" s="3" t="s">
        <v>102</v>
      </c>
      <c r="M979" s="5">
        <v>45324</v>
      </c>
      <c r="N979">
        <v>1.048</v>
      </c>
      <c r="O979" t="s">
        <v>422</v>
      </c>
      <c r="R979" s="10">
        <f>Table1[[#This Row],[Initial Balance]]-P4698-P4699</f>
        <v>0.10010000000000008</v>
      </c>
      <c r="S979" s="6">
        <v>45020</v>
      </c>
      <c r="T979" t="s">
        <v>2032</v>
      </c>
      <c r="U979" t="s">
        <v>1726</v>
      </c>
    </row>
    <row r="980" spans="1:21" hidden="1" x14ac:dyDescent="0.25">
      <c r="A980" t="s">
        <v>1647</v>
      </c>
      <c r="B980" t="s">
        <v>74</v>
      </c>
      <c r="C980" t="s">
        <v>17</v>
      </c>
      <c r="E980" s="1">
        <v>45020</v>
      </c>
      <c r="F980" s="3" t="s">
        <v>2243</v>
      </c>
      <c r="G980" t="s">
        <v>3287</v>
      </c>
      <c r="H980" t="s">
        <v>1769</v>
      </c>
      <c r="J980" s="3" t="s">
        <v>2746</v>
      </c>
      <c r="K980" s="3" t="s">
        <v>2747</v>
      </c>
      <c r="L980" s="3" t="s">
        <v>102</v>
      </c>
      <c r="M980" s="5">
        <v>45324</v>
      </c>
      <c r="O980" t="s">
        <v>422</v>
      </c>
      <c r="P980">
        <v>0</v>
      </c>
      <c r="S980" s="6">
        <v>45029</v>
      </c>
      <c r="T980" t="s">
        <v>2032</v>
      </c>
      <c r="U980" t="s">
        <v>104</v>
      </c>
    </row>
    <row r="981" spans="1:21" hidden="1" x14ac:dyDescent="0.25">
      <c r="A981" t="s">
        <v>1647</v>
      </c>
      <c r="B981" t="s">
        <v>74</v>
      </c>
      <c r="C981" t="s">
        <v>17</v>
      </c>
      <c r="D981" t="s">
        <v>2243</v>
      </c>
      <c r="E981" s="1">
        <v>44851</v>
      </c>
      <c r="F981" s="3" t="s">
        <v>2243</v>
      </c>
      <c r="G981" t="s">
        <v>3287</v>
      </c>
      <c r="H981" t="s">
        <v>1769</v>
      </c>
      <c r="J981" s="3" t="s">
        <v>1770</v>
      </c>
      <c r="K981" s="3" t="s">
        <v>1771</v>
      </c>
      <c r="L981" s="3" t="s">
        <v>102</v>
      </c>
      <c r="M981" s="5">
        <v>45498</v>
      </c>
      <c r="O981" t="s">
        <v>103</v>
      </c>
      <c r="P981">
        <v>0.1</v>
      </c>
      <c r="S981" s="6">
        <v>45205</v>
      </c>
      <c r="T981" t="s">
        <v>2010</v>
      </c>
      <c r="U981" t="s">
        <v>3286</v>
      </c>
    </row>
    <row r="982" spans="1:21" hidden="1" x14ac:dyDescent="0.25">
      <c r="A982" t="s">
        <v>1647</v>
      </c>
      <c r="B982" t="s">
        <v>16</v>
      </c>
      <c r="C982" t="s">
        <v>17</v>
      </c>
      <c r="D982" t="s">
        <v>2243</v>
      </c>
      <c r="E982" s="1">
        <v>45293</v>
      </c>
      <c r="F982" s="3">
        <v>90609</v>
      </c>
      <c r="G982" t="s">
        <v>3815</v>
      </c>
      <c r="H982" t="s">
        <v>3203</v>
      </c>
      <c r="I982" t="s">
        <v>3816</v>
      </c>
      <c r="J982" s="3" t="s">
        <v>3817</v>
      </c>
      <c r="K982" s="3" t="s">
        <v>3818</v>
      </c>
      <c r="L982" s="3" t="s">
        <v>22</v>
      </c>
      <c r="M982" s="5">
        <v>47120</v>
      </c>
      <c r="N982">
        <v>2</v>
      </c>
      <c r="O982" t="s">
        <v>23</v>
      </c>
      <c r="R982" s="10">
        <v>0</v>
      </c>
      <c r="S982" s="6">
        <v>45294</v>
      </c>
      <c r="T982" t="s">
        <v>2032</v>
      </c>
      <c r="U982" t="s">
        <v>2022</v>
      </c>
    </row>
    <row r="983" spans="1:21" hidden="1" x14ac:dyDescent="0.25">
      <c r="A983" t="s">
        <v>1647</v>
      </c>
      <c r="B983" t="s">
        <v>16</v>
      </c>
      <c r="C983" t="s">
        <v>17</v>
      </c>
      <c r="D983" t="s">
        <v>2243</v>
      </c>
      <c r="E983" s="1">
        <v>45293</v>
      </c>
      <c r="F983" s="3">
        <v>90609</v>
      </c>
      <c r="G983" t="s">
        <v>3815</v>
      </c>
      <c r="H983" t="s">
        <v>3203</v>
      </c>
      <c r="I983" t="s">
        <v>3816</v>
      </c>
      <c r="J983" s="3" t="s">
        <v>3817</v>
      </c>
      <c r="K983" s="3" t="s">
        <v>3818</v>
      </c>
      <c r="L983" s="3" t="s">
        <v>22</v>
      </c>
      <c r="M983" s="5">
        <v>47120</v>
      </c>
      <c r="O983" t="s">
        <v>23</v>
      </c>
      <c r="S983" s="6">
        <v>45305</v>
      </c>
      <c r="T983" t="s">
        <v>2197</v>
      </c>
      <c r="U983" t="s">
        <v>3780</v>
      </c>
    </row>
    <row r="984" spans="1:21" hidden="1" x14ac:dyDescent="0.25">
      <c r="A984" t="s">
        <v>1647</v>
      </c>
      <c r="B984" t="s">
        <v>65</v>
      </c>
      <c r="C984" t="s">
        <v>17</v>
      </c>
      <c r="D984" t="s">
        <v>2243</v>
      </c>
      <c r="E984" s="1">
        <v>45149</v>
      </c>
      <c r="F984" s="3" t="s">
        <v>1654</v>
      </c>
      <c r="G984" t="s">
        <v>3303</v>
      </c>
      <c r="H984" t="s">
        <v>3297</v>
      </c>
      <c r="J984" s="3" t="s">
        <v>3304</v>
      </c>
      <c r="K984" s="3" t="s">
        <v>1657</v>
      </c>
      <c r="L984" s="3" t="s">
        <v>22</v>
      </c>
      <c r="M984" s="5">
        <v>45473</v>
      </c>
      <c r="N984">
        <v>50000</v>
      </c>
      <c r="O984" t="s">
        <v>23</v>
      </c>
      <c r="R984" s="10">
        <f>Table1[[#This Row],[Initial Balance]]-P4509</f>
        <v>0</v>
      </c>
      <c r="S984" s="6">
        <v>45152</v>
      </c>
      <c r="T984" t="s">
        <v>2032</v>
      </c>
      <c r="U984" t="s">
        <v>25</v>
      </c>
    </row>
    <row r="985" spans="1:21" hidden="1" x14ac:dyDescent="0.25">
      <c r="A985" t="s">
        <v>1647</v>
      </c>
      <c r="B985" t="s">
        <v>65</v>
      </c>
      <c r="C985" t="s">
        <v>17</v>
      </c>
      <c r="D985" t="s">
        <v>2243</v>
      </c>
      <c r="E985" s="1">
        <v>45341</v>
      </c>
      <c r="F985" s="3" t="s">
        <v>3786</v>
      </c>
      <c r="G985" t="s">
        <v>3787</v>
      </c>
      <c r="H985" t="s">
        <v>2243</v>
      </c>
      <c r="I985" t="s">
        <v>3292</v>
      </c>
      <c r="J985" s="3" t="s">
        <v>3788</v>
      </c>
      <c r="K985" s="3" t="s">
        <v>3789</v>
      </c>
      <c r="L985" s="3" t="s">
        <v>22</v>
      </c>
      <c r="M985" s="5">
        <v>46418</v>
      </c>
      <c r="N985">
        <v>125000</v>
      </c>
      <c r="O985" t="s">
        <v>23</v>
      </c>
      <c r="R985" s="10">
        <f>Table1[[#This Row],[Initial Balance]]-P986-P987-P988</f>
        <v>69600</v>
      </c>
      <c r="S985" s="6">
        <v>45342</v>
      </c>
      <c r="T985" t="s">
        <v>2032</v>
      </c>
      <c r="U985" t="s">
        <v>104</v>
      </c>
    </row>
    <row r="986" spans="1:21" hidden="1" x14ac:dyDescent="0.25">
      <c r="A986" t="s">
        <v>1647</v>
      </c>
      <c r="B986" t="s">
        <v>65</v>
      </c>
      <c r="C986" t="s">
        <v>17</v>
      </c>
      <c r="D986" t="s">
        <v>2243</v>
      </c>
      <c r="E986" s="1">
        <v>45341</v>
      </c>
      <c r="F986" s="3" t="s">
        <v>3786</v>
      </c>
      <c r="G986" t="s">
        <v>3787</v>
      </c>
      <c r="H986" t="s">
        <v>2243</v>
      </c>
      <c r="I986" t="s">
        <v>3292</v>
      </c>
      <c r="J986" s="3" t="s">
        <v>3788</v>
      </c>
      <c r="K986" s="3" t="s">
        <v>3789</v>
      </c>
      <c r="L986" s="3" t="s">
        <v>22</v>
      </c>
      <c r="M986" s="5">
        <v>46418</v>
      </c>
      <c r="O986" t="s">
        <v>23</v>
      </c>
      <c r="P986">
        <v>2200</v>
      </c>
      <c r="S986" s="6">
        <v>45380</v>
      </c>
      <c r="T986" t="s">
        <v>689</v>
      </c>
      <c r="U986" t="s">
        <v>4069</v>
      </c>
    </row>
    <row r="987" spans="1:21" hidden="1" x14ac:dyDescent="0.25">
      <c r="A987" t="s">
        <v>1647</v>
      </c>
      <c r="B987" t="s">
        <v>65</v>
      </c>
      <c r="C987" t="s">
        <v>17</v>
      </c>
      <c r="D987" t="s">
        <v>2243</v>
      </c>
      <c r="E987" s="1">
        <v>45341</v>
      </c>
      <c r="F987" s="3" t="s">
        <v>3786</v>
      </c>
      <c r="G987" t="s">
        <v>3787</v>
      </c>
      <c r="H987" t="s">
        <v>2243</v>
      </c>
      <c r="I987" t="s">
        <v>3292</v>
      </c>
      <c r="J987" s="3" t="s">
        <v>3788</v>
      </c>
      <c r="K987" s="3" t="s">
        <v>3789</v>
      </c>
      <c r="L987" s="3" t="s">
        <v>22</v>
      </c>
      <c r="M987" s="5">
        <v>46418</v>
      </c>
      <c r="O987" t="s">
        <v>23</v>
      </c>
      <c r="P987">
        <v>2200</v>
      </c>
      <c r="S987" s="6">
        <v>45386</v>
      </c>
      <c r="T987" t="s">
        <v>689</v>
      </c>
      <c r="U987" t="s">
        <v>4069</v>
      </c>
    </row>
    <row r="988" spans="1:21" hidden="1" x14ac:dyDescent="0.25">
      <c r="A988" t="s">
        <v>1647</v>
      </c>
      <c r="B988" t="s">
        <v>65</v>
      </c>
      <c r="C988" t="s">
        <v>17</v>
      </c>
      <c r="D988" t="s">
        <v>2243</v>
      </c>
      <c r="E988" s="1">
        <v>45341</v>
      </c>
      <c r="F988" s="3" t="s">
        <v>3786</v>
      </c>
      <c r="G988" t="s">
        <v>3787</v>
      </c>
      <c r="H988" t="s">
        <v>2243</v>
      </c>
      <c r="I988" t="s">
        <v>3292</v>
      </c>
      <c r="J988" s="3" t="s">
        <v>3788</v>
      </c>
      <c r="K988" s="3" t="s">
        <v>3789</v>
      </c>
      <c r="L988" s="3" t="s">
        <v>22</v>
      </c>
      <c r="M988" s="5">
        <v>46418</v>
      </c>
      <c r="O988" t="s">
        <v>23</v>
      </c>
      <c r="P988">
        <v>51000</v>
      </c>
      <c r="S988" s="6">
        <v>45425</v>
      </c>
      <c r="T988" t="s">
        <v>689</v>
      </c>
      <c r="U988" t="s">
        <v>4069</v>
      </c>
    </row>
    <row r="989" spans="1:21" hidden="1" x14ac:dyDescent="0.25">
      <c r="A989" t="s">
        <v>1647</v>
      </c>
      <c r="B989" t="s">
        <v>65</v>
      </c>
      <c r="C989" t="s">
        <v>17</v>
      </c>
      <c r="E989" s="1">
        <v>45376</v>
      </c>
      <c r="F989" s="3" t="s">
        <v>1648</v>
      </c>
      <c r="G989" t="s">
        <v>3954</v>
      </c>
      <c r="I989" t="s">
        <v>3838</v>
      </c>
      <c r="J989" s="3" t="s">
        <v>3868</v>
      </c>
      <c r="K989" s="3" t="s">
        <v>2585</v>
      </c>
      <c r="L989" s="3" t="s">
        <v>22</v>
      </c>
      <c r="M989" s="5">
        <v>45716</v>
      </c>
      <c r="N989">
        <v>300000</v>
      </c>
      <c r="O989" t="s">
        <v>23</v>
      </c>
      <c r="R989" s="10">
        <f>Table1[[#This Row],[Initial Balance]]-P3655-P990-P4700</f>
        <v>145500</v>
      </c>
      <c r="S989" s="6">
        <v>45376</v>
      </c>
      <c r="T989" t="s">
        <v>2032</v>
      </c>
      <c r="U989" t="s">
        <v>25</v>
      </c>
    </row>
    <row r="990" spans="1:21" hidden="1" x14ac:dyDescent="0.25">
      <c r="A990" t="s">
        <v>1647</v>
      </c>
      <c r="B990" t="s">
        <v>65</v>
      </c>
      <c r="C990" t="s">
        <v>17</v>
      </c>
      <c r="E990" s="1">
        <v>45376</v>
      </c>
      <c r="F990" s="3" t="s">
        <v>1648</v>
      </c>
      <c r="G990" t="s">
        <v>3954</v>
      </c>
      <c r="I990" t="s">
        <v>3838</v>
      </c>
      <c r="J990" s="3" t="s">
        <v>3868</v>
      </c>
      <c r="K990" s="3" t="s">
        <v>2585</v>
      </c>
      <c r="L990" s="3" t="s">
        <v>22</v>
      </c>
      <c r="M990" s="5">
        <v>45716</v>
      </c>
      <c r="O990" t="s">
        <v>23</v>
      </c>
      <c r="P990">
        <v>3500</v>
      </c>
      <c r="S990" s="6">
        <v>45401</v>
      </c>
      <c r="T990" t="s">
        <v>199</v>
      </c>
      <c r="U990" t="s">
        <v>3891</v>
      </c>
    </row>
    <row r="991" spans="1:21" hidden="1" x14ac:dyDescent="0.25">
      <c r="A991" t="s">
        <v>1647</v>
      </c>
      <c r="B991" t="s">
        <v>65</v>
      </c>
      <c r="C991" t="s">
        <v>17</v>
      </c>
      <c r="D991" t="s">
        <v>2243</v>
      </c>
      <c r="E991" s="1">
        <v>45033</v>
      </c>
      <c r="F991" s="3" t="s">
        <v>1654</v>
      </c>
      <c r="G991" t="s">
        <v>2686</v>
      </c>
      <c r="H991" t="s">
        <v>2687</v>
      </c>
      <c r="J991" s="3" t="s">
        <v>2688</v>
      </c>
      <c r="K991" s="3" t="s">
        <v>2689</v>
      </c>
      <c r="L991" s="3" t="s">
        <v>22</v>
      </c>
      <c r="M991" s="5">
        <v>45565</v>
      </c>
      <c r="N991" s="9">
        <v>300000</v>
      </c>
      <c r="O991" t="s">
        <v>23</v>
      </c>
      <c r="P991">
        <v>0</v>
      </c>
      <c r="R991" s="10">
        <f>Table1[[#This Row],[Initial Balance]]-P992-P3502-P3503</f>
        <v>270235.90000000002</v>
      </c>
      <c r="S991" s="6">
        <v>45033</v>
      </c>
      <c r="T991" t="s">
        <v>2032</v>
      </c>
      <c r="U991" t="s">
        <v>104</v>
      </c>
    </row>
    <row r="992" spans="1:21" hidden="1" x14ac:dyDescent="0.25">
      <c r="A992" t="s">
        <v>1647</v>
      </c>
      <c r="B992" t="s">
        <v>65</v>
      </c>
      <c r="C992" t="s">
        <v>17</v>
      </c>
      <c r="D992" t="s">
        <v>2243</v>
      </c>
      <c r="E992" s="1">
        <v>45033</v>
      </c>
      <c r="F992" s="3" t="s">
        <v>1654</v>
      </c>
      <c r="G992" t="s">
        <v>2686</v>
      </c>
      <c r="H992" t="s">
        <v>2687</v>
      </c>
      <c r="J992" s="3" t="s">
        <v>2688</v>
      </c>
      <c r="K992" s="3" t="s">
        <v>2689</v>
      </c>
      <c r="L992" s="3" t="s">
        <v>22</v>
      </c>
      <c r="M992" s="5">
        <v>45565</v>
      </c>
      <c r="N992" s="9">
        <v>300000</v>
      </c>
      <c r="O992" t="s">
        <v>23</v>
      </c>
      <c r="P992" s="9">
        <v>29748</v>
      </c>
      <c r="S992" s="6">
        <v>45044</v>
      </c>
      <c r="T992" t="s">
        <v>689</v>
      </c>
      <c r="U992" t="s">
        <v>2643</v>
      </c>
    </row>
    <row r="993" spans="1:21" hidden="1" x14ac:dyDescent="0.25">
      <c r="A993" t="s">
        <v>1647</v>
      </c>
      <c r="B993" t="s">
        <v>65</v>
      </c>
      <c r="C993" t="s">
        <v>17</v>
      </c>
      <c r="D993" t="s">
        <v>2243</v>
      </c>
      <c r="E993" s="1">
        <v>45033</v>
      </c>
      <c r="F993" s="3" t="s">
        <v>1654</v>
      </c>
      <c r="G993" t="s">
        <v>3298</v>
      </c>
      <c r="H993" t="s">
        <v>3297</v>
      </c>
      <c r="J993" s="3" t="s">
        <v>2688</v>
      </c>
      <c r="K993" s="3" t="s">
        <v>2689</v>
      </c>
      <c r="L993" s="3" t="s">
        <v>22</v>
      </c>
      <c r="M993" s="5">
        <v>45565</v>
      </c>
      <c r="O993" t="s">
        <v>23</v>
      </c>
      <c r="P993">
        <v>1754</v>
      </c>
      <c r="S993" s="6">
        <v>45161</v>
      </c>
      <c r="T993" t="s">
        <v>707</v>
      </c>
      <c r="U993" t="s">
        <v>1800</v>
      </c>
    </row>
    <row r="994" spans="1:21" hidden="1" x14ac:dyDescent="0.25">
      <c r="A994" t="s">
        <v>1647</v>
      </c>
      <c r="B994" t="s">
        <v>65</v>
      </c>
      <c r="C994" t="s">
        <v>17</v>
      </c>
      <c r="D994" t="s">
        <v>2243</v>
      </c>
      <c r="E994" s="1">
        <v>45033</v>
      </c>
      <c r="F994" s="3" t="s">
        <v>3299</v>
      </c>
      <c r="G994" t="s">
        <v>3298</v>
      </c>
      <c r="H994" t="s">
        <v>3297</v>
      </c>
      <c r="J994" s="3" t="s">
        <v>2688</v>
      </c>
      <c r="K994" s="3" t="s">
        <v>2689</v>
      </c>
      <c r="L994" s="3" t="s">
        <v>22</v>
      </c>
      <c r="M994" s="5">
        <v>45565</v>
      </c>
      <c r="O994" t="s">
        <v>23</v>
      </c>
      <c r="P994">
        <v>29741</v>
      </c>
      <c r="S994" s="6">
        <v>45169</v>
      </c>
      <c r="T994" t="s">
        <v>707</v>
      </c>
      <c r="U994" t="s">
        <v>3040</v>
      </c>
    </row>
    <row r="995" spans="1:21" hidden="1" x14ac:dyDescent="0.25">
      <c r="A995" t="s">
        <v>1647</v>
      </c>
      <c r="B995" t="s">
        <v>16</v>
      </c>
      <c r="C995" t="s">
        <v>17</v>
      </c>
      <c r="D995" t="s">
        <v>2243</v>
      </c>
      <c r="E995" s="1">
        <v>44813</v>
      </c>
      <c r="F995" s="3" t="s">
        <v>1654</v>
      </c>
      <c r="G995" t="s">
        <v>1655</v>
      </c>
      <c r="H995" t="s">
        <v>1650</v>
      </c>
      <c r="I995" t="s">
        <v>1651</v>
      </c>
      <c r="J995" s="3" t="s">
        <v>1656</v>
      </c>
      <c r="K995" s="3" t="s">
        <v>1657</v>
      </c>
      <c r="L995" s="3" t="s">
        <v>22</v>
      </c>
      <c r="M995" s="5">
        <v>45473</v>
      </c>
      <c r="N995">
        <v>23000</v>
      </c>
      <c r="O995" t="s">
        <v>23</v>
      </c>
      <c r="R995" s="10">
        <f>Table1[[#This Row],[Initial Balance]]-P996-P997-P998-P999-P1000--P1001-P1002-P1003-P1004-P4511-P4512</f>
        <v>0</v>
      </c>
      <c r="S995" s="6">
        <v>44816</v>
      </c>
      <c r="T995" t="s">
        <v>24</v>
      </c>
      <c r="U995" t="s">
        <v>25</v>
      </c>
    </row>
    <row r="996" spans="1:21" hidden="1" x14ac:dyDescent="0.25">
      <c r="A996" t="s">
        <v>1647</v>
      </c>
      <c r="B996" t="s">
        <v>16</v>
      </c>
      <c r="C996" t="s">
        <v>17</v>
      </c>
      <c r="D996" t="s">
        <v>2243</v>
      </c>
      <c r="E996" s="1">
        <v>44813</v>
      </c>
      <c r="F996" s="3" t="s">
        <v>1654</v>
      </c>
      <c r="G996" t="s">
        <v>1655</v>
      </c>
      <c r="H996" t="s">
        <v>1650</v>
      </c>
      <c r="I996" t="s">
        <v>1651</v>
      </c>
      <c r="J996" s="3" t="s">
        <v>1656</v>
      </c>
      <c r="K996" s="3" t="s">
        <v>1657</v>
      </c>
      <c r="L996" s="3" t="s">
        <v>22</v>
      </c>
      <c r="M996" s="5">
        <v>45473</v>
      </c>
      <c r="O996" t="s">
        <v>23</v>
      </c>
      <c r="P996">
        <v>1</v>
      </c>
      <c r="S996" s="6">
        <v>44874</v>
      </c>
      <c r="T996" t="s">
        <v>689</v>
      </c>
      <c r="U996" t="s">
        <v>1839</v>
      </c>
    </row>
    <row r="997" spans="1:21" hidden="1" x14ac:dyDescent="0.25">
      <c r="A997" t="s">
        <v>1647</v>
      </c>
      <c r="B997" t="s">
        <v>16</v>
      </c>
      <c r="C997" t="s">
        <v>17</v>
      </c>
      <c r="D997" t="s">
        <v>2243</v>
      </c>
      <c r="E997" s="1">
        <v>44813</v>
      </c>
      <c r="F997" s="3" t="s">
        <v>1654</v>
      </c>
      <c r="G997" t="s">
        <v>1655</v>
      </c>
      <c r="H997" t="s">
        <v>1650</v>
      </c>
      <c r="I997" t="s">
        <v>1651</v>
      </c>
      <c r="J997" s="3" t="s">
        <v>1656</v>
      </c>
      <c r="K997" s="3" t="s">
        <v>1657</v>
      </c>
      <c r="L997" s="3" t="s">
        <v>22</v>
      </c>
      <c r="M997" s="5">
        <v>45473</v>
      </c>
      <c r="O997" t="s">
        <v>23</v>
      </c>
      <c r="P997">
        <v>1</v>
      </c>
      <c r="S997" s="6">
        <v>44874</v>
      </c>
      <c r="T997" t="s">
        <v>707</v>
      </c>
      <c r="U997" t="s">
        <v>1855</v>
      </c>
    </row>
    <row r="998" spans="1:21" hidden="1" x14ac:dyDescent="0.25">
      <c r="A998" t="s">
        <v>1647</v>
      </c>
      <c r="B998" t="s">
        <v>16</v>
      </c>
      <c r="C998" t="s">
        <v>17</v>
      </c>
      <c r="D998" t="s">
        <v>2243</v>
      </c>
      <c r="E998" s="1">
        <v>44813</v>
      </c>
      <c r="F998" s="3" t="s">
        <v>1654</v>
      </c>
      <c r="G998" t="s">
        <v>1655</v>
      </c>
      <c r="H998" t="s">
        <v>1650</v>
      </c>
      <c r="I998" t="s">
        <v>1651</v>
      </c>
      <c r="J998" s="3" t="s">
        <v>1656</v>
      </c>
      <c r="K998" s="3" t="s">
        <v>1657</v>
      </c>
      <c r="L998" s="3" t="s">
        <v>22</v>
      </c>
      <c r="M998" s="5">
        <v>45473</v>
      </c>
      <c r="O998" t="s">
        <v>23</v>
      </c>
      <c r="P998">
        <v>1</v>
      </c>
      <c r="S998" s="6">
        <v>44879</v>
      </c>
      <c r="T998" t="s">
        <v>199</v>
      </c>
      <c r="U998" t="s">
        <v>1856</v>
      </c>
    </row>
    <row r="999" spans="1:21" hidden="1" x14ac:dyDescent="0.25">
      <c r="A999" t="s">
        <v>1647</v>
      </c>
      <c r="B999" t="s">
        <v>16</v>
      </c>
      <c r="C999" t="s">
        <v>17</v>
      </c>
      <c r="D999" t="s">
        <v>2243</v>
      </c>
      <c r="E999" s="1">
        <v>44813</v>
      </c>
      <c r="F999" s="3" t="s">
        <v>1654</v>
      </c>
      <c r="G999" t="s">
        <v>1655</v>
      </c>
      <c r="H999" t="s">
        <v>1650</v>
      </c>
      <c r="I999" t="s">
        <v>1651</v>
      </c>
      <c r="J999" s="3" t="s">
        <v>1656</v>
      </c>
      <c r="K999" s="3" t="s">
        <v>1657</v>
      </c>
      <c r="L999" s="3" t="s">
        <v>22</v>
      </c>
      <c r="M999" s="5">
        <v>45473</v>
      </c>
      <c r="O999" t="s">
        <v>23</v>
      </c>
      <c r="P999">
        <v>5</v>
      </c>
      <c r="S999" s="6">
        <v>44880</v>
      </c>
      <c r="T999" t="s">
        <v>707</v>
      </c>
      <c r="U999" t="s">
        <v>1872</v>
      </c>
    </row>
    <row r="1000" spans="1:21" hidden="1" x14ac:dyDescent="0.25">
      <c r="A1000" t="s">
        <v>1647</v>
      </c>
      <c r="B1000" t="s">
        <v>16</v>
      </c>
      <c r="C1000" t="s">
        <v>17</v>
      </c>
      <c r="D1000" t="s">
        <v>2243</v>
      </c>
      <c r="E1000" s="1">
        <v>44813</v>
      </c>
      <c r="F1000" s="3" t="s">
        <v>1654</v>
      </c>
      <c r="G1000" t="s">
        <v>1655</v>
      </c>
      <c r="H1000" t="s">
        <v>1650</v>
      </c>
      <c r="I1000" t="s">
        <v>1651</v>
      </c>
      <c r="J1000" s="3" t="s">
        <v>1656</v>
      </c>
      <c r="K1000" s="3" t="s">
        <v>1657</v>
      </c>
      <c r="L1000" s="3" t="s">
        <v>22</v>
      </c>
      <c r="M1000" s="5">
        <v>45473</v>
      </c>
      <c r="O1000" t="s">
        <v>23</v>
      </c>
      <c r="P1000">
        <v>4</v>
      </c>
      <c r="S1000" s="6">
        <v>44901</v>
      </c>
      <c r="T1000" t="s">
        <v>689</v>
      </c>
      <c r="U1000" t="s">
        <v>1975</v>
      </c>
    </row>
    <row r="1001" spans="1:21" hidden="1" x14ac:dyDescent="0.25">
      <c r="A1001" t="s">
        <v>1647</v>
      </c>
      <c r="B1001" t="s">
        <v>16</v>
      </c>
      <c r="C1001" t="s">
        <v>17</v>
      </c>
      <c r="D1001" t="s">
        <v>2243</v>
      </c>
      <c r="E1001" s="1">
        <v>44813</v>
      </c>
      <c r="F1001" s="3" t="s">
        <v>1654</v>
      </c>
      <c r="G1001" t="s">
        <v>1655</v>
      </c>
      <c r="H1001" t="s">
        <v>1650</v>
      </c>
      <c r="I1001" t="s">
        <v>1651</v>
      </c>
      <c r="J1001" s="3" t="s">
        <v>1656</v>
      </c>
      <c r="K1001" s="3" t="s">
        <v>1657</v>
      </c>
      <c r="L1001" s="3" t="s">
        <v>22</v>
      </c>
      <c r="M1001" s="5">
        <v>45473</v>
      </c>
      <c r="O1001" t="s">
        <v>23</v>
      </c>
      <c r="P1001">
        <v>1203</v>
      </c>
      <c r="S1001" s="6">
        <v>44911</v>
      </c>
      <c r="T1001" t="s">
        <v>199</v>
      </c>
      <c r="U1001" t="s">
        <v>1953</v>
      </c>
    </row>
    <row r="1002" spans="1:21" hidden="1" x14ac:dyDescent="0.25">
      <c r="A1002" t="s">
        <v>1647</v>
      </c>
      <c r="B1002" t="s">
        <v>16</v>
      </c>
      <c r="C1002" t="s">
        <v>17</v>
      </c>
      <c r="D1002" t="s">
        <v>2243</v>
      </c>
      <c r="E1002" s="1">
        <v>44813</v>
      </c>
      <c r="F1002" s="3" t="s">
        <v>1654</v>
      </c>
      <c r="G1002" t="s">
        <v>1655</v>
      </c>
      <c r="H1002" t="s">
        <v>1650</v>
      </c>
      <c r="I1002" t="s">
        <v>1651</v>
      </c>
      <c r="J1002" s="3" t="s">
        <v>1656</v>
      </c>
      <c r="K1002" s="3" t="s">
        <v>1657</v>
      </c>
      <c r="L1002" s="3" t="s">
        <v>22</v>
      </c>
      <c r="M1002" s="5">
        <v>45473</v>
      </c>
      <c r="O1002" t="s">
        <v>23</v>
      </c>
      <c r="P1002">
        <v>3</v>
      </c>
      <c r="S1002" s="6">
        <v>44917</v>
      </c>
      <c r="T1002" t="s">
        <v>689</v>
      </c>
      <c r="U1002" t="s">
        <v>1976</v>
      </c>
    </row>
    <row r="1003" spans="1:21" hidden="1" x14ac:dyDescent="0.25">
      <c r="A1003" t="s">
        <v>1647</v>
      </c>
      <c r="B1003" t="s">
        <v>16</v>
      </c>
      <c r="C1003" t="s">
        <v>17</v>
      </c>
      <c r="D1003" t="s">
        <v>2243</v>
      </c>
      <c r="E1003" s="1">
        <v>44813</v>
      </c>
      <c r="F1003" s="3" t="s">
        <v>1654</v>
      </c>
      <c r="G1003" t="s">
        <v>1655</v>
      </c>
      <c r="H1003" t="s">
        <v>1650</v>
      </c>
      <c r="I1003" t="s">
        <v>1651</v>
      </c>
      <c r="J1003" s="3" t="s">
        <v>1656</v>
      </c>
      <c r="K1003" s="3" t="s">
        <v>1657</v>
      </c>
      <c r="L1003" s="3" t="s">
        <v>22</v>
      </c>
      <c r="M1003" s="5">
        <v>45473</v>
      </c>
      <c r="O1003" t="s">
        <v>23</v>
      </c>
      <c r="P1003">
        <v>8119</v>
      </c>
      <c r="S1003" s="6">
        <v>44939</v>
      </c>
      <c r="T1003" t="s">
        <v>2010</v>
      </c>
      <c r="U1003" t="s">
        <v>2104</v>
      </c>
    </row>
    <row r="1004" spans="1:21" hidden="1" x14ac:dyDescent="0.25">
      <c r="A1004" t="s">
        <v>1647</v>
      </c>
      <c r="B1004" t="s">
        <v>16</v>
      </c>
      <c r="C1004" t="s">
        <v>17</v>
      </c>
      <c r="D1004" t="s">
        <v>2243</v>
      </c>
      <c r="E1004" s="1">
        <v>44813</v>
      </c>
      <c r="F1004" s="3" t="s">
        <v>1654</v>
      </c>
      <c r="G1004" t="s">
        <v>1655</v>
      </c>
      <c r="H1004" t="s">
        <v>1650</v>
      </c>
      <c r="I1004" t="s">
        <v>3292</v>
      </c>
      <c r="J1004" s="3" t="s">
        <v>1656</v>
      </c>
      <c r="K1004" s="3" t="s">
        <v>1657</v>
      </c>
      <c r="L1004" s="3" t="s">
        <v>22</v>
      </c>
      <c r="M1004" s="5">
        <v>45473</v>
      </c>
      <c r="O1004" t="s">
        <v>23</v>
      </c>
      <c r="P1004">
        <v>1000</v>
      </c>
      <c r="S1004" s="6">
        <v>45161</v>
      </c>
      <c r="T1004" t="s">
        <v>707</v>
      </c>
      <c r="U1004" t="s">
        <v>1800</v>
      </c>
    </row>
    <row r="1005" spans="1:21" hidden="1" x14ac:dyDescent="0.25">
      <c r="A1005" t="s">
        <v>1647</v>
      </c>
      <c r="B1005" t="s">
        <v>65</v>
      </c>
      <c r="C1005" t="s">
        <v>17</v>
      </c>
      <c r="E1005" s="1">
        <v>44813</v>
      </c>
      <c r="F1005" s="3" t="s">
        <v>1648</v>
      </c>
      <c r="G1005" t="s">
        <v>1649</v>
      </c>
      <c r="H1005" t="s">
        <v>1650</v>
      </c>
      <c r="I1005" t="s">
        <v>1651</v>
      </c>
      <c r="J1005" s="3" t="s">
        <v>1652</v>
      </c>
      <c r="K1005" s="3" t="s">
        <v>1653</v>
      </c>
      <c r="L1005" s="3" t="s">
        <v>22</v>
      </c>
      <c r="M1005" s="5">
        <v>45565</v>
      </c>
      <c r="N1005">
        <v>23000</v>
      </c>
      <c r="O1005" t="s">
        <v>23</v>
      </c>
      <c r="R1005" s="10">
        <f>Table1[[#This Row],[Initial Balance]]-P1006-P1007-P1009-P1010-P1011-P1012-P1013-P1016-P1020-P4510</f>
        <v>0</v>
      </c>
      <c r="S1005" s="6">
        <v>44816</v>
      </c>
      <c r="T1005" t="s">
        <v>24</v>
      </c>
      <c r="U1005" t="s">
        <v>25</v>
      </c>
    </row>
    <row r="1006" spans="1:21" hidden="1" x14ac:dyDescent="0.25">
      <c r="A1006" t="s">
        <v>1647</v>
      </c>
      <c r="B1006" t="s">
        <v>65</v>
      </c>
      <c r="C1006" t="s">
        <v>17</v>
      </c>
      <c r="E1006" s="1">
        <v>44813</v>
      </c>
      <c r="F1006" s="3" t="s">
        <v>1648</v>
      </c>
      <c r="G1006" t="s">
        <v>1649</v>
      </c>
      <c r="H1006" t="s">
        <v>1650</v>
      </c>
      <c r="I1006" t="s">
        <v>1651</v>
      </c>
      <c r="J1006" s="3" t="s">
        <v>1652</v>
      </c>
      <c r="K1006" s="3" t="s">
        <v>1653</v>
      </c>
      <c r="L1006" s="3" t="s">
        <v>22</v>
      </c>
      <c r="M1006" s="5">
        <v>45565</v>
      </c>
      <c r="O1006" t="s">
        <v>23</v>
      </c>
      <c r="P1006">
        <v>20</v>
      </c>
      <c r="S1006" s="6">
        <v>44830</v>
      </c>
      <c r="T1006" t="s">
        <v>707</v>
      </c>
      <c r="U1006" t="s">
        <v>1701</v>
      </c>
    </row>
    <row r="1007" spans="1:21" hidden="1" x14ac:dyDescent="0.25">
      <c r="A1007" t="s">
        <v>1647</v>
      </c>
      <c r="B1007" t="s">
        <v>65</v>
      </c>
      <c r="C1007" t="s">
        <v>17</v>
      </c>
      <c r="E1007" s="1">
        <v>44813</v>
      </c>
      <c r="F1007" s="3" t="s">
        <v>1648</v>
      </c>
      <c r="G1007" t="s">
        <v>1649</v>
      </c>
      <c r="H1007" t="s">
        <v>1650</v>
      </c>
      <c r="I1007" t="s">
        <v>1651</v>
      </c>
      <c r="J1007" s="3" t="s">
        <v>1652</v>
      </c>
      <c r="K1007" s="3" t="s">
        <v>1653</v>
      </c>
      <c r="L1007" s="3" t="s">
        <v>22</v>
      </c>
      <c r="M1007" s="5">
        <v>45565</v>
      </c>
      <c r="O1007" t="s">
        <v>23</v>
      </c>
      <c r="P1007">
        <v>980</v>
      </c>
      <c r="S1007" s="6">
        <v>44837</v>
      </c>
      <c r="T1007" t="s">
        <v>707</v>
      </c>
      <c r="U1007" t="s">
        <v>1749</v>
      </c>
    </row>
    <row r="1008" spans="1:21" hidden="1" x14ac:dyDescent="0.25">
      <c r="A1008" t="s">
        <v>1647</v>
      </c>
      <c r="B1008" t="s">
        <v>65</v>
      </c>
      <c r="C1008" t="s">
        <v>17</v>
      </c>
      <c r="E1008" s="1">
        <v>44834</v>
      </c>
      <c r="F1008" s="3" t="s">
        <v>1648</v>
      </c>
      <c r="G1008" t="s">
        <v>1649</v>
      </c>
      <c r="H1008" t="s">
        <v>1650</v>
      </c>
      <c r="I1008" t="s">
        <v>1651</v>
      </c>
      <c r="J1008" s="3" t="s">
        <v>1750</v>
      </c>
      <c r="K1008" s="3" t="s">
        <v>1653</v>
      </c>
      <c r="L1008" s="3" t="s">
        <v>22</v>
      </c>
      <c r="M1008" s="5">
        <v>45565</v>
      </c>
      <c r="N1008">
        <v>10000</v>
      </c>
      <c r="O1008" t="s">
        <v>23</v>
      </c>
      <c r="R1008" s="10">
        <v>10000</v>
      </c>
      <c r="S1008" s="6">
        <v>44834</v>
      </c>
      <c r="T1008" t="s">
        <v>24</v>
      </c>
      <c r="U1008" t="s">
        <v>25</v>
      </c>
    </row>
    <row r="1009" spans="1:21" hidden="1" x14ac:dyDescent="0.25">
      <c r="A1009" t="s">
        <v>1647</v>
      </c>
      <c r="B1009" t="s">
        <v>65</v>
      </c>
      <c r="C1009" t="s">
        <v>17</v>
      </c>
      <c r="E1009" s="1">
        <v>44813</v>
      </c>
      <c r="F1009" s="3" t="s">
        <v>1648</v>
      </c>
      <c r="G1009" t="s">
        <v>1649</v>
      </c>
      <c r="H1009" t="s">
        <v>1650</v>
      </c>
      <c r="I1009" t="s">
        <v>1651</v>
      </c>
      <c r="J1009" s="3" t="s">
        <v>1652</v>
      </c>
      <c r="K1009" s="3" t="s">
        <v>1653</v>
      </c>
      <c r="L1009" s="3" t="s">
        <v>22</v>
      </c>
      <c r="M1009" s="5">
        <v>45565</v>
      </c>
      <c r="O1009" t="s">
        <v>23</v>
      </c>
      <c r="P1009">
        <v>1</v>
      </c>
      <c r="S1009" s="6">
        <v>44874</v>
      </c>
      <c r="T1009" t="s">
        <v>689</v>
      </c>
      <c r="U1009" t="s">
        <v>1839</v>
      </c>
    </row>
    <row r="1010" spans="1:21" hidden="1" x14ac:dyDescent="0.25">
      <c r="A1010" t="s">
        <v>1647</v>
      </c>
      <c r="B1010" t="s">
        <v>65</v>
      </c>
      <c r="C1010" t="s">
        <v>17</v>
      </c>
      <c r="E1010" s="1">
        <v>44813</v>
      </c>
      <c r="F1010" s="3" t="s">
        <v>1648</v>
      </c>
      <c r="G1010" t="s">
        <v>1649</v>
      </c>
      <c r="H1010" t="s">
        <v>1650</v>
      </c>
      <c r="I1010" t="s">
        <v>1651</v>
      </c>
      <c r="J1010" s="3" t="s">
        <v>1652</v>
      </c>
      <c r="K1010" s="3" t="s">
        <v>1653</v>
      </c>
      <c r="L1010" s="3" t="s">
        <v>22</v>
      </c>
      <c r="M1010" s="5">
        <v>45565</v>
      </c>
      <c r="O1010" t="s">
        <v>23</v>
      </c>
      <c r="P1010">
        <v>5</v>
      </c>
      <c r="S1010" s="6">
        <v>44901</v>
      </c>
      <c r="T1010" t="s">
        <v>689</v>
      </c>
      <c r="U1010" t="s">
        <v>1956</v>
      </c>
    </row>
    <row r="1011" spans="1:21" hidden="1" x14ac:dyDescent="0.25">
      <c r="A1011" t="s">
        <v>1647</v>
      </c>
      <c r="B1011" t="s">
        <v>65</v>
      </c>
      <c r="C1011" t="s">
        <v>17</v>
      </c>
      <c r="E1011" s="1">
        <v>44813</v>
      </c>
      <c r="F1011" s="3" t="s">
        <v>1648</v>
      </c>
      <c r="G1011" t="s">
        <v>1649</v>
      </c>
      <c r="H1011" t="s">
        <v>1650</v>
      </c>
      <c r="I1011" t="s">
        <v>1651</v>
      </c>
      <c r="J1011" s="3" t="s">
        <v>1652</v>
      </c>
      <c r="K1011" s="3" t="s">
        <v>1653</v>
      </c>
      <c r="L1011" s="3" t="s">
        <v>22</v>
      </c>
      <c r="M1011" s="5">
        <v>45565</v>
      </c>
      <c r="O1011" t="s">
        <v>23</v>
      </c>
      <c r="P1011">
        <v>1501</v>
      </c>
      <c r="S1011" s="6">
        <v>44914</v>
      </c>
      <c r="T1011" t="s">
        <v>199</v>
      </c>
      <c r="U1011" t="s">
        <v>1954</v>
      </c>
    </row>
    <row r="1012" spans="1:21" hidden="1" x14ac:dyDescent="0.25">
      <c r="A1012" t="s">
        <v>1647</v>
      </c>
      <c r="B1012" t="s">
        <v>65</v>
      </c>
      <c r="C1012" t="s">
        <v>17</v>
      </c>
      <c r="E1012" s="1">
        <v>44813</v>
      </c>
      <c r="F1012" s="3" t="s">
        <v>1648</v>
      </c>
      <c r="G1012" t="s">
        <v>1649</v>
      </c>
      <c r="H1012" t="s">
        <v>1650</v>
      </c>
      <c r="I1012" t="s">
        <v>1651</v>
      </c>
      <c r="J1012" s="3" t="s">
        <v>1652</v>
      </c>
      <c r="K1012" s="3" t="s">
        <v>1653</v>
      </c>
      <c r="L1012" s="3" t="s">
        <v>22</v>
      </c>
      <c r="M1012" s="5">
        <v>45565</v>
      </c>
      <c r="O1012" t="s">
        <v>23</v>
      </c>
      <c r="P1012">
        <v>4506</v>
      </c>
      <c r="S1012" s="6">
        <v>44925</v>
      </c>
      <c r="T1012" t="s">
        <v>1996</v>
      </c>
      <c r="U1012" t="s">
        <v>1997</v>
      </c>
    </row>
    <row r="1013" spans="1:21" hidden="1" x14ac:dyDescent="0.25">
      <c r="A1013" t="s">
        <v>1647</v>
      </c>
      <c r="B1013" t="s">
        <v>65</v>
      </c>
      <c r="C1013" t="s">
        <v>17</v>
      </c>
      <c r="E1013" s="1">
        <v>44813</v>
      </c>
      <c r="F1013" s="3" t="s">
        <v>1648</v>
      </c>
      <c r="G1013" t="s">
        <v>1649</v>
      </c>
      <c r="H1013" t="s">
        <v>1650</v>
      </c>
      <c r="I1013" t="s">
        <v>3292</v>
      </c>
      <c r="J1013" s="3" t="s">
        <v>1652</v>
      </c>
      <c r="K1013" s="3" t="s">
        <v>1653</v>
      </c>
      <c r="L1013" s="3" t="s">
        <v>22</v>
      </c>
      <c r="M1013" s="5">
        <v>45565</v>
      </c>
      <c r="O1013" t="s">
        <v>23</v>
      </c>
      <c r="P1013">
        <v>3612</v>
      </c>
      <c r="S1013" s="6">
        <v>44929</v>
      </c>
      <c r="T1013" t="s">
        <v>1996</v>
      </c>
      <c r="U1013" t="s">
        <v>1997</v>
      </c>
    </row>
    <row r="1014" spans="1:21" hidden="1" x14ac:dyDescent="0.25">
      <c r="A1014" t="s">
        <v>1647</v>
      </c>
      <c r="B1014" t="s">
        <v>65</v>
      </c>
      <c r="C1014" t="s">
        <v>17</v>
      </c>
      <c r="E1014" s="1">
        <v>44834</v>
      </c>
      <c r="F1014" s="3" t="s">
        <v>1648</v>
      </c>
      <c r="G1014" t="s">
        <v>1649</v>
      </c>
      <c r="H1014" t="s">
        <v>1650</v>
      </c>
      <c r="J1014" s="3" t="s">
        <v>2036</v>
      </c>
      <c r="K1014" s="3" t="s">
        <v>1653</v>
      </c>
      <c r="L1014" s="3" t="s">
        <v>22</v>
      </c>
      <c r="M1014" s="5">
        <v>45565</v>
      </c>
      <c r="N1014">
        <v>10000</v>
      </c>
      <c r="O1014" t="s">
        <v>23</v>
      </c>
      <c r="R1014" s="10">
        <v>10000</v>
      </c>
      <c r="S1014" s="6">
        <v>44834</v>
      </c>
      <c r="T1014" t="s">
        <v>24</v>
      </c>
      <c r="U1014" t="s">
        <v>25</v>
      </c>
    </row>
    <row r="1015" spans="1:21" hidden="1" x14ac:dyDescent="0.25">
      <c r="A1015" t="s">
        <v>1647</v>
      </c>
      <c r="B1015" t="s">
        <v>65</v>
      </c>
      <c r="C1015" t="s">
        <v>17</v>
      </c>
      <c r="E1015" s="1">
        <v>44834</v>
      </c>
      <c r="F1015" s="3" t="s">
        <v>1648</v>
      </c>
      <c r="G1015" t="s">
        <v>1649</v>
      </c>
      <c r="H1015" t="s">
        <v>1650</v>
      </c>
      <c r="J1015" s="3" t="s">
        <v>2036</v>
      </c>
      <c r="K1015" s="3" t="s">
        <v>1653</v>
      </c>
      <c r="L1015" s="3" t="s">
        <v>22</v>
      </c>
      <c r="M1015" s="5">
        <v>45565</v>
      </c>
      <c r="O1015" t="s">
        <v>23</v>
      </c>
      <c r="P1015">
        <v>0</v>
      </c>
      <c r="S1015" s="6">
        <v>44834</v>
      </c>
      <c r="T1015" t="s">
        <v>24</v>
      </c>
      <c r="U1015" t="s">
        <v>25</v>
      </c>
    </row>
    <row r="1016" spans="1:21" hidden="1" x14ac:dyDescent="0.25">
      <c r="A1016" t="s">
        <v>1647</v>
      </c>
      <c r="B1016" t="s">
        <v>65</v>
      </c>
      <c r="C1016" t="s">
        <v>17</v>
      </c>
      <c r="E1016" s="1">
        <v>44813</v>
      </c>
      <c r="F1016" s="3" t="s">
        <v>1648</v>
      </c>
      <c r="G1016" t="s">
        <v>1649</v>
      </c>
      <c r="H1016" t="s">
        <v>1650</v>
      </c>
      <c r="I1016" t="s">
        <v>3292</v>
      </c>
      <c r="J1016" s="3" t="s">
        <v>1652</v>
      </c>
      <c r="K1016" s="3" t="s">
        <v>1653</v>
      </c>
      <c r="L1016" s="3" t="s">
        <v>22</v>
      </c>
      <c r="M1016" s="5">
        <v>45565</v>
      </c>
      <c r="O1016" t="s">
        <v>23</v>
      </c>
      <c r="P1016">
        <v>911</v>
      </c>
      <c r="S1016" s="6">
        <v>44937</v>
      </c>
      <c r="T1016" t="s">
        <v>1996</v>
      </c>
      <c r="U1016" t="s">
        <v>2191</v>
      </c>
    </row>
    <row r="1017" spans="1:21" hidden="1" x14ac:dyDescent="0.25">
      <c r="A1017" t="s">
        <v>1647</v>
      </c>
      <c r="B1017" t="s">
        <v>65</v>
      </c>
      <c r="C1017" t="s">
        <v>17</v>
      </c>
      <c r="D1017" t="s">
        <v>2243</v>
      </c>
      <c r="E1017" s="1">
        <v>45033</v>
      </c>
      <c r="F1017" s="3" t="s">
        <v>1648</v>
      </c>
      <c r="G1017" t="s">
        <v>1649</v>
      </c>
      <c r="H1017" t="s">
        <v>1650</v>
      </c>
      <c r="J1017" s="3" t="s">
        <v>2584</v>
      </c>
      <c r="K1017" s="3" t="s">
        <v>2585</v>
      </c>
      <c r="L1017" s="3" t="s">
        <v>22</v>
      </c>
      <c r="M1017" s="5">
        <v>45716</v>
      </c>
      <c r="N1017">
        <v>300000</v>
      </c>
      <c r="O1017" t="s">
        <v>2586</v>
      </c>
      <c r="R1017" s="10">
        <f>Table1[[#This Row],[Initial Balance]]-P1018-P1019-P1021-P1022-P1023-P1024</f>
        <v>0</v>
      </c>
      <c r="S1017" s="6">
        <v>45033</v>
      </c>
      <c r="T1017" t="s">
        <v>2032</v>
      </c>
      <c r="U1017" t="s">
        <v>789</v>
      </c>
    </row>
    <row r="1018" spans="1:21" hidden="1" x14ac:dyDescent="0.25">
      <c r="A1018" t="s">
        <v>1647</v>
      </c>
      <c r="B1018" t="s">
        <v>65</v>
      </c>
      <c r="C1018" t="s">
        <v>17</v>
      </c>
      <c r="D1018" t="s">
        <v>2243</v>
      </c>
      <c r="E1018" s="1">
        <v>45033</v>
      </c>
      <c r="F1018" s="3" t="s">
        <v>1648</v>
      </c>
      <c r="G1018" t="s">
        <v>1649</v>
      </c>
      <c r="H1018" t="s">
        <v>1650</v>
      </c>
      <c r="J1018" s="3" t="s">
        <v>2584</v>
      </c>
      <c r="K1018" s="3" t="s">
        <v>2585</v>
      </c>
      <c r="L1018" s="3" t="s">
        <v>22</v>
      </c>
      <c r="M1018" s="5">
        <v>45716</v>
      </c>
      <c r="O1018" t="s">
        <v>23</v>
      </c>
      <c r="P1018">
        <v>19805</v>
      </c>
      <c r="S1018" s="6">
        <v>45007</v>
      </c>
      <c r="T1018" t="s">
        <v>199</v>
      </c>
      <c r="U1018" t="s">
        <v>2587</v>
      </c>
    </row>
    <row r="1019" spans="1:21" hidden="1" x14ac:dyDescent="0.25">
      <c r="A1019" t="s">
        <v>1647</v>
      </c>
      <c r="B1019" t="s">
        <v>65</v>
      </c>
      <c r="C1019" t="s">
        <v>17</v>
      </c>
      <c r="D1019" t="s">
        <v>2243</v>
      </c>
      <c r="E1019" s="1">
        <v>45033</v>
      </c>
      <c r="F1019" s="3" t="s">
        <v>1648</v>
      </c>
      <c r="G1019" t="s">
        <v>1649</v>
      </c>
      <c r="H1019" t="s">
        <v>3297</v>
      </c>
      <c r="J1019" s="3" t="s">
        <v>2584</v>
      </c>
      <c r="K1019" s="3" t="s">
        <v>2585</v>
      </c>
      <c r="L1019" s="3" t="s">
        <v>22</v>
      </c>
      <c r="M1019" s="5">
        <v>45716</v>
      </c>
      <c r="O1019" t="s">
        <v>23</v>
      </c>
      <c r="P1019">
        <v>40500</v>
      </c>
      <c r="S1019" s="6">
        <v>45190</v>
      </c>
      <c r="T1019" t="s">
        <v>199</v>
      </c>
      <c r="U1019" t="s">
        <v>3123</v>
      </c>
    </row>
    <row r="1020" spans="1:21" hidden="1" x14ac:dyDescent="0.25">
      <c r="A1020" t="s">
        <v>1647</v>
      </c>
      <c r="B1020" t="s">
        <v>65</v>
      </c>
      <c r="C1020" t="s">
        <v>17</v>
      </c>
      <c r="E1020" s="1">
        <v>44813</v>
      </c>
      <c r="F1020" s="3" t="s">
        <v>1648</v>
      </c>
      <c r="G1020" t="s">
        <v>1649</v>
      </c>
      <c r="H1020" t="s">
        <v>1650</v>
      </c>
      <c r="I1020" t="s">
        <v>3292</v>
      </c>
      <c r="J1020" s="3" t="s">
        <v>1652</v>
      </c>
      <c r="K1020" s="3" t="s">
        <v>1653</v>
      </c>
      <c r="L1020" s="3" t="s">
        <v>22</v>
      </c>
      <c r="M1020" s="5">
        <v>45565</v>
      </c>
      <c r="O1020" t="s">
        <v>23</v>
      </c>
      <c r="P1020">
        <v>10464</v>
      </c>
      <c r="S1020" s="6">
        <v>45401</v>
      </c>
      <c r="T1020" t="s">
        <v>199</v>
      </c>
      <c r="U1020" t="s">
        <v>3891</v>
      </c>
    </row>
    <row r="1021" spans="1:21" hidden="1" x14ac:dyDescent="0.25">
      <c r="A1021" t="s">
        <v>1647</v>
      </c>
      <c r="B1021" t="s">
        <v>65</v>
      </c>
      <c r="C1021" t="s">
        <v>17</v>
      </c>
      <c r="D1021" t="s">
        <v>2243</v>
      </c>
      <c r="E1021" s="1">
        <v>45033</v>
      </c>
      <c r="F1021" s="3" t="s">
        <v>1648</v>
      </c>
      <c r="G1021" t="s">
        <v>3839</v>
      </c>
      <c r="H1021" t="s">
        <v>3838</v>
      </c>
      <c r="J1021" s="3" t="s">
        <v>2584</v>
      </c>
      <c r="K1021" s="3" t="s">
        <v>2585</v>
      </c>
      <c r="L1021" s="3" t="s">
        <v>22</v>
      </c>
      <c r="M1021" s="5">
        <v>45716</v>
      </c>
      <c r="O1021" t="s">
        <v>23</v>
      </c>
      <c r="P1021" s="9">
        <v>31600</v>
      </c>
      <c r="S1021" s="6">
        <v>45335</v>
      </c>
      <c r="T1021" t="s">
        <v>689</v>
      </c>
      <c r="U1021" t="s">
        <v>3827</v>
      </c>
    </row>
    <row r="1022" spans="1:21" hidden="1" x14ac:dyDescent="0.25">
      <c r="A1022" t="s">
        <v>1647</v>
      </c>
      <c r="B1022" t="s">
        <v>65</v>
      </c>
      <c r="C1022" t="s">
        <v>17</v>
      </c>
      <c r="D1022" t="s">
        <v>2243</v>
      </c>
      <c r="E1022" s="1">
        <v>45033</v>
      </c>
      <c r="F1022" s="3" t="s">
        <v>1648</v>
      </c>
      <c r="G1022" t="s">
        <v>3839</v>
      </c>
      <c r="H1022" t="s">
        <v>3838</v>
      </c>
      <c r="J1022" s="3" t="s">
        <v>2584</v>
      </c>
      <c r="K1022" s="3" t="s">
        <v>2585</v>
      </c>
      <c r="L1022" s="3" t="s">
        <v>22</v>
      </c>
      <c r="M1022" s="5">
        <v>45716</v>
      </c>
      <c r="O1022" t="s">
        <v>23</v>
      </c>
      <c r="P1022" s="9">
        <v>84750</v>
      </c>
      <c r="S1022" s="6">
        <v>45352</v>
      </c>
      <c r="T1022" t="s">
        <v>689</v>
      </c>
      <c r="U1022" t="s">
        <v>3828</v>
      </c>
    </row>
    <row r="1023" spans="1:21" hidden="1" x14ac:dyDescent="0.25">
      <c r="A1023" t="s">
        <v>1647</v>
      </c>
      <c r="B1023" t="s">
        <v>65</v>
      </c>
      <c r="C1023" t="s">
        <v>17</v>
      </c>
      <c r="D1023" t="s">
        <v>2243</v>
      </c>
      <c r="E1023" s="1">
        <v>45033</v>
      </c>
      <c r="F1023" s="3" t="s">
        <v>1648</v>
      </c>
      <c r="G1023" t="s">
        <v>3839</v>
      </c>
      <c r="H1023" t="s">
        <v>3838</v>
      </c>
      <c r="J1023" s="3" t="s">
        <v>2584</v>
      </c>
      <c r="K1023" s="3" t="s">
        <v>2585</v>
      </c>
      <c r="L1023" s="3" t="s">
        <v>22</v>
      </c>
      <c r="M1023" s="5">
        <v>45716</v>
      </c>
      <c r="O1023" t="s">
        <v>23</v>
      </c>
      <c r="P1023" s="9">
        <v>77000</v>
      </c>
      <c r="S1023" s="6">
        <v>45386</v>
      </c>
      <c r="T1023" t="s">
        <v>689</v>
      </c>
      <c r="U1023" t="s">
        <v>3892</v>
      </c>
    </row>
    <row r="1024" spans="1:21" hidden="1" x14ac:dyDescent="0.25">
      <c r="A1024" t="s">
        <v>1647</v>
      </c>
      <c r="B1024" t="s">
        <v>65</v>
      </c>
      <c r="C1024" t="s">
        <v>17</v>
      </c>
      <c r="D1024" t="s">
        <v>2243</v>
      </c>
      <c r="E1024" s="1">
        <v>45033</v>
      </c>
      <c r="F1024" s="3" t="s">
        <v>1648</v>
      </c>
      <c r="G1024" t="s">
        <v>3839</v>
      </c>
      <c r="H1024" t="s">
        <v>3838</v>
      </c>
      <c r="J1024" s="3" t="s">
        <v>2584</v>
      </c>
      <c r="K1024" s="3" t="s">
        <v>2585</v>
      </c>
      <c r="L1024" s="3" t="s">
        <v>22</v>
      </c>
      <c r="M1024" s="5">
        <v>45716</v>
      </c>
      <c r="O1024" t="s">
        <v>23</v>
      </c>
      <c r="P1024" s="9">
        <v>46345</v>
      </c>
      <c r="S1024" s="6">
        <v>45401</v>
      </c>
      <c r="T1024" t="s">
        <v>199</v>
      </c>
      <c r="U1024" t="s">
        <v>3891</v>
      </c>
    </row>
    <row r="1025" spans="1:21" hidden="1" x14ac:dyDescent="0.25">
      <c r="A1025" t="s">
        <v>388</v>
      </c>
      <c r="B1025" t="s">
        <v>74</v>
      </c>
      <c r="C1025" t="s">
        <v>17</v>
      </c>
      <c r="E1025" s="1">
        <v>44225</v>
      </c>
      <c r="F1025" s="3" t="s">
        <v>389</v>
      </c>
      <c r="G1025" t="s">
        <v>390</v>
      </c>
      <c r="H1025" t="s">
        <v>391</v>
      </c>
      <c r="I1025" t="s">
        <v>391</v>
      </c>
      <c r="J1025" s="3" t="s">
        <v>392</v>
      </c>
      <c r="K1025" s="3" t="s">
        <v>393</v>
      </c>
      <c r="L1025" s="3" t="s">
        <v>22</v>
      </c>
      <c r="M1025" s="5">
        <v>44526</v>
      </c>
      <c r="N1025">
        <v>200</v>
      </c>
      <c r="O1025" t="s">
        <v>394</v>
      </c>
      <c r="R1025" s="10">
        <v>0</v>
      </c>
      <c r="S1025" s="6">
        <v>44274</v>
      </c>
      <c r="T1025" t="s">
        <v>24</v>
      </c>
      <c r="U1025" t="s">
        <v>25</v>
      </c>
    </row>
    <row r="1026" spans="1:21" hidden="1" x14ac:dyDescent="0.25">
      <c r="A1026" t="s">
        <v>388</v>
      </c>
      <c r="B1026" t="s">
        <v>74</v>
      </c>
      <c r="C1026" t="s">
        <v>17</v>
      </c>
      <c r="E1026" s="1">
        <v>44221</v>
      </c>
      <c r="F1026" s="3" t="s">
        <v>395</v>
      </c>
      <c r="G1026" t="s">
        <v>396</v>
      </c>
      <c r="H1026" t="s">
        <v>397</v>
      </c>
      <c r="I1026" t="s">
        <v>397</v>
      </c>
      <c r="K1026" s="3" t="s">
        <v>398</v>
      </c>
      <c r="L1026" s="3" t="s">
        <v>22</v>
      </c>
      <c r="M1026" s="5">
        <v>44702</v>
      </c>
      <c r="N1026">
        <v>1000</v>
      </c>
      <c r="O1026" t="s">
        <v>103</v>
      </c>
      <c r="P1026" t="s">
        <v>35</v>
      </c>
      <c r="R1026" s="10">
        <v>0</v>
      </c>
      <c r="S1026" s="6">
        <v>44224</v>
      </c>
      <c r="T1026" t="s">
        <v>24</v>
      </c>
      <c r="U1026" t="s">
        <v>25</v>
      </c>
    </row>
    <row r="1027" spans="1:21" hidden="1" x14ac:dyDescent="0.25">
      <c r="A1027" t="s">
        <v>388</v>
      </c>
      <c r="B1027" t="s">
        <v>65</v>
      </c>
      <c r="C1027" t="s">
        <v>17</v>
      </c>
      <c r="E1027" s="1">
        <v>44181</v>
      </c>
      <c r="F1027" s="3">
        <v>771010008</v>
      </c>
      <c r="G1027" t="s">
        <v>116</v>
      </c>
      <c r="H1027" t="s">
        <v>117</v>
      </c>
      <c r="I1027" t="s">
        <v>117</v>
      </c>
      <c r="K1027" s="3">
        <v>1000201853</v>
      </c>
      <c r="L1027" s="3" t="s">
        <v>22</v>
      </c>
      <c r="M1027" s="5">
        <v>46007</v>
      </c>
      <c r="N1027">
        <v>2052</v>
      </c>
      <c r="O1027" t="s">
        <v>23</v>
      </c>
      <c r="R1027" s="10">
        <v>0</v>
      </c>
      <c r="S1027" s="6">
        <v>44270</v>
      </c>
      <c r="T1027" t="s">
        <v>399</v>
      </c>
      <c r="U1027" t="s">
        <v>400</v>
      </c>
    </row>
    <row r="1028" spans="1:21" hidden="1" x14ac:dyDescent="0.25">
      <c r="A1028" t="s">
        <v>388</v>
      </c>
      <c r="B1028" t="s">
        <v>16</v>
      </c>
      <c r="C1028" t="s">
        <v>17</v>
      </c>
      <c r="E1028" s="1">
        <v>44232</v>
      </c>
      <c r="F1028" s="3" t="s">
        <v>279</v>
      </c>
      <c r="G1028" t="s">
        <v>401</v>
      </c>
      <c r="H1028" t="s">
        <v>32</v>
      </c>
      <c r="I1028" t="s">
        <v>233</v>
      </c>
      <c r="J1028" s="3" t="s">
        <v>402</v>
      </c>
      <c r="K1028" s="3" t="s">
        <v>282</v>
      </c>
      <c r="L1028" s="3" t="s">
        <v>22</v>
      </c>
      <c r="M1028" s="5">
        <v>45291</v>
      </c>
      <c r="N1028">
        <v>5</v>
      </c>
      <c r="O1028" t="s">
        <v>403</v>
      </c>
      <c r="R1028" s="10">
        <v>0</v>
      </c>
      <c r="S1028" s="6">
        <v>44232</v>
      </c>
      <c r="T1028" t="s">
        <v>59</v>
      </c>
      <c r="U1028" t="s">
        <v>404</v>
      </c>
    </row>
    <row r="1029" spans="1:21" hidden="1" x14ac:dyDescent="0.25">
      <c r="A1029" t="s">
        <v>388</v>
      </c>
      <c r="B1029" t="s">
        <v>16</v>
      </c>
      <c r="C1029" t="s">
        <v>17</v>
      </c>
      <c r="E1029" s="1">
        <v>44214</v>
      </c>
      <c r="F1029" s="3" t="s">
        <v>405</v>
      </c>
      <c r="G1029" t="s">
        <v>406</v>
      </c>
      <c r="H1029" t="s">
        <v>407</v>
      </c>
      <c r="I1029" t="s">
        <v>408</v>
      </c>
      <c r="K1029" s="3" t="s">
        <v>409</v>
      </c>
      <c r="L1029" s="3" t="s">
        <v>22</v>
      </c>
      <c r="M1029" s="5">
        <v>46040</v>
      </c>
      <c r="N1029">
        <v>100</v>
      </c>
      <c r="O1029" t="s">
        <v>23</v>
      </c>
      <c r="R1029" s="10">
        <v>0</v>
      </c>
      <c r="S1029" s="6">
        <v>44229</v>
      </c>
      <c r="T1029" t="s">
        <v>24</v>
      </c>
      <c r="U1029" t="s">
        <v>410</v>
      </c>
    </row>
    <row r="1030" spans="1:21" hidden="1" x14ac:dyDescent="0.25">
      <c r="A1030" t="s">
        <v>388</v>
      </c>
      <c r="B1030" t="s">
        <v>16</v>
      </c>
      <c r="C1030" t="s">
        <v>17</v>
      </c>
      <c r="E1030" s="1">
        <v>44214</v>
      </c>
      <c r="F1030" s="3" t="s">
        <v>411</v>
      </c>
      <c r="G1030" t="s">
        <v>412</v>
      </c>
      <c r="H1030" t="s">
        <v>413</v>
      </c>
      <c r="I1030" t="s">
        <v>33</v>
      </c>
      <c r="K1030" s="3">
        <v>600001</v>
      </c>
      <c r="L1030" s="3" t="s">
        <v>22</v>
      </c>
      <c r="M1030" s="5">
        <v>45250</v>
      </c>
      <c r="N1030">
        <v>100</v>
      </c>
      <c r="O1030" t="s">
        <v>23</v>
      </c>
      <c r="R1030" s="10">
        <v>0</v>
      </c>
      <c r="S1030" s="6">
        <v>44230</v>
      </c>
      <c r="T1030" t="s">
        <v>24</v>
      </c>
      <c r="U1030" t="s">
        <v>25</v>
      </c>
    </row>
    <row r="1031" spans="1:21" hidden="1" x14ac:dyDescent="0.25">
      <c r="A1031" t="s">
        <v>388</v>
      </c>
      <c r="B1031" t="s">
        <v>16</v>
      </c>
      <c r="C1031" t="s">
        <v>17</v>
      </c>
      <c r="E1031" s="1">
        <v>44214</v>
      </c>
      <c r="F1031" s="3" t="s">
        <v>414</v>
      </c>
      <c r="G1031" t="s">
        <v>415</v>
      </c>
      <c r="H1031" t="s">
        <v>416</v>
      </c>
      <c r="I1031" t="s">
        <v>417</v>
      </c>
      <c r="K1031" s="3">
        <v>200916</v>
      </c>
      <c r="L1031" s="3" t="s">
        <v>22</v>
      </c>
      <c r="M1031" s="5">
        <v>45199</v>
      </c>
      <c r="N1031">
        <v>200</v>
      </c>
      <c r="O1031" t="s">
        <v>23</v>
      </c>
      <c r="R1031" s="10">
        <f>Table1[[#This Row],[Initial Balance]]-P3490</f>
        <v>197</v>
      </c>
      <c r="S1031" s="6">
        <v>44214</v>
      </c>
      <c r="T1031" t="s">
        <v>24</v>
      </c>
      <c r="U1031" t="s">
        <v>25</v>
      </c>
    </row>
    <row r="1032" spans="1:21" hidden="1" x14ac:dyDescent="0.25">
      <c r="A1032" t="s">
        <v>388</v>
      </c>
      <c r="B1032" t="s">
        <v>16</v>
      </c>
      <c r="C1032" t="s">
        <v>17</v>
      </c>
      <c r="E1032" s="1">
        <v>44214</v>
      </c>
      <c r="F1032" s="3" t="s">
        <v>418</v>
      </c>
      <c r="G1032" t="s">
        <v>419</v>
      </c>
      <c r="H1032" t="s">
        <v>420</v>
      </c>
      <c r="I1032" t="s">
        <v>42</v>
      </c>
      <c r="K1032" s="3">
        <v>60257113</v>
      </c>
      <c r="L1032" s="3" t="s">
        <v>22</v>
      </c>
      <c r="M1032" s="5">
        <v>45169</v>
      </c>
      <c r="N1032">
        <v>10</v>
      </c>
      <c r="O1032" t="s">
        <v>23</v>
      </c>
      <c r="R1032" s="10">
        <v>0</v>
      </c>
      <c r="S1032" s="6">
        <v>44230</v>
      </c>
      <c r="T1032" t="s">
        <v>24</v>
      </c>
      <c r="U1032" t="s">
        <v>25</v>
      </c>
    </row>
    <row r="1033" spans="1:21" hidden="1" x14ac:dyDescent="0.25">
      <c r="A1033" t="s">
        <v>388</v>
      </c>
      <c r="B1033" t="s">
        <v>16</v>
      </c>
      <c r="C1033" t="s">
        <v>17</v>
      </c>
      <c r="E1033" s="1">
        <v>44217</v>
      </c>
      <c r="F1033" s="3">
        <v>120710</v>
      </c>
      <c r="G1033" t="s">
        <v>421</v>
      </c>
      <c r="H1033" t="s">
        <v>126</v>
      </c>
      <c r="I1033" t="s">
        <v>126</v>
      </c>
      <c r="K1033" s="3">
        <v>518072</v>
      </c>
      <c r="L1033" s="3" t="s">
        <v>22</v>
      </c>
      <c r="M1033" s="5">
        <v>45230</v>
      </c>
      <c r="N1033">
        <v>200</v>
      </c>
      <c r="O1033" t="s">
        <v>23</v>
      </c>
      <c r="R1033" s="10">
        <v>0</v>
      </c>
      <c r="S1033" s="6">
        <v>44222</v>
      </c>
      <c r="T1033" t="s">
        <v>24</v>
      </c>
      <c r="U1033" t="s">
        <v>25</v>
      </c>
    </row>
    <row r="1034" spans="1:21" hidden="1" x14ac:dyDescent="0.25">
      <c r="A1034" t="s">
        <v>388</v>
      </c>
      <c r="B1034" t="s">
        <v>16</v>
      </c>
      <c r="C1034" t="s">
        <v>17</v>
      </c>
      <c r="E1034" s="1">
        <v>44217</v>
      </c>
      <c r="F1034" s="3">
        <v>120710</v>
      </c>
      <c r="G1034" t="s">
        <v>421</v>
      </c>
      <c r="H1034" t="s">
        <v>126</v>
      </c>
      <c r="I1034" t="s">
        <v>126</v>
      </c>
      <c r="K1034" s="3">
        <v>518072</v>
      </c>
      <c r="L1034" s="3" t="s">
        <v>22</v>
      </c>
      <c r="M1034" s="5">
        <v>45230</v>
      </c>
      <c r="O1034" t="s">
        <v>23</v>
      </c>
      <c r="P1034">
        <v>25</v>
      </c>
      <c r="S1034" s="6">
        <v>44256</v>
      </c>
      <c r="T1034" t="s">
        <v>422</v>
      </c>
      <c r="U1034" t="s">
        <v>423</v>
      </c>
    </row>
    <row r="1035" spans="1:21" hidden="1" x14ac:dyDescent="0.25">
      <c r="A1035" t="s">
        <v>388</v>
      </c>
      <c r="B1035" t="s">
        <v>16</v>
      </c>
      <c r="C1035" t="s">
        <v>17</v>
      </c>
      <c r="E1035" s="1">
        <v>44214</v>
      </c>
      <c r="F1035" s="3" t="s">
        <v>405</v>
      </c>
      <c r="G1035" t="s">
        <v>406</v>
      </c>
      <c r="H1035" t="s">
        <v>407</v>
      </c>
      <c r="I1035" t="s">
        <v>408</v>
      </c>
      <c r="K1035" s="3" t="s">
        <v>409</v>
      </c>
      <c r="L1035" s="3" t="s">
        <v>22</v>
      </c>
      <c r="M1035" s="5">
        <v>46040</v>
      </c>
      <c r="O1035" t="s">
        <v>23</v>
      </c>
      <c r="P1035">
        <v>6</v>
      </c>
      <c r="S1035" s="6">
        <v>44256</v>
      </c>
      <c r="T1035" t="s">
        <v>422</v>
      </c>
      <c r="U1035" t="s">
        <v>424</v>
      </c>
    </row>
    <row r="1036" spans="1:21" hidden="1" x14ac:dyDescent="0.25">
      <c r="A1036" t="s">
        <v>388</v>
      </c>
      <c r="B1036" t="s">
        <v>16</v>
      </c>
      <c r="C1036" t="s">
        <v>17</v>
      </c>
      <c r="E1036" s="1">
        <v>44214</v>
      </c>
      <c r="F1036" s="3" t="s">
        <v>418</v>
      </c>
      <c r="G1036" t="s">
        <v>419</v>
      </c>
      <c r="H1036" t="s">
        <v>420</v>
      </c>
      <c r="I1036" t="s">
        <v>42</v>
      </c>
      <c r="K1036" s="3">
        <v>60257113</v>
      </c>
      <c r="L1036" s="3" t="s">
        <v>22</v>
      </c>
      <c r="M1036" s="5">
        <v>45169</v>
      </c>
      <c r="O1036" t="s">
        <v>23</v>
      </c>
      <c r="P1036">
        <v>2</v>
      </c>
      <c r="S1036" s="6">
        <v>44256</v>
      </c>
      <c r="T1036" t="s">
        <v>422</v>
      </c>
      <c r="U1036" t="s">
        <v>425</v>
      </c>
    </row>
    <row r="1037" spans="1:21" hidden="1" x14ac:dyDescent="0.25">
      <c r="A1037" t="s">
        <v>388</v>
      </c>
      <c r="B1037" t="s">
        <v>74</v>
      </c>
      <c r="C1037" t="s">
        <v>17</v>
      </c>
      <c r="E1037" s="1">
        <v>44221</v>
      </c>
      <c r="F1037" s="3" t="s">
        <v>395</v>
      </c>
      <c r="G1037" t="s">
        <v>396</v>
      </c>
      <c r="H1037" t="s">
        <v>397</v>
      </c>
      <c r="I1037" t="s">
        <v>397</v>
      </c>
      <c r="K1037" s="3" t="s">
        <v>398</v>
      </c>
      <c r="L1037" s="3" t="s">
        <v>22</v>
      </c>
      <c r="M1037" s="5">
        <v>44702</v>
      </c>
      <c r="O1037" t="s">
        <v>103</v>
      </c>
      <c r="P1037">
        <v>236.26</v>
      </c>
      <c r="S1037" s="6">
        <v>44259</v>
      </c>
      <c r="T1037" t="s">
        <v>199</v>
      </c>
      <c r="U1037" t="s">
        <v>425</v>
      </c>
    </row>
    <row r="1038" spans="1:21" hidden="1" x14ac:dyDescent="0.25">
      <c r="A1038" t="s">
        <v>388</v>
      </c>
      <c r="B1038" t="s">
        <v>16</v>
      </c>
      <c r="C1038" t="s">
        <v>17</v>
      </c>
      <c r="E1038" s="1">
        <v>44232</v>
      </c>
      <c r="F1038" s="3" t="s">
        <v>279</v>
      </c>
      <c r="G1038" t="s">
        <v>401</v>
      </c>
      <c r="H1038" t="s">
        <v>32</v>
      </c>
      <c r="I1038" t="s">
        <v>233</v>
      </c>
      <c r="J1038" s="3" t="s">
        <v>402</v>
      </c>
      <c r="K1038" s="3" t="s">
        <v>282</v>
      </c>
      <c r="L1038" s="3" t="s">
        <v>22</v>
      </c>
      <c r="M1038" s="5">
        <v>45291</v>
      </c>
      <c r="N1038" t="s">
        <v>35</v>
      </c>
      <c r="O1038" t="s">
        <v>403</v>
      </c>
      <c r="P1038">
        <v>1</v>
      </c>
      <c r="S1038" s="6">
        <v>44260</v>
      </c>
      <c r="T1038" t="s">
        <v>426</v>
      </c>
      <c r="U1038" t="s">
        <v>425</v>
      </c>
    </row>
    <row r="1039" spans="1:21" hidden="1" x14ac:dyDescent="0.25">
      <c r="A1039" t="s">
        <v>388</v>
      </c>
      <c r="B1039" t="s">
        <v>74</v>
      </c>
      <c r="C1039" t="s">
        <v>17</v>
      </c>
      <c r="E1039" s="1">
        <v>44265</v>
      </c>
      <c r="F1039" s="3" t="s">
        <v>427</v>
      </c>
      <c r="G1039" t="s">
        <v>428</v>
      </c>
      <c r="H1039" t="s">
        <v>429</v>
      </c>
      <c r="I1039" t="s">
        <v>429</v>
      </c>
      <c r="J1039" s="3" t="s">
        <v>430</v>
      </c>
      <c r="K1039" s="3" t="s">
        <v>431</v>
      </c>
      <c r="L1039" s="3" t="s">
        <v>432</v>
      </c>
      <c r="M1039" s="5">
        <v>44710</v>
      </c>
      <c r="N1039">
        <v>2000</v>
      </c>
      <c r="O1039" t="s">
        <v>103</v>
      </c>
      <c r="P1039">
        <v>0</v>
      </c>
      <c r="R1039" s="10">
        <v>0</v>
      </c>
      <c r="S1039" s="6">
        <v>44265</v>
      </c>
      <c r="T1039" t="s">
        <v>24</v>
      </c>
      <c r="U1039" t="s">
        <v>25</v>
      </c>
    </row>
    <row r="1040" spans="1:21" hidden="1" x14ac:dyDescent="0.25">
      <c r="A1040" t="s">
        <v>388</v>
      </c>
      <c r="B1040" t="s">
        <v>74</v>
      </c>
      <c r="C1040" t="s">
        <v>17</v>
      </c>
      <c r="E1040" s="1">
        <v>44221</v>
      </c>
      <c r="F1040" s="3" t="s">
        <v>395</v>
      </c>
      <c r="G1040" t="s">
        <v>396</v>
      </c>
      <c r="H1040" t="s">
        <v>397</v>
      </c>
      <c r="I1040" t="s">
        <v>397</v>
      </c>
      <c r="K1040" s="3" t="s">
        <v>398</v>
      </c>
      <c r="L1040" s="3" t="s">
        <v>22</v>
      </c>
      <c r="M1040" s="5">
        <v>44702</v>
      </c>
      <c r="O1040" t="s">
        <v>103</v>
      </c>
      <c r="P1040">
        <v>13.78</v>
      </c>
      <c r="S1040" s="6">
        <v>44267</v>
      </c>
      <c r="T1040" t="s">
        <v>433</v>
      </c>
      <c r="U1040" t="s">
        <v>434</v>
      </c>
    </row>
    <row r="1041" spans="1:21" hidden="1" x14ac:dyDescent="0.25">
      <c r="A1041" t="s">
        <v>388</v>
      </c>
      <c r="B1041" t="s">
        <v>65</v>
      </c>
      <c r="C1041" t="s">
        <v>17</v>
      </c>
      <c r="E1041" s="1">
        <v>44181</v>
      </c>
      <c r="F1041" s="3">
        <v>771010008</v>
      </c>
      <c r="G1041" t="s">
        <v>116</v>
      </c>
      <c r="H1041" t="s">
        <v>117</v>
      </c>
      <c r="I1041" t="s">
        <v>117</v>
      </c>
      <c r="K1041" s="3">
        <v>1000201853</v>
      </c>
      <c r="L1041" s="3" t="s">
        <v>22</v>
      </c>
      <c r="M1041" s="5">
        <v>46007</v>
      </c>
      <c r="O1041" t="s">
        <v>23</v>
      </c>
      <c r="P1041">
        <v>228</v>
      </c>
      <c r="S1041" s="6">
        <v>44273</v>
      </c>
      <c r="T1041" t="s">
        <v>199</v>
      </c>
      <c r="U1041" t="s">
        <v>435</v>
      </c>
    </row>
    <row r="1042" spans="1:21" hidden="1" x14ac:dyDescent="0.25">
      <c r="A1042" t="s">
        <v>388</v>
      </c>
      <c r="B1042" t="s">
        <v>74</v>
      </c>
      <c r="C1042" t="s">
        <v>17</v>
      </c>
      <c r="E1042" s="1">
        <v>44221</v>
      </c>
      <c r="F1042" s="3" t="s">
        <v>395</v>
      </c>
      <c r="G1042" t="s">
        <v>396</v>
      </c>
      <c r="H1042" t="s">
        <v>397</v>
      </c>
      <c r="I1042" t="s">
        <v>397</v>
      </c>
      <c r="K1042" s="3" t="s">
        <v>398</v>
      </c>
      <c r="L1042" s="3" t="s">
        <v>22</v>
      </c>
      <c r="M1042" s="5">
        <v>44702</v>
      </c>
      <c r="O1042" t="s">
        <v>103</v>
      </c>
      <c r="P1042">
        <v>7.82</v>
      </c>
      <c r="S1042" s="6">
        <v>44274</v>
      </c>
      <c r="T1042" t="s">
        <v>433</v>
      </c>
      <c r="U1042" t="s">
        <v>434</v>
      </c>
    </row>
    <row r="1043" spans="1:21" hidden="1" x14ac:dyDescent="0.25">
      <c r="A1043" t="s">
        <v>388</v>
      </c>
      <c r="B1043" t="s">
        <v>16</v>
      </c>
      <c r="C1043" t="s">
        <v>17</v>
      </c>
      <c r="E1043" s="1">
        <v>44278</v>
      </c>
      <c r="F1043" s="3" t="s">
        <v>436</v>
      </c>
      <c r="G1043" t="s">
        <v>437</v>
      </c>
      <c r="H1043" t="s">
        <v>438</v>
      </c>
      <c r="I1043" t="s">
        <v>195</v>
      </c>
      <c r="J1043" s="3" t="s">
        <v>439</v>
      </c>
      <c r="K1043" s="3" t="s">
        <v>440</v>
      </c>
      <c r="L1043" s="3" t="s">
        <v>22</v>
      </c>
      <c r="M1043" s="5">
        <v>45382</v>
      </c>
      <c r="N1043">
        <v>5</v>
      </c>
      <c r="O1043" t="s">
        <v>403</v>
      </c>
      <c r="R1043" s="10" t="e">
        <f>Table1[[#This Row],[Initial Balance]]-SUM(P2620,P2621,P2622,P3710,#REF!)</f>
        <v>#REF!</v>
      </c>
      <c r="S1043" s="6">
        <v>44278</v>
      </c>
      <c r="T1043" t="s">
        <v>24</v>
      </c>
      <c r="U1043" t="s">
        <v>25</v>
      </c>
    </row>
    <row r="1044" spans="1:21" hidden="1" x14ac:dyDescent="0.25">
      <c r="A1044" t="s">
        <v>388</v>
      </c>
      <c r="B1044" t="s">
        <v>16</v>
      </c>
      <c r="C1044" t="s">
        <v>17</v>
      </c>
      <c r="E1044" s="1">
        <v>44214</v>
      </c>
      <c r="F1044" s="3" t="s">
        <v>411</v>
      </c>
      <c r="G1044" t="s">
        <v>412</v>
      </c>
      <c r="H1044" t="s">
        <v>413</v>
      </c>
      <c r="I1044" t="s">
        <v>33</v>
      </c>
      <c r="K1044" s="3">
        <v>600001</v>
      </c>
      <c r="L1044" s="3" t="s">
        <v>22</v>
      </c>
      <c r="M1044" s="5">
        <v>45250</v>
      </c>
      <c r="O1044" t="s">
        <v>23</v>
      </c>
      <c r="P1044">
        <v>5</v>
      </c>
      <c r="S1044" s="6">
        <v>44256</v>
      </c>
      <c r="T1044" t="s">
        <v>422</v>
      </c>
      <c r="U1044" t="s">
        <v>425</v>
      </c>
    </row>
    <row r="1045" spans="1:21" hidden="1" x14ac:dyDescent="0.25">
      <c r="A1045" t="s">
        <v>388</v>
      </c>
      <c r="B1045" t="s">
        <v>74</v>
      </c>
      <c r="C1045" t="s">
        <v>17</v>
      </c>
      <c r="E1045" s="1">
        <v>44225</v>
      </c>
      <c r="F1045" s="3" t="s">
        <v>389</v>
      </c>
      <c r="G1045" t="s">
        <v>390</v>
      </c>
      <c r="H1045" t="s">
        <v>391</v>
      </c>
      <c r="I1045" t="s">
        <v>391</v>
      </c>
      <c r="J1045" s="3" t="s">
        <v>392</v>
      </c>
      <c r="K1045" s="3" t="s">
        <v>393</v>
      </c>
      <c r="L1045" s="3" t="s">
        <v>22</v>
      </c>
      <c r="M1045" s="5">
        <v>44526</v>
      </c>
      <c r="O1045" t="s">
        <v>394</v>
      </c>
      <c r="P1045">
        <v>0.63</v>
      </c>
      <c r="S1045" s="6">
        <v>44292</v>
      </c>
      <c r="T1045" t="s">
        <v>199</v>
      </c>
      <c r="U1045" t="s">
        <v>441</v>
      </c>
    </row>
    <row r="1046" spans="1:21" hidden="1" x14ac:dyDescent="0.25">
      <c r="A1046" t="s">
        <v>388</v>
      </c>
      <c r="B1046" t="s">
        <v>74</v>
      </c>
      <c r="C1046" t="s">
        <v>17</v>
      </c>
      <c r="E1046" s="1">
        <v>44225</v>
      </c>
      <c r="F1046" s="3" t="s">
        <v>389</v>
      </c>
      <c r="G1046" t="s">
        <v>390</v>
      </c>
      <c r="H1046" t="s">
        <v>391</v>
      </c>
      <c r="I1046" t="s">
        <v>391</v>
      </c>
      <c r="J1046" s="3" t="s">
        <v>392</v>
      </c>
      <c r="K1046" s="3" t="s">
        <v>393</v>
      </c>
      <c r="L1046" s="3" t="s">
        <v>22</v>
      </c>
      <c r="M1046" s="5">
        <v>44526</v>
      </c>
      <c r="O1046" t="s">
        <v>394</v>
      </c>
      <c r="P1046">
        <v>1.65</v>
      </c>
      <c r="S1046" s="6">
        <v>44315</v>
      </c>
      <c r="T1046" t="s">
        <v>199</v>
      </c>
      <c r="U1046" t="s">
        <v>441</v>
      </c>
    </row>
    <row r="1047" spans="1:21" hidden="1" x14ac:dyDescent="0.25">
      <c r="A1047" t="s">
        <v>388</v>
      </c>
      <c r="B1047" t="s">
        <v>65</v>
      </c>
      <c r="C1047" t="s">
        <v>17</v>
      </c>
      <c r="E1047" s="1">
        <v>44181</v>
      </c>
      <c r="F1047" s="3">
        <v>771010008</v>
      </c>
      <c r="G1047" t="s">
        <v>116</v>
      </c>
      <c r="H1047" t="s">
        <v>117</v>
      </c>
      <c r="I1047" t="s">
        <v>117</v>
      </c>
      <c r="K1047" s="3">
        <v>1000201853</v>
      </c>
      <c r="L1047" s="3" t="s">
        <v>22</v>
      </c>
      <c r="M1047" s="5">
        <v>46007</v>
      </c>
      <c r="O1047" t="s">
        <v>23</v>
      </c>
      <c r="P1047">
        <v>228</v>
      </c>
      <c r="S1047" s="6">
        <v>44330</v>
      </c>
      <c r="T1047" t="s">
        <v>199</v>
      </c>
      <c r="U1047" t="s">
        <v>442</v>
      </c>
    </row>
    <row r="1048" spans="1:21" hidden="1" x14ac:dyDescent="0.25">
      <c r="A1048" t="s">
        <v>388</v>
      </c>
      <c r="B1048" t="s">
        <v>16</v>
      </c>
      <c r="C1048" t="s">
        <v>17</v>
      </c>
      <c r="E1048" s="1">
        <v>44232</v>
      </c>
      <c r="F1048" s="3" t="s">
        <v>279</v>
      </c>
      <c r="G1048" t="s">
        <v>401</v>
      </c>
      <c r="H1048" t="s">
        <v>32</v>
      </c>
      <c r="I1048" t="s">
        <v>233</v>
      </c>
      <c r="J1048" s="3" t="s">
        <v>402</v>
      </c>
      <c r="K1048" s="3" t="s">
        <v>282</v>
      </c>
      <c r="L1048" s="3" t="s">
        <v>22</v>
      </c>
      <c r="M1048" s="5">
        <v>45291</v>
      </c>
      <c r="O1048" t="s">
        <v>403</v>
      </c>
      <c r="P1048">
        <v>2</v>
      </c>
      <c r="S1048" s="6">
        <v>44341</v>
      </c>
      <c r="T1048" t="s">
        <v>24</v>
      </c>
      <c r="U1048" t="s">
        <v>38</v>
      </c>
    </row>
    <row r="1049" spans="1:21" hidden="1" x14ac:dyDescent="0.25">
      <c r="A1049" t="s">
        <v>388</v>
      </c>
      <c r="B1049" t="s">
        <v>74</v>
      </c>
      <c r="C1049" t="s">
        <v>17</v>
      </c>
      <c r="E1049" s="1">
        <v>44225</v>
      </c>
      <c r="F1049" s="3" t="s">
        <v>389</v>
      </c>
      <c r="G1049" t="s">
        <v>390</v>
      </c>
      <c r="H1049" t="s">
        <v>391</v>
      </c>
      <c r="I1049" t="s">
        <v>391</v>
      </c>
      <c r="J1049" s="3" t="s">
        <v>392</v>
      </c>
      <c r="K1049" s="3" t="s">
        <v>393</v>
      </c>
      <c r="L1049" s="3" t="s">
        <v>22</v>
      </c>
      <c r="M1049" s="5">
        <v>44526</v>
      </c>
      <c r="O1049" t="s">
        <v>394</v>
      </c>
      <c r="P1049">
        <v>1</v>
      </c>
      <c r="S1049" s="6">
        <v>44344</v>
      </c>
      <c r="T1049" t="s">
        <v>199</v>
      </c>
      <c r="U1049" t="s">
        <v>816</v>
      </c>
    </row>
    <row r="1050" spans="1:21" hidden="1" x14ac:dyDescent="0.25">
      <c r="A1050" t="s">
        <v>388</v>
      </c>
      <c r="B1050" t="s">
        <v>74</v>
      </c>
      <c r="C1050" t="s">
        <v>17</v>
      </c>
      <c r="E1050" s="1">
        <v>44225</v>
      </c>
      <c r="F1050" s="3" t="s">
        <v>389</v>
      </c>
      <c r="G1050" t="s">
        <v>390</v>
      </c>
      <c r="H1050" t="s">
        <v>391</v>
      </c>
      <c r="I1050" t="s">
        <v>391</v>
      </c>
      <c r="J1050" s="3" t="s">
        <v>392</v>
      </c>
      <c r="K1050" s="3" t="s">
        <v>393</v>
      </c>
      <c r="L1050" s="3" t="s">
        <v>22</v>
      </c>
      <c r="M1050" s="5">
        <v>44526</v>
      </c>
      <c r="O1050" t="s">
        <v>394</v>
      </c>
      <c r="P1050">
        <v>5</v>
      </c>
      <c r="S1050" s="6">
        <v>44228</v>
      </c>
      <c r="T1050" t="s">
        <v>422</v>
      </c>
      <c r="U1050" t="s">
        <v>817</v>
      </c>
    </row>
    <row r="1051" spans="1:21" hidden="1" x14ac:dyDescent="0.25">
      <c r="A1051" t="s">
        <v>388</v>
      </c>
      <c r="B1051" t="s">
        <v>74</v>
      </c>
      <c r="C1051" t="s">
        <v>17</v>
      </c>
      <c r="E1051" s="1">
        <v>44225</v>
      </c>
      <c r="F1051" s="3" t="s">
        <v>389</v>
      </c>
      <c r="G1051" t="s">
        <v>390</v>
      </c>
      <c r="H1051" t="s">
        <v>391</v>
      </c>
      <c r="I1051" t="s">
        <v>391</v>
      </c>
      <c r="J1051" s="3" t="s">
        <v>392</v>
      </c>
      <c r="K1051" s="3" t="s">
        <v>393</v>
      </c>
      <c r="L1051" s="3" t="s">
        <v>22</v>
      </c>
      <c r="M1051" s="5">
        <v>44526</v>
      </c>
      <c r="O1051" t="s">
        <v>394</v>
      </c>
      <c r="P1051">
        <v>5</v>
      </c>
      <c r="S1051" s="6">
        <v>44230</v>
      </c>
      <c r="T1051" t="s">
        <v>422</v>
      </c>
      <c r="U1051" t="s">
        <v>818</v>
      </c>
    </row>
    <row r="1052" spans="1:21" hidden="1" x14ac:dyDescent="0.25">
      <c r="A1052" t="s">
        <v>388</v>
      </c>
      <c r="B1052" t="s">
        <v>74</v>
      </c>
      <c r="C1052" t="s">
        <v>17</v>
      </c>
      <c r="E1052" s="1">
        <v>44225</v>
      </c>
      <c r="F1052" s="3" t="s">
        <v>389</v>
      </c>
      <c r="G1052" t="s">
        <v>390</v>
      </c>
      <c r="H1052" t="s">
        <v>391</v>
      </c>
      <c r="I1052" t="s">
        <v>391</v>
      </c>
      <c r="J1052" s="3" t="s">
        <v>392</v>
      </c>
      <c r="K1052" s="3" t="s">
        <v>393</v>
      </c>
      <c r="L1052" s="3" t="s">
        <v>22</v>
      </c>
      <c r="M1052" s="5">
        <v>44526</v>
      </c>
      <c r="O1052" t="s">
        <v>394</v>
      </c>
      <c r="P1052">
        <v>5</v>
      </c>
      <c r="S1052" s="6">
        <v>44230</v>
      </c>
      <c r="T1052" t="s">
        <v>422</v>
      </c>
      <c r="U1052" t="s">
        <v>819</v>
      </c>
    </row>
    <row r="1053" spans="1:21" hidden="1" x14ac:dyDescent="0.25">
      <c r="A1053" t="s">
        <v>388</v>
      </c>
      <c r="B1053" t="s">
        <v>74</v>
      </c>
      <c r="C1053" t="s">
        <v>17</v>
      </c>
      <c r="E1053" s="1">
        <v>44225</v>
      </c>
      <c r="F1053" s="3" t="s">
        <v>389</v>
      </c>
      <c r="G1053" t="s">
        <v>390</v>
      </c>
      <c r="H1053" t="s">
        <v>391</v>
      </c>
      <c r="I1053" t="s">
        <v>391</v>
      </c>
      <c r="J1053" s="3" t="s">
        <v>392</v>
      </c>
      <c r="K1053" s="3" t="s">
        <v>393</v>
      </c>
      <c r="L1053" s="3" t="s">
        <v>22</v>
      </c>
      <c r="M1053" s="5">
        <v>44526</v>
      </c>
      <c r="O1053" t="s">
        <v>394</v>
      </c>
      <c r="P1053">
        <v>5</v>
      </c>
      <c r="S1053" s="6">
        <v>44230</v>
      </c>
      <c r="T1053" t="s">
        <v>422</v>
      </c>
      <c r="U1053" t="s">
        <v>820</v>
      </c>
    </row>
    <row r="1054" spans="1:21" hidden="1" x14ac:dyDescent="0.25">
      <c r="A1054" t="s">
        <v>388</v>
      </c>
      <c r="B1054" t="s">
        <v>74</v>
      </c>
      <c r="C1054" t="s">
        <v>17</v>
      </c>
      <c r="E1054" s="1">
        <v>44225</v>
      </c>
      <c r="F1054" s="3" t="s">
        <v>389</v>
      </c>
      <c r="G1054" t="s">
        <v>390</v>
      </c>
      <c r="H1054" t="s">
        <v>391</v>
      </c>
      <c r="I1054" t="s">
        <v>391</v>
      </c>
      <c r="J1054" s="3" t="s">
        <v>392</v>
      </c>
      <c r="K1054" s="3" t="s">
        <v>393</v>
      </c>
      <c r="L1054" s="3" t="s">
        <v>22</v>
      </c>
      <c r="M1054" s="5">
        <v>44526</v>
      </c>
      <c r="O1054" t="s">
        <v>394</v>
      </c>
      <c r="P1054">
        <v>5</v>
      </c>
      <c r="S1054" s="6">
        <v>44242</v>
      </c>
      <c r="T1054" t="s">
        <v>426</v>
      </c>
      <c r="U1054" t="s">
        <v>816</v>
      </c>
    </row>
    <row r="1055" spans="1:21" hidden="1" x14ac:dyDescent="0.25">
      <c r="A1055" t="s">
        <v>388</v>
      </c>
      <c r="B1055" t="s">
        <v>74</v>
      </c>
      <c r="C1055" t="s">
        <v>17</v>
      </c>
      <c r="E1055" s="1">
        <v>44225</v>
      </c>
      <c r="F1055" s="3" t="s">
        <v>389</v>
      </c>
      <c r="G1055" t="s">
        <v>390</v>
      </c>
      <c r="H1055" t="s">
        <v>391</v>
      </c>
      <c r="I1055" t="s">
        <v>391</v>
      </c>
      <c r="J1055" s="3" t="s">
        <v>392</v>
      </c>
      <c r="K1055" s="3" t="s">
        <v>393</v>
      </c>
      <c r="L1055" s="3" t="s">
        <v>22</v>
      </c>
      <c r="M1055" s="5">
        <v>44526</v>
      </c>
      <c r="O1055" t="s">
        <v>394</v>
      </c>
      <c r="P1055">
        <v>5</v>
      </c>
      <c r="S1055" s="6">
        <v>44243</v>
      </c>
      <c r="T1055" t="s">
        <v>422</v>
      </c>
      <c r="U1055" t="s">
        <v>817</v>
      </c>
    </row>
    <row r="1056" spans="1:21" hidden="1" x14ac:dyDescent="0.25">
      <c r="A1056" t="s">
        <v>388</v>
      </c>
      <c r="B1056" t="s">
        <v>74</v>
      </c>
      <c r="C1056" t="s">
        <v>17</v>
      </c>
      <c r="E1056" s="1">
        <v>44225</v>
      </c>
      <c r="F1056" s="3" t="s">
        <v>389</v>
      </c>
      <c r="G1056" t="s">
        <v>390</v>
      </c>
      <c r="H1056" t="s">
        <v>391</v>
      </c>
      <c r="I1056" t="s">
        <v>391</v>
      </c>
      <c r="J1056" s="3" t="s">
        <v>392</v>
      </c>
      <c r="K1056" s="3" t="s">
        <v>393</v>
      </c>
      <c r="L1056" s="3" t="s">
        <v>22</v>
      </c>
      <c r="M1056" s="5">
        <v>44526</v>
      </c>
      <c r="O1056" t="s">
        <v>394</v>
      </c>
      <c r="P1056">
        <v>5</v>
      </c>
      <c r="S1056" s="6">
        <v>44258</v>
      </c>
      <c r="T1056" t="s">
        <v>422</v>
      </c>
      <c r="U1056" t="s">
        <v>821</v>
      </c>
    </row>
    <row r="1057" spans="1:21" hidden="1" x14ac:dyDescent="0.25">
      <c r="A1057" t="s">
        <v>388</v>
      </c>
      <c r="B1057" t="s">
        <v>74</v>
      </c>
      <c r="C1057" t="s">
        <v>17</v>
      </c>
      <c r="E1057" s="1">
        <v>44225</v>
      </c>
      <c r="F1057" s="3" t="s">
        <v>389</v>
      </c>
      <c r="G1057" t="s">
        <v>390</v>
      </c>
      <c r="H1057" t="s">
        <v>391</v>
      </c>
      <c r="I1057" t="s">
        <v>391</v>
      </c>
      <c r="J1057" s="3" t="s">
        <v>392</v>
      </c>
      <c r="K1057" s="3" t="s">
        <v>393</v>
      </c>
      <c r="L1057" s="3" t="s">
        <v>22</v>
      </c>
      <c r="M1057" s="5">
        <v>44526</v>
      </c>
      <c r="O1057" t="s">
        <v>394</v>
      </c>
      <c r="P1057">
        <v>5</v>
      </c>
      <c r="S1057" s="6">
        <v>44259</v>
      </c>
      <c r="T1057" t="s">
        <v>199</v>
      </c>
      <c r="U1057" t="s">
        <v>425</v>
      </c>
    </row>
    <row r="1058" spans="1:21" hidden="1" x14ac:dyDescent="0.25">
      <c r="A1058" t="s">
        <v>388</v>
      </c>
      <c r="B1058" t="s">
        <v>74</v>
      </c>
      <c r="C1058" t="s">
        <v>17</v>
      </c>
      <c r="E1058" s="1">
        <v>44225</v>
      </c>
      <c r="F1058" s="3" t="s">
        <v>389</v>
      </c>
      <c r="G1058" t="s">
        <v>390</v>
      </c>
      <c r="H1058" t="s">
        <v>391</v>
      </c>
      <c r="I1058" t="s">
        <v>391</v>
      </c>
      <c r="J1058" s="3" t="s">
        <v>392</v>
      </c>
      <c r="K1058" s="3" t="s">
        <v>393</v>
      </c>
      <c r="L1058" s="3" t="s">
        <v>22</v>
      </c>
      <c r="M1058" s="5">
        <v>44526</v>
      </c>
      <c r="N1058">
        <v>150</v>
      </c>
      <c r="O1058" t="s">
        <v>394</v>
      </c>
      <c r="P1058" t="s">
        <v>35</v>
      </c>
      <c r="S1058" s="6">
        <v>44274</v>
      </c>
      <c r="T1058" t="s">
        <v>24</v>
      </c>
      <c r="U1058" t="s">
        <v>25</v>
      </c>
    </row>
    <row r="1059" spans="1:21" hidden="1" x14ac:dyDescent="0.25">
      <c r="A1059" t="s">
        <v>388</v>
      </c>
      <c r="B1059" t="s">
        <v>74</v>
      </c>
      <c r="C1059" t="s">
        <v>17</v>
      </c>
      <c r="E1059" s="1">
        <v>44225</v>
      </c>
      <c r="F1059" s="3" t="s">
        <v>389</v>
      </c>
      <c r="G1059" t="s">
        <v>390</v>
      </c>
      <c r="H1059" t="s">
        <v>391</v>
      </c>
      <c r="I1059" t="s">
        <v>391</v>
      </c>
      <c r="J1059" s="3" t="s">
        <v>392</v>
      </c>
      <c r="K1059" s="3" t="s">
        <v>393</v>
      </c>
      <c r="L1059" s="3" t="s">
        <v>22</v>
      </c>
      <c r="M1059" s="5">
        <v>44526</v>
      </c>
      <c r="O1059" t="s">
        <v>394</v>
      </c>
      <c r="P1059">
        <v>1.5</v>
      </c>
      <c r="S1059" s="6">
        <v>44391</v>
      </c>
      <c r="T1059" t="s">
        <v>199</v>
      </c>
      <c r="U1059" t="s">
        <v>816</v>
      </c>
    </row>
    <row r="1060" spans="1:21" hidden="1" x14ac:dyDescent="0.25">
      <c r="A1060" t="s">
        <v>388</v>
      </c>
      <c r="B1060" t="s">
        <v>74</v>
      </c>
      <c r="C1060" t="s">
        <v>17</v>
      </c>
      <c r="E1060" s="1">
        <v>44225</v>
      </c>
      <c r="F1060" s="3" t="s">
        <v>389</v>
      </c>
      <c r="G1060" t="s">
        <v>390</v>
      </c>
      <c r="H1060" t="s">
        <v>391</v>
      </c>
      <c r="I1060" t="s">
        <v>391</v>
      </c>
      <c r="J1060" s="3" t="s">
        <v>392</v>
      </c>
      <c r="K1060" s="3" t="s">
        <v>393</v>
      </c>
      <c r="L1060" s="3" t="s">
        <v>22</v>
      </c>
      <c r="M1060" s="5">
        <v>44526</v>
      </c>
      <c r="O1060" t="s">
        <v>394</v>
      </c>
      <c r="P1060">
        <v>1.3</v>
      </c>
      <c r="S1060" s="6">
        <v>44379</v>
      </c>
      <c r="T1060" t="s">
        <v>199</v>
      </c>
      <c r="U1060" t="s">
        <v>954</v>
      </c>
    </row>
    <row r="1061" spans="1:21" hidden="1" x14ac:dyDescent="0.25">
      <c r="A1061" t="s">
        <v>388</v>
      </c>
      <c r="B1061" t="s">
        <v>16</v>
      </c>
      <c r="C1061" t="s">
        <v>17</v>
      </c>
      <c r="E1061" s="1">
        <v>44232</v>
      </c>
      <c r="F1061" s="3" t="s">
        <v>279</v>
      </c>
      <c r="G1061" t="s">
        <v>401</v>
      </c>
      <c r="H1061" t="s">
        <v>32</v>
      </c>
      <c r="I1061" t="s">
        <v>233</v>
      </c>
      <c r="J1061" s="3" t="s">
        <v>402</v>
      </c>
      <c r="K1061" s="3" t="s">
        <v>282</v>
      </c>
      <c r="L1061" s="3" t="s">
        <v>22</v>
      </c>
      <c r="M1061" s="5">
        <v>45291</v>
      </c>
      <c r="O1061" t="s">
        <v>403</v>
      </c>
      <c r="P1061">
        <v>2</v>
      </c>
      <c r="S1061" s="6">
        <v>44503</v>
      </c>
      <c r="T1061" t="s">
        <v>346</v>
      </c>
      <c r="U1061" t="s">
        <v>1148</v>
      </c>
    </row>
    <row r="1062" spans="1:21" hidden="1" x14ac:dyDescent="0.25">
      <c r="A1062" t="s">
        <v>388</v>
      </c>
      <c r="B1062" t="s">
        <v>16</v>
      </c>
      <c r="C1062" t="s">
        <v>17</v>
      </c>
      <c r="E1062" s="1">
        <v>44214</v>
      </c>
      <c r="F1062" s="3" t="s">
        <v>418</v>
      </c>
      <c r="G1062" t="s">
        <v>419</v>
      </c>
      <c r="H1062" t="s">
        <v>420</v>
      </c>
      <c r="I1062" t="s">
        <v>42</v>
      </c>
      <c r="K1062" s="3">
        <v>60257113</v>
      </c>
      <c r="L1062" s="3" t="s">
        <v>22</v>
      </c>
      <c r="M1062" s="5">
        <v>45169</v>
      </c>
      <c r="O1062" t="s">
        <v>23</v>
      </c>
      <c r="P1062">
        <v>1</v>
      </c>
      <c r="S1062" s="6">
        <v>44782</v>
      </c>
      <c r="T1062" t="s">
        <v>199</v>
      </c>
      <c r="U1062" t="s">
        <v>1624</v>
      </c>
    </row>
    <row r="1063" spans="1:21" hidden="1" x14ac:dyDescent="0.25">
      <c r="A1063" t="s">
        <v>388</v>
      </c>
      <c r="B1063" t="s">
        <v>16</v>
      </c>
      <c r="C1063" t="s">
        <v>17</v>
      </c>
      <c r="E1063" s="1">
        <v>44217</v>
      </c>
      <c r="F1063" s="3">
        <v>120710</v>
      </c>
      <c r="G1063" t="s">
        <v>421</v>
      </c>
      <c r="H1063" t="s">
        <v>126</v>
      </c>
      <c r="I1063" t="s">
        <v>126</v>
      </c>
      <c r="K1063" s="3">
        <v>518072</v>
      </c>
      <c r="L1063" s="3" t="s">
        <v>22</v>
      </c>
      <c r="M1063" s="5">
        <v>45230</v>
      </c>
      <c r="O1063" t="s">
        <v>23</v>
      </c>
      <c r="P1063">
        <v>15</v>
      </c>
      <c r="S1063" s="6">
        <v>44782</v>
      </c>
      <c r="T1063" t="s">
        <v>199</v>
      </c>
      <c r="U1063" t="s">
        <v>1624</v>
      </c>
    </row>
    <row r="1064" spans="1:21" hidden="1" x14ac:dyDescent="0.25">
      <c r="A1064" t="s">
        <v>388</v>
      </c>
      <c r="B1064" t="s">
        <v>16</v>
      </c>
      <c r="C1064" t="s">
        <v>17</v>
      </c>
      <c r="E1064" s="1">
        <v>44214</v>
      </c>
      <c r="F1064" s="3" t="s">
        <v>405</v>
      </c>
      <c r="G1064" t="s">
        <v>406</v>
      </c>
      <c r="H1064" t="s">
        <v>407</v>
      </c>
      <c r="I1064" t="s">
        <v>408</v>
      </c>
      <c r="K1064" s="3" t="s">
        <v>409</v>
      </c>
      <c r="L1064" s="3" t="s">
        <v>22</v>
      </c>
      <c r="M1064" s="5">
        <v>46040</v>
      </c>
      <c r="O1064" t="s">
        <v>23</v>
      </c>
      <c r="P1064">
        <v>2</v>
      </c>
      <c r="S1064" s="6">
        <v>44782</v>
      </c>
      <c r="T1064" t="s">
        <v>199</v>
      </c>
      <c r="U1064" t="s">
        <v>1624</v>
      </c>
    </row>
    <row r="1065" spans="1:21" hidden="1" x14ac:dyDescent="0.25">
      <c r="A1065" t="s">
        <v>388</v>
      </c>
      <c r="B1065" t="s">
        <v>74</v>
      </c>
      <c r="C1065" t="s">
        <v>17</v>
      </c>
      <c r="E1065" s="1">
        <v>44221</v>
      </c>
      <c r="F1065" s="3" t="s">
        <v>395</v>
      </c>
      <c r="G1065" t="s">
        <v>396</v>
      </c>
      <c r="H1065" t="s">
        <v>397</v>
      </c>
      <c r="I1065" t="s">
        <v>397</v>
      </c>
      <c r="K1065" s="3" t="s">
        <v>398</v>
      </c>
      <c r="L1065" s="3" t="s">
        <v>22</v>
      </c>
      <c r="M1065" s="5">
        <v>44702</v>
      </c>
      <c r="O1065" t="s">
        <v>103</v>
      </c>
      <c r="P1065">
        <v>742.14</v>
      </c>
      <c r="S1065" s="6">
        <v>44712</v>
      </c>
      <c r="T1065" t="s">
        <v>24</v>
      </c>
      <c r="U1065" t="s">
        <v>1629</v>
      </c>
    </row>
    <row r="1066" spans="1:21" hidden="1" x14ac:dyDescent="0.25">
      <c r="A1066" t="s">
        <v>388</v>
      </c>
      <c r="B1066" t="s">
        <v>74</v>
      </c>
      <c r="C1066" t="s">
        <v>17</v>
      </c>
      <c r="E1066" s="1">
        <v>44221</v>
      </c>
      <c r="F1066" s="3" t="s">
        <v>395</v>
      </c>
      <c r="G1066" t="s">
        <v>396</v>
      </c>
      <c r="H1066" t="s">
        <v>397</v>
      </c>
      <c r="I1066" t="s">
        <v>397</v>
      </c>
      <c r="K1066" s="3" t="s">
        <v>398</v>
      </c>
      <c r="L1066" s="3" t="s">
        <v>22</v>
      </c>
      <c r="M1066" s="5">
        <v>44702</v>
      </c>
      <c r="O1066" t="s">
        <v>103</v>
      </c>
      <c r="P1066">
        <v>742.14</v>
      </c>
      <c r="S1066" s="6">
        <v>44795</v>
      </c>
      <c r="T1066" t="s">
        <v>24</v>
      </c>
      <c r="U1066" t="s">
        <v>1396</v>
      </c>
    </row>
    <row r="1067" spans="1:21" hidden="1" x14ac:dyDescent="0.25">
      <c r="A1067" t="s">
        <v>388</v>
      </c>
      <c r="B1067" t="s">
        <v>74</v>
      </c>
      <c r="C1067" t="s">
        <v>17</v>
      </c>
      <c r="E1067" s="1">
        <v>44265</v>
      </c>
      <c r="F1067" s="3" t="s">
        <v>427</v>
      </c>
      <c r="G1067" t="s">
        <v>428</v>
      </c>
      <c r="H1067" t="s">
        <v>429</v>
      </c>
      <c r="I1067" t="s">
        <v>429</v>
      </c>
      <c r="J1067" s="3" t="s">
        <v>430</v>
      </c>
      <c r="K1067" s="3" t="s">
        <v>431</v>
      </c>
      <c r="L1067" s="3" t="s">
        <v>432</v>
      </c>
      <c r="M1067" s="5">
        <v>44710</v>
      </c>
      <c r="O1067" t="s">
        <v>103</v>
      </c>
      <c r="P1067">
        <v>0</v>
      </c>
      <c r="S1067" s="6">
        <v>44712</v>
      </c>
      <c r="T1067" t="s">
        <v>24</v>
      </c>
      <c r="U1067" t="s">
        <v>1630</v>
      </c>
    </row>
    <row r="1068" spans="1:21" hidden="1" x14ac:dyDescent="0.25">
      <c r="A1068" t="s">
        <v>388</v>
      </c>
      <c r="B1068" t="s">
        <v>16</v>
      </c>
      <c r="C1068" t="s">
        <v>17</v>
      </c>
      <c r="E1068" s="1">
        <v>44217</v>
      </c>
      <c r="F1068" s="3">
        <v>120710</v>
      </c>
      <c r="G1068" t="s">
        <v>421</v>
      </c>
      <c r="H1068" t="s">
        <v>126</v>
      </c>
      <c r="I1068" t="s">
        <v>126</v>
      </c>
      <c r="K1068" s="3">
        <v>518072</v>
      </c>
      <c r="L1068" s="3" t="s">
        <v>22</v>
      </c>
      <c r="M1068" s="5">
        <v>45230</v>
      </c>
      <c r="O1068" t="s">
        <v>23</v>
      </c>
      <c r="P1068">
        <v>10</v>
      </c>
      <c r="S1068" s="6">
        <v>44789</v>
      </c>
      <c r="T1068" t="s">
        <v>199</v>
      </c>
      <c r="U1068" t="s">
        <v>1624</v>
      </c>
    </row>
    <row r="1069" spans="1:21" hidden="1" x14ac:dyDescent="0.25">
      <c r="A1069" t="s">
        <v>388</v>
      </c>
      <c r="B1069" t="s">
        <v>74</v>
      </c>
      <c r="C1069" t="s">
        <v>17</v>
      </c>
      <c r="E1069" s="1">
        <v>44225</v>
      </c>
      <c r="F1069" s="3" t="s">
        <v>389</v>
      </c>
      <c r="G1069" t="s">
        <v>390</v>
      </c>
      <c r="H1069" t="s">
        <v>391</v>
      </c>
      <c r="I1069" t="s">
        <v>391</v>
      </c>
      <c r="J1069" s="3" t="s">
        <v>392</v>
      </c>
      <c r="K1069" s="3" t="s">
        <v>393</v>
      </c>
      <c r="L1069" s="3" t="s">
        <v>22</v>
      </c>
      <c r="M1069" s="5">
        <v>44526</v>
      </c>
      <c r="O1069" t="s">
        <v>394</v>
      </c>
      <c r="P1069">
        <v>5.55</v>
      </c>
      <c r="S1069" s="6">
        <v>44793</v>
      </c>
      <c r="T1069" t="s">
        <v>199</v>
      </c>
      <c r="U1069" t="s">
        <v>1658</v>
      </c>
    </row>
    <row r="1070" spans="1:21" hidden="1" x14ac:dyDescent="0.25">
      <c r="A1070" t="s">
        <v>388</v>
      </c>
      <c r="B1070" t="s">
        <v>16</v>
      </c>
      <c r="C1070" t="s">
        <v>17</v>
      </c>
      <c r="E1070" s="1">
        <v>44278</v>
      </c>
      <c r="F1070" s="3" t="s">
        <v>436</v>
      </c>
      <c r="G1070" t="s">
        <v>437</v>
      </c>
      <c r="H1070" t="s">
        <v>438</v>
      </c>
      <c r="I1070" t="s">
        <v>195</v>
      </c>
      <c r="J1070" s="3" t="s">
        <v>439</v>
      </c>
      <c r="K1070" s="3" t="s">
        <v>440</v>
      </c>
      <c r="L1070" s="3" t="s">
        <v>22</v>
      </c>
      <c r="M1070" s="5">
        <v>45382</v>
      </c>
      <c r="O1070" t="s">
        <v>403</v>
      </c>
      <c r="P1070">
        <v>1</v>
      </c>
      <c r="S1070" s="6">
        <v>44812</v>
      </c>
      <c r="T1070" t="s">
        <v>689</v>
      </c>
      <c r="U1070" t="s">
        <v>1781</v>
      </c>
    </row>
    <row r="1071" spans="1:21" hidden="1" x14ac:dyDescent="0.25">
      <c r="A1071" t="s">
        <v>388</v>
      </c>
      <c r="B1071" t="s">
        <v>16</v>
      </c>
      <c r="C1071" t="s">
        <v>17</v>
      </c>
      <c r="E1071" s="1">
        <v>44278</v>
      </c>
      <c r="F1071" s="3" t="s">
        <v>436</v>
      </c>
      <c r="G1071" t="s">
        <v>437</v>
      </c>
      <c r="H1071" t="s">
        <v>438</v>
      </c>
      <c r="I1071" t="s">
        <v>195</v>
      </c>
      <c r="J1071" s="3" t="s">
        <v>439</v>
      </c>
      <c r="K1071" s="3" t="s">
        <v>440</v>
      </c>
      <c r="L1071" s="3" t="s">
        <v>22</v>
      </c>
      <c r="M1071" s="5">
        <v>45382</v>
      </c>
      <c r="O1071" t="s">
        <v>403</v>
      </c>
      <c r="P1071">
        <v>1</v>
      </c>
      <c r="S1071" s="6">
        <v>44832</v>
      </c>
      <c r="T1071" t="s">
        <v>689</v>
      </c>
      <c r="U1071" t="s">
        <v>1782</v>
      </c>
    </row>
    <row r="1072" spans="1:21" hidden="1" x14ac:dyDescent="0.25">
      <c r="A1072" t="s">
        <v>388</v>
      </c>
      <c r="B1072" t="s">
        <v>16</v>
      </c>
      <c r="C1072" t="s">
        <v>17</v>
      </c>
      <c r="E1072" s="1">
        <v>44278</v>
      </c>
      <c r="F1072" s="3" t="s">
        <v>436</v>
      </c>
      <c r="G1072" t="s">
        <v>437</v>
      </c>
      <c r="H1072" t="s">
        <v>438</v>
      </c>
      <c r="I1072" t="s">
        <v>195</v>
      </c>
      <c r="J1072" s="3" t="s">
        <v>439</v>
      </c>
      <c r="K1072" s="3" t="s">
        <v>440</v>
      </c>
      <c r="L1072" s="3" t="s">
        <v>22</v>
      </c>
      <c r="M1072" s="5">
        <v>45382</v>
      </c>
      <c r="O1072" t="s">
        <v>403</v>
      </c>
      <c r="P1072">
        <v>1</v>
      </c>
      <c r="S1072" s="6">
        <v>44838</v>
      </c>
      <c r="T1072" t="s">
        <v>689</v>
      </c>
      <c r="U1072" t="s">
        <v>1783</v>
      </c>
    </row>
    <row r="1073" spans="1:21" hidden="1" x14ac:dyDescent="0.25">
      <c r="A1073" t="s">
        <v>388</v>
      </c>
      <c r="B1073" t="s">
        <v>74</v>
      </c>
      <c r="C1073" t="s">
        <v>17</v>
      </c>
      <c r="E1073" s="1">
        <v>44862</v>
      </c>
      <c r="F1073" s="3" t="s">
        <v>205</v>
      </c>
      <c r="G1073" t="s">
        <v>1812</v>
      </c>
      <c r="H1073" t="s">
        <v>1703</v>
      </c>
      <c r="J1073" s="3" t="s">
        <v>1813</v>
      </c>
      <c r="K1073" s="3" t="s">
        <v>1814</v>
      </c>
      <c r="L1073" s="3" t="s">
        <v>22</v>
      </c>
      <c r="M1073" s="5">
        <v>45908</v>
      </c>
      <c r="N1073">
        <v>20</v>
      </c>
      <c r="O1073" t="s">
        <v>204</v>
      </c>
      <c r="R1073" s="10">
        <v>20</v>
      </c>
      <c r="S1073" s="6">
        <v>44862</v>
      </c>
      <c r="T1073" t="s">
        <v>24</v>
      </c>
      <c r="U1073" t="s">
        <v>25</v>
      </c>
    </row>
    <row r="1074" spans="1:21" hidden="1" x14ac:dyDescent="0.25">
      <c r="A1074" t="s">
        <v>388</v>
      </c>
      <c r="B1074" t="s">
        <v>16</v>
      </c>
      <c r="C1074" t="s">
        <v>17</v>
      </c>
      <c r="E1074" s="1">
        <v>44214</v>
      </c>
      <c r="F1074" s="3" t="s">
        <v>411</v>
      </c>
      <c r="G1074" t="s">
        <v>412</v>
      </c>
      <c r="H1074" t="s">
        <v>413</v>
      </c>
      <c r="I1074" t="s">
        <v>33</v>
      </c>
      <c r="K1074" s="3">
        <v>600001</v>
      </c>
      <c r="L1074" s="3" t="s">
        <v>22</v>
      </c>
      <c r="M1074" s="5">
        <v>45250</v>
      </c>
      <c r="O1074" t="s">
        <v>23</v>
      </c>
      <c r="P1074">
        <v>95</v>
      </c>
      <c r="S1074" s="6">
        <v>44873</v>
      </c>
      <c r="T1074" t="s">
        <v>24</v>
      </c>
      <c r="U1074" t="s">
        <v>1825</v>
      </c>
    </row>
    <row r="1075" spans="1:21" hidden="1" x14ac:dyDescent="0.25">
      <c r="A1075" t="s">
        <v>388</v>
      </c>
      <c r="B1075" t="s">
        <v>16</v>
      </c>
      <c r="C1075" t="s">
        <v>17</v>
      </c>
      <c r="E1075" s="1">
        <v>44214</v>
      </c>
      <c r="F1075" s="3" t="s">
        <v>418</v>
      </c>
      <c r="G1075" t="s">
        <v>419</v>
      </c>
      <c r="H1075" t="s">
        <v>420</v>
      </c>
      <c r="I1075" t="s">
        <v>42</v>
      </c>
      <c r="K1075" s="3">
        <v>60257113</v>
      </c>
      <c r="L1075" s="3" t="s">
        <v>22</v>
      </c>
      <c r="M1075" s="5">
        <v>45169</v>
      </c>
      <c r="O1075" t="s">
        <v>23</v>
      </c>
      <c r="P1075">
        <v>7</v>
      </c>
      <c r="S1075" s="6">
        <v>44873</v>
      </c>
      <c r="T1075" t="s">
        <v>24</v>
      </c>
      <c r="U1075" t="s">
        <v>1843</v>
      </c>
    </row>
    <row r="1076" spans="1:21" hidden="1" x14ac:dyDescent="0.25">
      <c r="A1076" t="s">
        <v>388</v>
      </c>
      <c r="B1076" t="s">
        <v>16</v>
      </c>
      <c r="C1076" t="s">
        <v>17</v>
      </c>
      <c r="E1076" s="1">
        <v>44214</v>
      </c>
      <c r="F1076" s="3" t="s">
        <v>405</v>
      </c>
      <c r="G1076" t="s">
        <v>406</v>
      </c>
      <c r="H1076" t="s">
        <v>407</v>
      </c>
      <c r="I1076" t="s">
        <v>408</v>
      </c>
      <c r="K1076" s="3" t="s">
        <v>409</v>
      </c>
      <c r="L1076" s="3" t="s">
        <v>22</v>
      </c>
      <c r="M1076" s="5">
        <v>46040</v>
      </c>
      <c r="O1076" t="s">
        <v>23</v>
      </c>
      <c r="P1076">
        <v>92</v>
      </c>
      <c r="S1076" s="6">
        <v>44875</v>
      </c>
      <c r="T1076" t="s">
        <v>24</v>
      </c>
      <c r="U1076" t="s">
        <v>1844</v>
      </c>
    </row>
    <row r="1077" spans="1:21" hidden="1" x14ac:dyDescent="0.25">
      <c r="A1077" t="s">
        <v>388</v>
      </c>
      <c r="B1077" t="s">
        <v>16</v>
      </c>
      <c r="C1077" t="s">
        <v>17</v>
      </c>
      <c r="E1077" s="1">
        <v>44278</v>
      </c>
      <c r="F1077" s="3" t="s">
        <v>436</v>
      </c>
      <c r="G1077" t="s">
        <v>437</v>
      </c>
      <c r="H1077" t="s">
        <v>438</v>
      </c>
      <c r="I1077" t="s">
        <v>195</v>
      </c>
      <c r="J1077" s="3" t="s">
        <v>439</v>
      </c>
      <c r="K1077" s="3" t="s">
        <v>440</v>
      </c>
      <c r="L1077" s="3" t="s">
        <v>22</v>
      </c>
      <c r="M1077" s="5">
        <v>45382</v>
      </c>
      <c r="O1077" t="s">
        <v>403</v>
      </c>
      <c r="P1077">
        <v>2</v>
      </c>
      <c r="S1077" s="6">
        <v>44873</v>
      </c>
      <c r="T1077" t="s">
        <v>24</v>
      </c>
      <c r="U1077" t="s">
        <v>1846</v>
      </c>
    </row>
    <row r="1078" spans="1:21" hidden="1" x14ac:dyDescent="0.25">
      <c r="A1078" t="s">
        <v>388</v>
      </c>
      <c r="B1078" t="s">
        <v>74</v>
      </c>
      <c r="C1078" t="s">
        <v>17</v>
      </c>
      <c r="E1078" s="1">
        <v>44862</v>
      </c>
      <c r="F1078" s="3" t="s">
        <v>205</v>
      </c>
      <c r="G1078" t="s">
        <v>1869</v>
      </c>
      <c r="H1078" t="s">
        <v>1703</v>
      </c>
      <c r="J1078" s="3" t="s">
        <v>1813</v>
      </c>
      <c r="K1078" s="3" t="s">
        <v>1870</v>
      </c>
      <c r="L1078" s="3" t="s">
        <v>22</v>
      </c>
      <c r="M1078" s="5">
        <v>45908</v>
      </c>
      <c r="N1078">
        <v>20</v>
      </c>
      <c r="O1078" t="s">
        <v>204</v>
      </c>
      <c r="R1078" s="10">
        <v>0</v>
      </c>
      <c r="S1078" s="6">
        <v>44862</v>
      </c>
      <c r="T1078" t="s">
        <v>24</v>
      </c>
      <c r="U1078" t="s">
        <v>25</v>
      </c>
    </row>
    <row r="1079" spans="1:21" hidden="1" x14ac:dyDescent="0.25">
      <c r="A1079" t="s">
        <v>388</v>
      </c>
      <c r="B1079" t="s">
        <v>74</v>
      </c>
      <c r="C1079" t="s">
        <v>17</v>
      </c>
      <c r="E1079" s="1">
        <v>44862</v>
      </c>
      <c r="F1079" s="3" t="s">
        <v>205</v>
      </c>
      <c r="G1079" t="s">
        <v>1869</v>
      </c>
      <c r="H1079" t="s">
        <v>1703</v>
      </c>
      <c r="J1079" s="3" t="s">
        <v>1813</v>
      </c>
      <c r="K1079" s="3" t="s">
        <v>1870</v>
      </c>
      <c r="L1079" s="3" t="s">
        <v>22</v>
      </c>
      <c r="M1079" s="5">
        <v>45908</v>
      </c>
      <c r="O1079" t="s">
        <v>204</v>
      </c>
      <c r="P1079">
        <v>20</v>
      </c>
      <c r="S1079" s="6">
        <v>44873</v>
      </c>
      <c r="T1079" t="s">
        <v>24</v>
      </c>
      <c r="U1079" t="s">
        <v>1871</v>
      </c>
    </row>
    <row r="1080" spans="1:21" hidden="1" x14ac:dyDescent="0.25">
      <c r="A1080" t="s">
        <v>388</v>
      </c>
      <c r="B1080" t="s">
        <v>16</v>
      </c>
      <c r="C1080" t="s">
        <v>17</v>
      </c>
      <c r="E1080" s="1">
        <v>44217</v>
      </c>
      <c r="F1080" s="3">
        <v>120710</v>
      </c>
      <c r="G1080" t="s">
        <v>421</v>
      </c>
      <c r="H1080" t="s">
        <v>126</v>
      </c>
      <c r="I1080" t="s">
        <v>126</v>
      </c>
      <c r="K1080" s="3">
        <v>518072</v>
      </c>
      <c r="L1080" s="3" t="s">
        <v>22</v>
      </c>
      <c r="M1080" s="5">
        <v>45230</v>
      </c>
      <c r="O1080" t="s">
        <v>23</v>
      </c>
      <c r="P1080">
        <v>150</v>
      </c>
      <c r="S1080" s="6">
        <v>44876</v>
      </c>
      <c r="T1080" t="s">
        <v>24</v>
      </c>
      <c r="U1080" t="s">
        <v>1844</v>
      </c>
    </row>
    <row r="1081" spans="1:21" hidden="1" x14ac:dyDescent="0.25">
      <c r="A1081" t="s">
        <v>388</v>
      </c>
      <c r="B1081" t="s">
        <v>74</v>
      </c>
      <c r="C1081" t="s">
        <v>17</v>
      </c>
      <c r="E1081" s="1">
        <v>44265</v>
      </c>
      <c r="F1081" s="3" t="s">
        <v>427</v>
      </c>
      <c r="G1081" t="s">
        <v>428</v>
      </c>
      <c r="H1081" t="s">
        <v>429</v>
      </c>
      <c r="I1081" t="s">
        <v>429</v>
      </c>
      <c r="J1081" s="3" t="s">
        <v>430</v>
      </c>
      <c r="K1081" s="3" t="s">
        <v>431</v>
      </c>
      <c r="L1081" s="3" t="s">
        <v>432</v>
      </c>
      <c r="M1081" s="5">
        <v>44710</v>
      </c>
      <c r="O1081" t="s">
        <v>103</v>
      </c>
      <c r="P1081">
        <v>2000</v>
      </c>
      <c r="S1081" s="6">
        <v>44876</v>
      </c>
      <c r="T1081" t="s">
        <v>24</v>
      </c>
      <c r="U1081" t="s">
        <v>1825</v>
      </c>
    </row>
    <row r="1082" spans="1:21" hidden="1" x14ac:dyDescent="0.25">
      <c r="A1082" t="s">
        <v>388</v>
      </c>
      <c r="B1082" t="s">
        <v>65</v>
      </c>
      <c r="C1082" t="s">
        <v>17</v>
      </c>
      <c r="E1082" s="1">
        <v>44181</v>
      </c>
      <c r="F1082" s="3">
        <v>771010008</v>
      </c>
      <c r="G1082" t="s">
        <v>116</v>
      </c>
      <c r="H1082" t="s">
        <v>117</v>
      </c>
      <c r="I1082" t="s">
        <v>117</v>
      </c>
      <c r="K1082" s="3">
        <v>1000201853</v>
      </c>
      <c r="L1082" s="3" t="s">
        <v>22</v>
      </c>
      <c r="M1082" s="5">
        <v>46007</v>
      </c>
      <c r="O1082" t="s">
        <v>23</v>
      </c>
      <c r="P1082">
        <v>1596</v>
      </c>
      <c r="S1082" s="6">
        <v>44917</v>
      </c>
      <c r="T1082" t="s">
        <v>346</v>
      </c>
      <c r="U1082" t="s">
        <v>182</v>
      </c>
    </row>
    <row r="1083" spans="1:21" hidden="1" x14ac:dyDescent="0.25">
      <c r="A1083" t="s">
        <v>388</v>
      </c>
      <c r="B1083" t="s">
        <v>16</v>
      </c>
      <c r="C1083" t="s">
        <v>17</v>
      </c>
      <c r="E1083" s="1">
        <v>44214</v>
      </c>
      <c r="F1083" s="3" t="s">
        <v>414</v>
      </c>
      <c r="G1083" t="s">
        <v>415</v>
      </c>
      <c r="H1083" t="s">
        <v>416</v>
      </c>
      <c r="I1083" t="s">
        <v>417</v>
      </c>
      <c r="K1083" s="3">
        <v>200916</v>
      </c>
      <c r="L1083" s="3" t="s">
        <v>22</v>
      </c>
      <c r="M1083" s="5">
        <v>45199</v>
      </c>
      <c r="N1083">
        <v>200</v>
      </c>
      <c r="O1083" t="s">
        <v>23</v>
      </c>
      <c r="P1083">
        <v>200</v>
      </c>
      <c r="S1083" s="6">
        <v>44876</v>
      </c>
      <c r="T1083" t="s">
        <v>2614</v>
      </c>
      <c r="U1083" t="s">
        <v>2615</v>
      </c>
    </row>
    <row r="1084" spans="1:21" hidden="1" x14ac:dyDescent="0.25">
      <c r="A1084" t="s">
        <v>3373</v>
      </c>
      <c r="B1084" t="s">
        <v>65</v>
      </c>
      <c r="C1084" t="s">
        <v>17</v>
      </c>
      <c r="D1084" t="s">
        <v>2243</v>
      </c>
      <c r="E1084" s="1">
        <v>45238</v>
      </c>
      <c r="F1084" s="3" t="s">
        <v>3374</v>
      </c>
      <c r="G1084" t="s">
        <v>2883</v>
      </c>
      <c r="I1084" t="s">
        <v>67</v>
      </c>
      <c r="J1084" s="3" t="s">
        <v>3375</v>
      </c>
      <c r="K1084" s="3">
        <v>6232005463</v>
      </c>
      <c r="L1084" s="3" t="s">
        <v>22</v>
      </c>
      <c r="M1084" s="5">
        <v>45143</v>
      </c>
      <c r="N1084">
        <v>5500</v>
      </c>
      <c r="O1084" t="s">
        <v>23</v>
      </c>
      <c r="R1084" s="10">
        <f>Table1[[#This Row],[Initial Balance]]-P4427-P4428</f>
        <v>4000</v>
      </c>
      <c r="S1084" s="6">
        <v>45238</v>
      </c>
      <c r="T1084" t="s">
        <v>2032</v>
      </c>
      <c r="U1084" t="s">
        <v>104</v>
      </c>
    </row>
    <row r="1085" spans="1:21" hidden="1" x14ac:dyDescent="0.25">
      <c r="A1085" t="s">
        <v>3373</v>
      </c>
      <c r="B1085" t="s">
        <v>16</v>
      </c>
      <c r="C1085" t="s">
        <v>17</v>
      </c>
      <c r="D1085" t="s">
        <v>2243</v>
      </c>
      <c r="E1085" s="1">
        <v>45239</v>
      </c>
      <c r="F1085" s="3" t="s">
        <v>1118</v>
      </c>
      <c r="G1085" t="s">
        <v>2566</v>
      </c>
      <c r="I1085" t="s">
        <v>1120</v>
      </c>
      <c r="J1085" s="3" t="s">
        <v>3376</v>
      </c>
      <c r="K1085" s="3" t="s">
        <v>2568</v>
      </c>
      <c r="L1085" s="3" t="s">
        <v>22</v>
      </c>
      <c r="M1085" s="5">
        <v>46897</v>
      </c>
      <c r="N1085">
        <v>12</v>
      </c>
      <c r="O1085" t="s">
        <v>23</v>
      </c>
      <c r="R1085" s="10">
        <f>Table1[[#This Row],[Initial Balance]]-P4449</f>
        <v>10</v>
      </c>
      <c r="S1085" s="6">
        <v>45240</v>
      </c>
      <c r="T1085" t="s">
        <v>2032</v>
      </c>
      <c r="U1085" t="s">
        <v>104</v>
      </c>
    </row>
    <row r="1086" spans="1:21" hidden="1" x14ac:dyDescent="0.25">
      <c r="A1086" t="s">
        <v>3373</v>
      </c>
      <c r="B1086" t="s">
        <v>65</v>
      </c>
      <c r="C1086" t="s">
        <v>17</v>
      </c>
      <c r="D1086" t="s">
        <v>2243</v>
      </c>
      <c r="E1086" s="1">
        <v>45229</v>
      </c>
      <c r="F1086" s="3">
        <v>197000361</v>
      </c>
      <c r="G1086" t="s">
        <v>2886</v>
      </c>
      <c r="I1086" t="s">
        <v>67</v>
      </c>
      <c r="J1086" s="3" t="s">
        <v>3377</v>
      </c>
      <c r="K1086" s="3" t="s">
        <v>3378</v>
      </c>
      <c r="L1086" s="3" t="s">
        <v>22</v>
      </c>
      <c r="M1086" s="5">
        <v>45657</v>
      </c>
      <c r="N1086">
        <v>5500</v>
      </c>
      <c r="O1086" t="s">
        <v>23</v>
      </c>
      <c r="R1086" s="10">
        <f>Table1[[#This Row],[Initial Balance]]-P4425-P4426</f>
        <v>4000</v>
      </c>
      <c r="S1086" s="6">
        <v>45229</v>
      </c>
      <c r="T1086" t="s">
        <v>2032</v>
      </c>
      <c r="U1086" t="s">
        <v>104</v>
      </c>
    </row>
    <row r="1087" spans="1:21" hidden="1" x14ac:dyDescent="0.25">
      <c r="A1087" t="s">
        <v>3373</v>
      </c>
      <c r="B1087" t="s">
        <v>16</v>
      </c>
      <c r="C1087" t="s">
        <v>17</v>
      </c>
      <c r="D1087" t="s">
        <v>2243</v>
      </c>
      <c r="E1087" s="1">
        <v>45223</v>
      </c>
      <c r="F1087" s="3" t="s">
        <v>3381</v>
      </c>
      <c r="G1087" t="s">
        <v>4344</v>
      </c>
      <c r="I1087" t="s">
        <v>195</v>
      </c>
      <c r="J1087" s="3" t="s">
        <v>3380</v>
      </c>
      <c r="K1087" s="3" t="s">
        <v>3379</v>
      </c>
      <c r="L1087" s="3" t="s">
        <v>22</v>
      </c>
      <c r="M1087" s="5">
        <v>46112</v>
      </c>
      <c r="N1087">
        <v>5</v>
      </c>
      <c r="O1087" t="s">
        <v>23</v>
      </c>
      <c r="R1087" s="10">
        <f>Table1[[#This Row],[Initial Balance]]-P4452-P4453</f>
        <v>3</v>
      </c>
      <c r="S1087" s="6">
        <v>45224</v>
      </c>
      <c r="T1087" t="s">
        <v>2032</v>
      </c>
      <c r="U1087" t="s">
        <v>25</v>
      </c>
    </row>
    <row r="1088" spans="1:21" hidden="1" x14ac:dyDescent="0.25">
      <c r="A1088" t="s">
        <v>3373</v>
      </c>
      <c r="B1088" t="s">
        <v>16</v>
      </c>
      <c r="C1088" t="s">
        <v>17</v>
      </c>
      <c r="D1088" t="s">
        <v>2243</v>
      </c>
      <c r="E1088" s="1">
        <v>45212</v>
      </c>
      <c r="F1088" s="3">
        <v>430281</v>
      </c>
      <c r="G1088" t="s">
        <v>3382</v>
      </c>
      <c r="H1088" t="s">
        <v>3383</v>
      </c>
      <c r="I1088" t="s">
        <v>3887</v>
      </c>
      <c r="J1088" s="3" t="s">
        <v>3384</v>
      </c>
      <c r="K1088" s="3">
        <v>19223010</v>
      </c>
      <c r="L1088" s="3" t="s">
        <v>22</v>
      </c>
      <c r="M1088" s="5">
        <v>46214</v>
      </c>
      <c r="N1088">
        <v>24</v>
      </c>
      <c r="O1088" t="s">
        <v>23</v>
      </c>
      <c r="R1088" s="10">
        <f>Table1[[#This Row],[Initial Balance]]-P4441-P4440-P4442</f>
        <v>18</v>
      </c>
      <c r="S1088" s="6">
        <v>45216</v>
      </c>
      <c r="T1088" t="s">
        <v>2032</v>
      </c>
      <c r="U1088" t="s">
        <v>25</v>
      </c>
    </row>
    <row r="1089" spans="1:21" hidden="1" x14ac:dyDescent="0.25">
      <c r="A1089" t="s">
        <v>3373</v>
      </c>
      <c r="B1089" t="s">
        <v>3256</v>
      </c>
      <c r="C1089" t="s">
        <v>17</v>
      </c>
      <c r="D1089" t="s">
        <v>2243</v>
      </c>
      <c r="E1089" s="1">
        <v>45212</v>
      </c>
      <c r="F1089" s="3" t="s">
        <v>3391</v>
      </c>
      <c r="G1089" t="s">
        <v>3390</v>
      </c>
      <c r="H1089" t="s">
        <v>2243</v>
      </c>
      <c r="I1089" t="s">
        <v>3027</v>
      </c>
      <c r="J1089" s="3" t="s">
        <v>3386</v>
      </c>
      <c r="K1089" s="3">
        <v>6052307011</v>
      </c>
      <c r="L1089" s="3" t="s">
        <v>22</v>
      </c>
      <c r="M1089" s="5">
        <v>47039</v>
      </c>
      <c r="N1089">
        <v>50</v>
      </c>
      <c r="O1089" t="s">
        <v>23</v>
      </c>
      <c r="R1089" s="10">
        <f>Table1[[#This Row],[Initial Balance]]-P4431-P4432</f>
        <v>46</v>
      </c>
      <c r="S1089" s="6">
        <v>45216</v>
      </c>
      <c r="T1089" t="s">
        <v>2032</v>
      </c>
      <c r="U1089" t="s">
        <v>25</v>
      </c>
    </row>
    <row r="1090" spans="1:21" hidden="1" x14ac:dyDescent="0.25">
      <c r="A1090" t="s">
        <v>3373</v>
      </c>
      <c r="B1090" t="s">
        <v>3256</v>
      </c>
      <c r="C1090" t="s">
        <v>17</v>
      </c>
      <c r="D1090" t="s">
        <v>2243</v>
      </c>
      <c r="E1090" s="1">
        <v>45243</v>
      </c>
      <c r="F1090" s="3">
        <v>369060010</v>
      </c>
      <c r="G1090" t="s">
        <v>3389</v>
      </c>
      <c r="H1090" t="s">
        <v>3388</v>
      </c>
      <c r="I1090" t="s">
        <v>41</v>
      </c>
      <c r="J1090" s="3" t="s">
        <v>3387</v>
      </c>
      <c r="K1090" s="3" t="s">
        <v>3385</v>
      </c>
      <c r="L1090" s="3" t="s">
        <v>22</v>
      </c>
      <c r="M1090" s="5">
        <v>47070</v>
      </c>
      <c r="N1090">
        <v>20</v>
      </c>
      <c r="O1090" t="s">
        <v>23</v>
      </c>
      <c r="R1090" s="10">
        <f>Table1[[#This Row],[Initial Balance]]-P4451</f>
        <v>18</v>
      </c>
      <c r="S1090" s="6">
        <v>45243</v>
      </c>
      <c r="T1090" t="s">
        <v>2032</v>
      </c>
      <c r="U1090" t="s">
        <v>25</v>
      </c>
    </row>
    <row r="1091" spans="1:21" hidden="1" x14ac:dyDescent="0.25">
      <c r="A1091" t="s">
        <v>3373</v>
      </c>
      <c r="B1091" t="s">
        <v>3256</v>
      </c>
      <c r="C1091" t="s">
        <v>17</v>
      </c>
      <c r="D1091" t="s">
        <v>2243</v>
      </c>
      <c r="E1091" s="1">
        <v>45212</v>
      </c>
      <c r="F1091" s="3">
        <v>65945</v>
      </c>
      <c r="G1091" t="s">
        <v>1945</v>
      </c>
      <c r="H1091" t="s">
        <v>3363</v>
      </c>
      <c r="I1091" t="s">
        <v>3400</v>
      </c>
      <c r="J1091" s="3" t="s">
        <v>3402</v>
      </c>
      <c r="K1091" s="3">
        <v>2023090290</v>
      </c>
      <c r="L1091" s="3" t="s">
        <v>22</v>
      </c>
      <c r="M1091" s="5">
        <v>46996</v>
      </c>
      <c r="N1091">
        <v>20</v>
      </c>
      <c r="O1091" t="s">
        <v>23</v>
      </c>
      <c r="R1091" s="10">
        <f>Table1[[#This Row],[Initial Balance]]-P4429-P4430</f>
        <v>18</v>
      </c>
      <c r="S1091" s="6">
        <v>45216</v>
      </c>
      <c r="T1091" t="s">
        <v>2032</v>
      </c>
      <c r="U1091" t="s">
        <v>25</v>
      </c>
    </row>
    <row r="1092" spans="1:21" hidden="1" x14ac:dyDescent="0.25">
      <c r="A1092" t="s">
        <v>3373</v>
      </c>
      <c r="B1092" t="s">
        <v>3256</v>
      </c>
      <c r="C1092" t="s">
        <v>17</v>
      </c>
      <c r="D1092" t="s">
        <v>2243</v>
      </c>
      <c r="E1092" s="1">
        <v>45215</v>
      </c>
      <c r="F1092" s="3" t="s">
        <v>3392</v>
      </c>
      <c r="G1092" t="s">
        <v>3395</v>
      </c>
      <c r="H1092" t="s">
        <v>3401</v>
      </c>
      <c r="I1092" t="s">
        <v>2243</v>
      </c>
      <c r="J1092" s="3" t="s">
        <v>3405</v>
      </c>
      <c r="K1092" s="3">
        <v>7114267</v>
      </c>
      <c r="L1092" s="3" t="s">
        <v>22</v>
      </c>
      <c r="M1092" s="5">
        <v>47039</v>
      </c>
      <c r="N1092">
        <v>100</v>
      </c>
      <c r="O1092" t="s">
        <v>23</v>
      </c>
      <c r="R1092" s="10">
        <v>100</v>
      </c>
      <c r="S1092" s="6">
        <v>45216</v>
      </c>
      <c r="T1092" t="s">
        <v>2032</v>
      </c>
      <c r="U1092" t="s">
        <v>3409</v>
      </c>
    </row>
    <row r="1093" spans="1:21" hidden="1" x14ac:dyDescent="0.25">
      <c r="A1093" t="s">
        <v>3373</v>
      </c>
      <c r="B1093" t="s">
        <v>3256</v>
      </c>
      <c r="C1093" t="s">
        <v>17</v>
      </c>
      <c r="D1093" t="s">
        <v>2243</v>
      </c>
      <c r="E1093" s="1">
        <v>45223</v>
      </c>
      <c r="F1093" s="3">
        <v>3100499</v>
      </c>
      <c r="G1093" t="s">
        <v>3396</v>
      </c>
      <c r="H1093" t="s">
        <v>3383</v>
      </c>
      <c r="I1093" t="s">
        <v>897</v>
      </c>
      <c r="J1093" s="3" t="s">
        <v>3406</v>
      </c>
      <c r="K1093" s="3" t="s">
        <v>3116</v>
      </c>
      <c r="L1093" s="3" t="s">
        <v>22</v>
      </c>
      <c r="M1093" s="5">
        <v>46792</v>
      </c>
      <c r="N1093">
        <v>150</v>
      </c>
      <c r="O1093" t="s">
        <v>525</v>
      </c>
      <c r="R1093" s="10">
        <f>Table1[[#This Row],[Initial Balance]]-P4444</f>
        <v>130.5</v>
      </c>
      <c r="S1093" s="6">
        <v>45216</v>
      </c>
      <c r="T1093" t="s">
        <v>2032</v>
      </c>
      <c r="U1093" t="s">
        <v>3410</v>
      </c>
    </row>
    <row r="1094" spans="1:21" hidden="1" x14ac:dyDescent="0.25">
      <c r="A1094" t="s">
        <v>3373</v>
      </c>
      <c r="B1094" t="s">
        <v>3256</v>
      </c>
      <c r="C1094" t="s">
        <v>17</v>
      </c>
      <c r="D1094" t="s">
        <v>2243</v>
      </c>
      <c r="E1094" s="1">
        <v>45212</v>
      </c>
      <c r="F1094" s="3">
        <v>120710</v>
      </c>
      <c r="G1094" t="s">
        <v>3893</v>
      </c>
      <c r="H1094" t="s">
        <v>3363</v>
      </c>
      <c r="I1094" t="s">
        <v>126</v>
      </c>
      <c r="J1094" s="3" t="s">
        <v>3404</v>
      </c>
      <c r="K1094" s="3">
        <v>600410</v>
      </c>
      <c r="L1094" s="3" t="s">
        <v>22</v>
      </c>
      <c r="M1094" s="5">
        <v>46143</v>
      </c>
      <c r="N1094">
        <v>200</v>
      </c>
      <c r="O1094" t="s">
        <v>23</v>
      </c>
      <c r="R1094" s="10">
        <f>Table1[[#This Row],[Initial Balance]]-P4454-P4455-P4456</f>
        <v>170</v>
      </c>
      <c r="S1094" s="6">
        <v>45252</v>
      </c>
      <c r="T1094" t="s">
        <v>2032</v>
      </c>
      <c r="U1094" t="s">
        <v>25</v>
      </c>
    </row>
    <row r="1095" spans="1:21" hidden="1" x14ac:dyDescent="0.25">
      <c r="A1095" t="s">
        <v>3373</v>
      </c>
      <c r="B1095" t="s">
        <v>3256</v>
      </c>
      <c r="C1095" t="s">
        <v>17</v>
      </c>
      <c r="D1095" t="s">
        <v>2243</v>
      </c>
      <c r="E1095" s="1">
        <v>45215</v>
      </c>
      <c r="F1095" s="3" t="s">
        <v>3393</v>
      </c>
      <c r="G1095" t="s">
        <v>3398</v>
      </c>
      <c r="H1095" t="s">
        <v>3401</v>
      </c>
      <c r="I1095" t="s">
        <v>2243</v>
      </c>
      <c r="J1095" s="3" t="s">
        <v>3407</v>
      </c>
      <c r="K1095" s="3">
        <v>7114267</v>
      </c>
      <c r="L1095" s="3" t="s">
        <v>22</v>
      </c>
      <c r="M1095" s="5">
        <v>47039</v>
      </c>
      <c r="N1095">
        <v>100</v>
      </c>
      <c r="O1095" t="s">
        <v>23</v>
      </c>
      <c r="R1095" s="10">
        <v>100</v>
      </c>
      <c r="S1095" s="6">
        <v>45216</v>
      </c>
      <c r="T1095" t="s">
        <v>2032</v>
      </c>
      <c r="U1095" t="s">
        <v>3409</v>
      </c>
    </row>
    <row r="1096" spans="1:21" hidden="1" x14ac:dyDescent="0.25">
      <c r="A1096" t="s">
        <v>3373</v>
      </c>
      <c r="B1096" t="s">
        <v>3256</v>
      </c>
      <c r="C1096" t="s">
        <v>17</v>
      </c>
      <c r="D1096" t="s">
        <v>2243</v>
      </c>
      <c r="E1096" s="1">
        <v>45212</v>
      </c>
      <c r="F1096" s="3" t="s">
        <v>39</v>
      </c>
      <c r="G1096" t="s">
        <v>1897</v>
      </c>
      <c r="H1096" t="s">
        <v>3363</v>
      </c>
      <c r="I1096" t="s">
        <v>42</v>
      </c>
      <c r="J1096" s="3" t="s">
        <v>3403</v>
      </c>
      <c r="K1096" s="3">
        <v>60458972</v>
      </c>
      <c r="L1096" s="3" t="s">
        <v>22</v>
      </c>
      <c r="M1096" s="5">
        <v>46142</v>
      </c>
      <c r="N1096">
        <v>10</v>
      </c>
      <c r="O1096" t="s">
        <v>23</v>
      </c>
      <c r="R1096" s="10">
        <f>Table1[[#This Row],[Initial Balance]]-P4434</f>
        <v>9</v>
      </c>
      <c r="S1096" s="6">
        <v>45216</v>
      </c>
      <c r="T1096" t="s">
        <v>2032</v>
      </c>
      <c r="U1096" t="s">
        <v>25</v>
      </c>
    </row>
    <row r="1097" spans="1:21" hidden="1" x14ac:dyDescent="0.25">
      <c r="A1097" t="s">
        <v>3373</v>
      </c>
      <c r="B1097" t="s">
        <v>3256</v>
      </c>
      <c r="C1097" t="s">
        <v>17</v>
      </c>
      <c r="D1097" t="s">
        <v>2243</v>
      </c>
      <c r="E1097" s="1">
        <v>45212</v>
      </c>
      <c r="F1097" s="3" t="s">
        <v>3394</v>
      </c>
      <c r="G1097" t="s">
        <v>3399</v>
      </c>
      <c r="H1097" t="s">
        <v>3363</v>
      </c>
      <c r="I1097" t="s">
        <v>2243</v>
      </c>
      <c r="J1097" s="3" t="s">
        <v>3408</v>
      </c>
      <c r="K1097" s="3">
        <v>2722010003</v>
      </c>
      <c r="L1097" s="3" t="s">
        <v>22</v>
      </c>
      <c r="M1097" s="5">
        <v>47039</v>
      </c>
      <c r="N1097">
        <v>200</v>
      </c>
      <c r="O1097" t="s">
        <v>23</v>
      </c>
      <c r="R1097" s="10">
        <f>Table1[[#This Row],[Initial Balance]]-P4450</f>
        <v>194</v>
      </c>
      <c r="S1097" s="6">
        <v>45216</v>
      </c>
      <c r="T1097" t="s">
        <v>2032</v>
      </c>
      <c r="U1097" t="s">
        <v>25</v>
      </c>
    </row>
    <row r="1098" spans="1:21" hidden="1" x14ac:dyDescent="0.25">
      <c r="A1098" t="s">
        <v>3373</v>
      </c>
      <c r="B1098" t="s">
        <v>16</v>
      </c>
      <c r="C1098" t="s">
        <v>17</v>
      </c>
      <c r="D1098" t="s">
        <v>2243</v>
      </c>
      <c r="E1098" s="1">
        <v>45228</v>
      </c>
      <c r="F1098" s="3">
        <v>1765516</v>
      </c>
      <c r="G1098" t="s">
        <v>3499</v>
      </c>
      <c r="H1098" t="s">
        <v>35</v>
      </c>
      <c r="I1098" t="s">
        <v>3366</v>
      </c>
      <c r="J1098" s="3" t="s">
        <v>3500</v>
      </c>
      <c r="K1098" s="3">
        <v>610680328</v>
      </c>
      <c r="L1098" s="3" t="s">
        <v>22</v>
      </c>
      <c r="M1098" s="5">
        <v>47086</v>
      </c>
      <c r="N1098">
        <v>5400</v>
      </c>
      <c r="O1098" t="s">
        <v>23</v>
      </c>
      <c r="R1098" s="10">
        <f>Table1[[#This Row],[Initial Balance]]-P4438-P4439-P4740</f>
        <v>0</v>
      </c>
      <c r="S1098" s="6">
        <v>45260</v>
      </c>
      <c r="T1098" t="s">
        <v>2032</v>
      </c>
      <c r="U1098" t="s">
        <v>25</v>
      </c>
    </row>
    <row r="1099" spans="1:21" hidden="1" x14ac:dyDescent="0.25">
      <c r="A1099" t="s">
        <v>443</v>
      </c>
      <c r="B1099" t="s">
        <v>74</v>
      </c>
      <c r="C1099" t="s">
        <v>17</v>
      </c>
      <c r="E1099" s="1">
        <v>45055</v>
      </c>
      <c r="F1099" s="3" t="s">
        <v>2445</v>
      </c>
      <c r="G1099" t="s">
        <v>2446</v>
      </c>
      <c r="H1099" t="s">
        <v>2447</v>
      </c>
      <c r="J1099" s="3" t="s">
        <v>2448</v>
      </c>
      <c r="K1099" s="3" t="s">
        <v>2449</v>
      </c>
      <c r="L1099" s="3" t="s">
        <v>22</v>
      </c>
      <c r="M1099" s="5">
        <v>45202</v>
      </c>
      <c r="N1099" s="9">
        <v>25000</v>
      </c>
      <c r="O1099" t="s">
        <v>103</v>
      </c>
      <c r="R1099" s="10">
        <f>Table1[[#This Row],[Initial Balance]]-P1100-P1101-P1102-P3441</f>
        <v>24935.18</v>
      </c>
      <c r="S1099" s="6">
        <v>45055</v>
      </c>
      <c r="T1099" t="s">
        <v>2420</v>
      </c>
      <c r="U1099" t="s">
        <v>289</v>
      </c>
    </row>
    <row r="1100" spans="1:21" hidden="1" x14ac:dyDescent="0.25">
      <c r="A1100" t="s">
        <v>443</v>
      </c>
      <c r="B1100" t="s">
        <v>74</v>
      </c>
      <c r="C1100" t="s">
        <v>17</v>
      </c>
      <c r="E1100" s="1">
        <v>45055</v>
      </c>
      <c r="F1100" s="3" t="s">
        <v>2445</v>
      </c>
      <c r="G1100" t="s">
        <v>2446</v>
      </c>
      <c r="H1100" t="s">
        <v>2447</v>
      </c>
      <c r="J1100" s="3" t="s">
        <v>2448</v>
      </c>
      <c r="K1100" s="3" t="s">
        <v>2449</v>
      </c>
      <c r="L1100" s="3" t="s">
        <v>22</v>
      </c>
      <c r="M1100" s="5">
        <v>45202</v>
      </c>
      <c r="O1100" t="s">
        <v>103</v>
      </c>
      <c r="P1100">
        <v>8.8000000000000007</v>
      </c>
      <c r="S1100" s="6">
        <v>45057</v>
      </c>
      <c r="T1100" t="s">
        <v>689</v>
      </c>
      <c r="U1100" t="s">
        <v>2450</v>
      </c>
    </row>
    <row r="1101" spans="1:21" hidden="1" x14ac:dyDescent="0.25">
      <c r="A1101" t="s">
        <v>443</v>
      </c>
      <c r="B1101" t="s">
        <v>74</v>
      </c>
      <c r="C1101" t="s">
        <v>17</v>
      </c>
      <c r="E1101" s="1">
        <v>45055</v>
      </c>
      <c r="F1101" s="3" t="s">
        <v>2445</v>
      </c>
      <c r="G1101" t="s">
        <v>2446</v>
      </c>
      <c r="H1101" t="s">
        <v>2447</v>
      </c>
      <c r="J1101" s="3" t="s">
        <v>2448</v>
      </c>
      <c r="K1101" s="3" t="s">
        <v>2449</v>
      </c>
      <c r="L1101" s="3" t="s">
        <v>22</v>
      </c>
      <c r="M1101" s="5">
        <v>45202</v>
      </c>
      <c r="O1101" t="s">
        <v>103</v>
      </c>
      <c r="P1101">
        <v>45.02</v>
      </c>
      <c r="S1101" s="6">
        <v>45064</v>
      </c>
      <c r="T1101" t="s">
        <v>689</v>
      </c>
      <c r="U1101" t="s">
        <v>2451</v>
      </c>
    </row>
    <row r="1102" spans="1:21" hidden="1" x14ac:dyDescent="0.25">
      <c r="A1102" t="s">
        <v>443</v>
      </c>
      <c r="B1102" t="s">
        <v>74</v>
      </c>
      <c r="C1102" t="s">
        <v>17</v>
      </c>
      <c r="E1102" s="1">
        <v>45055</v>
      </c>
      <c r="F1102" s="3" t="s">
        <v>2445</v>
      </c>
      <c r="G1102" t="s">
        <v>2446</v>
      </c>
      <c r="H1102" t="s">
        <v>2447</v>
      </c>
      <c r="J1102" s="3" t="s">
        <v>2448</v>
      </c>
      <c r="K1102" s="3" t="s">
        <v>2449</v>
      </c>
      <c r="L1102" s="3" t="s">
        <v>22</v>
      </c>
      <c r="M1102" s="5">
        <v>45202</v>
      </c>
      <c r="O1102" t="s">
        <v>103</v>
      </c>
      <c r="P1102">
        <v>10</v>
      </c>
      <c r="S1102" s="6">
        <v>45077</v>
      </c>
      <c r="T1102" t="s">
        <v>28</v>
      </c>
      <c r="U1102" t="s">
        <v>1364</v>
      </c>
    </row>
    <row r="1103" spans="1:21" hidden="1" x14ac:dyDescent="0.25">
      <c r="A1103" t="s">
        <v>443</v>
      </c>
      <c r="B1103" t="s">
        <v>16</v>
      </c>
      <c r="C1103" t="s">
        <v>17</v>
      </c>
      <c r="E1103" s="1">
        <v>45056</v>
      </c>
      <c r="F1103" s="3" t="s">
        <v>436</v>
      </c>
      <c r="G1103" t="s">
        <v>4358</v>
      </c>
      <c r="H1103" t="s">
        <v>233</v>
      </c>
      <c r="J1103" s="3" t="s">
        <v>2505</v>
      </c>
      <c r="K1103" s="3" t="s">
        <v>2506</v>
      </c>
      <c r="L1103" s="3" t="s">
        <v>22</v>
      </c>
      <c r="M1103" s="5">
        <v>46081</v>
      </c>
      <c r="N1103">
        <v>6</v>
      </c>
      <c r="O1103" t="s">
        <v>23</v>
      </c>
      <c r="R1103" s="10">
        <v>6</v>
      </c>
      <c r="S1103" s="6">
        <v>45056</v>
      </c>
      <c r="T1103" t="s">
        <v>2032</v>
      </c>
      <c r="U1103" t="s">
        <v>789</v>
      </c>
    </row>
    <row r="1104" spans="1:21" hidden="1" x14ac:dyDescent="0.25">
      <c r="A1104" t="s">
        <v>443</v>
      </c>
      <c r="B1104" t="s">
        <v>74</v>
      </c>
      <c r="C1104" t="s">
        <v>17</v>
      </c>
      <c r="E1104" s="1">
        <v>44314</v>
      </c>
      <c r="F1104" s="3" t="s">
        <v>450</v>
      </c>
      <c r="G1104" t="s">
        <v>451</v>
      </c>
      <c r="H1104" t="s">
        <v>452</v>
      </c>
      <c r="I1104" t="s">
        <v>452</v>
      </c>
      <c r="J1104" s="3" t="s">
        <v>453</v>
      </c>
      <c r="K1104" s="3" t="s">
        <v>454</v>
      </c>
      <c r="L1104" s="3" t="s">
        <v>22</v>
      </c>
      <c r="M1104" s="5">
        <v>45298</v>
      </c>
      <c r="N1104">
        <v>4</v>
      </c>
      <c r="O1104" t="s">
        <v>455</v>
      </c>
      <c r="R1104" s="10">
        <v>1.84</v>
      </c>
      <c r="S1104" s="6">
        <v>44314</v>
      </c>
      <c r="T1104" t="s">
        <v>37</v>
      </c>
      <c r="U1104" t="s">
        <v>25</v>
      </c>
    </row>
    <row r="1105" spans="1:21" hidden="1" x14ac:dyDescent="0.25">
      <c r="A1105" t="s">
        <v>443</v>
      </c>
      <c r="B1105" t="s">
        <v>74</v>
      </c>
      <c r="C1105" t="s">
        <v>17</v>
      </c>
      <c r="E1105" s="1">
        <v>44314</v>
      </c>
      <c r="F1105" s="3" t="s">
        <v>450</v>
      </c>
      <c r="G1105" t="s">
        <v>451</v>
      </c>
      <c r="H1105" t="s">
        <v>452</v>
      </c>
      <c r="I1105" t="s">
        <v>452</v>
      </c>
      <c r="J1105" s="3" t="s">
        <v>453</v>
      </c>
      <c r="K1105" s="3" t="s">
        <v>454</v>
      </c>
      <c r="L1105" s="3" t="s">
        <v>22</v>
      </c>
      <c r="M1105" s="5">
        <v>45298</v>
      </c>
      <c r="O1105" t="s">
        <v>455</v>
      </c>
      <c r="P1105">
        <v>0.7</v>
      </c>
      <c r="S1105" s="6">
        <v>44608</v>
      </c>
      <c r="T1105" t="s">
        <v>689</v>
      </c>
      <c r="U1105" t="s">
        <v>425</v>
      </c>
    </row>
    <row r="1106" spans="1:21" hidden="1" x14ac:dyDescent="0.25">
      <c r="A1106" t="s">
        <v>443</v>
      </c>
      <c r="B1106" t="s">
        <v>74</v>
      </c>
      <c r="C1106" t="s">
        <v>17</v>
      </c>
      <c r="E1106" s="1">
        <v>44314</v>
      </c>
      <c r="F1106" s="3" t="s">
        <v>450</v>
      </c>
      <c r="G1106" t="s">
        <v>451</v>
      </c>
      <c r="H1106" t="s">
        <v>452</v>
      </c>
      <c r="I1106" t="s">
        <v>452</v>
      </c>
      <c r="J1106" s="3" t="s">
        <v>453</v>
      </c>
      <c r="K1106" s="3" t="s">
        <v>454</v>
      </c>
      <c r="L1106" s="3" t="s">
        <v>22</v>
      </c>
      <c r="M1106" s="5">
        <v>45298</v>
      </c>
      <c r="O1106" t="s">
        <v>455</v>
      </c>
      <c r="P1106">
        <v>0.06</v>
      </c>
      <c r="S1106" s="6">
        <v>44628</v>
      </c>
      <c r="T1106" t="s">
        <v>689</v>
      </c>
      <c r="U1106" t="s">
        <v>1364</v>
      </c>
    </row>
    <row r="1107" spans="1:21" hidden="1" x14ac:dyDescent="0.25">
      <c r="A1107" t="s">
        <v>443</v>
      </c>
      <c r="B1107" t="s">
        <v>74</v>
      </c>
      <c r="C1107" t="s">
        <v>17</v>
      </c>
      <c r="E1107" s="1">
        <v>44314</v>
      </c>
      <c r="F1107" s="3" t="s">
        <v>450</v>
      </c>
      <c r="G1107" t="s">
        <v>451</v>
      </c>
      <c r="H1107" t="s">
        <v>452</v>
      </c>
      <c r="I1107" t="s">
        <v>452</v>
      </c>
      <c r="J1107" s="3" t="s">
        <v>453</v>
      </c>
      <c r="K1107" s="3" t="s">
        <v>454</v>
      </c>
      <c r="L1107" s="3" t="s">
        <v>22</v>
      </c>
      <c r="M1107" s="5">
        <v>45298</v>
      </c>
      <c r="O1107" t="s">
        <v>455</v>
      </c>
      <c r="P1107">
        <v>0.7</v>
      </c>
      <c r="S1107" s="6">
        <v>44663</v>
      </c>
      <c r="T1107" t="s">
        <v>1397</v>
      </c>
      <c r="U1107" t="s">
        <v>1395</v>
      </c>
    </row>
    <row r="1108" spans="1:21" hidden="1" x14ac:dyDescent="0.25">
      <c r="A1108" t="s">
        <v>443</v>
      </c>
      <c r="B1108" t="s">
        <v>74</v>
      </c>
      <c r="C1108" t="s">
        <v>17</v>
      </c>
      <c r="E1108" s="1">
        <v>44314</v>
      </c>
      <c r="F1108" s="3" t="s">
        <v>450</v>
      </c>
      <c r="G1108" t="s">
        <v>451</v>
      </c>
      <c r="H1108" t="s">
        <v>452</v>
      </c>
      <c r="I1108" t="s">
        <v>452</v>
      </c>
      <c r="J1108" s="3" t="s">
        <v>453</v>
      </c>
      <c r="K1108" s="3" t="s">
        <v>454</v>
      </c>
      <c r="L1108" s="3" t="s">
        <v>22</v>
      </c>
      <c r="M1108" s="5">
        <v>45298</v>
      </c>
      <c r="O1108" t="s">
        <v>455</v>
      </c>
      <c r="P1108">
        <v>0.7</v>
      </c>
      <c r="S1108" s="6">
        <v>44680</v>
      </c>
      <c r="T1108" t="s">
        <v>689</v>
      </c>
      <c r="U1108" t="s">
        <v>1424</v>
      </c>
    </row>
    <row r="1109" spans="1:21" hidden="1" x14ac:dyDescent="0.25">
      <c r="A1109" t="s">
        <v>443</v>
      </c>
      <c r="B1109" t="s">
        <v>16</v>
      </c>
      <c r="C1109" t="s">
        <v>17</v>
      </c>
      <c r="E1109" s="1">
        <v>44438</v>
      </c>
      <c r="F1109" s="3" t="s">
        <v>1016</v>
      </c>
      <c r="G1109" t="s">
        <v>1017</v>
      </c>
      <c r="H1109" t="s">
        <v>233</v>
      </c>
      <c r="I1109" t="s">
        <v>233</v>
      </c>
      <c r="J1109" s="3" t="s">
        <v>1018</v>
      </c>
      <c r="K1109" s="3" t="s">
        <v>1019</v>
      </c>
      <c r="L1109" s="3" t="s">
        <v>22</v>
      </c>
      <c r="M1109" s="5">
        <v>45504</v>
      </c>
      <c r="N1109">
        <v>20</v>
      </c>
      <c r="O1109" t="s">
        <v>23</v>
      </c>
      <c r="R1109" s="10">
        <f>Table1[[#This Row],[Initial Balance]]-P1110-P1111-P1112</f>
        <v>17</v>
      </c>
      <c r="S1109" s="6">
        <v>44438</v>
      </c>
      <c r="T1109" t="s">
        <v>24</v>
      </c>
      <c r="U1109" t="s">
        <v>25</v>
      </c>
    </row>
    <row r="1110" spans="1:21" hidden="1" x14ac:dyDescent="0.25">
      <c r="A1110" t="s">
        <v>443</v>
      </c>
      <c r="B1110" t="s">
        <v>16</v>
      </c>
      <c r="C1110" t="s">
        <v>17</v>
      </c>
      <c r="E1110" s="1">
        <v>44438</v>
      </c>
      <c r="F1110" s="3" t="s">
        <v>1016</v>
      </c>
      <c r="G1110" t="s">
        <v>1017</v>
      </c>
      <c r="H1110" t="s">
        <v>233</v>
      </c>
      <c r="I1110" t="s">
        <v>233</v>
      </c>
      <c r="J1110" s="3" t="s">
        <v>1018</v>
      </c>
      <c r="K1110" s="3" t="s">
        <v>1019</v>
      </c>
      <c r="L1110" s="3" t="s">
        <v>22</v>
      </c>
      <c r="M1110" s="5">
        <v>45504</v>
      </c>
      <c r="O1110" t="s">
        <v>23</v>
      </c>
      <c r="P1110">
        <v>1</v>
      </c>
      <c r="S1110" s="6">
        <v>44664</v>
      </c>
      <c r="T1110" t="s">
        <v>689</v>
      </c>
      <c r="U1110" t="s">
        <v>1395</v>
      </c>
    </row>
    <row r="1111" spans="1:21" hidden="1" x14ac:dyDescent="0.25">
      <c r="A1111" t="s">
        <v>443</v>
      </c>
      <c r="B1111" t="s">
        <v>16</v>
      </c>
      <c r="C1111" t="s">
        <v>17</v>
      </c>
      <c r="E1111" s="1">
        <v>44438</v>
      </c>
      <c r="F1111" s="3" t="s">
        <v>1016</v>
      </c>
      <c r="G1111" t="s">
        <v>1017</v>
      </c>
      <c r="H1111" t="s">
        <v>233</v>
      </c>
      <c r="I1111" t="s">
        <v>233</v>
      </c>
      <c r="J1111" s="3" t="s">
        <v>1018</v>
      </c>
      <c r="K1111" s="3" t="s">
        <v>1019</v>
      </c>
      <c r="L1111" s="3" t="s">
        <v>22</v>
      </c>
      <c r="M1111" s="5">
        <v>45504</v>
      </c>
      <c r="O1111" t="s">
        <v>23</v>
      </c>
      <c r="P1111">
        <v>1</v>
      </c>
      <c r="S1111" s="6">
        <v>44680</v>
      </c>
      <c r="T1111" t="s">
        <v>689</v>
      </c>
      <c r="U1111" t="s">
        <v>1424</v>
      </c>
    </row>
    <row r="1112" spans="1:21" hidden="1" x14ac:dyDescent="0.25">
      <c r="A1112" t="s">
        <v>443</v>
      </c>
      <c r="B1112" t="s">
        <v>16</v>
      </c>
      <c r="C1112" t="s">
        <v>17</v>
      </c>
      <c r="E1112" s="1">
        <v>44438</v>
      </c>
      <c r="F1112" s="3" t="s">
        <v>1016</v>
      </c>
      <c r="G1112" t="s">
        <v>1017</v>
      </c>
      <c r="H1112" t="s">
        <v>233</v>
      </c>
      <c r="I1112" t="s">
        <v>233</v>
      </c>
      <c r="J1112" s="3" t="s">
        <v>1018</v>
      </c>
      <c r="K1112" s="3" t="s">
        <v>1019</v>
      </c>
      <c r="L1112" s="3" t="s">
        <v>22</v>
      </c>
      <c r="M1112" s="5">
        <v>45504</v>
      </c>
      <c r="O1112" t="s">
        <v>23</v>
      </c>
      <c r="P1112">
        <v>1</v>
      </c>
      <c r="S1112" s="6">
        <v>45090</v>
      </c>
      <c r="T1112" t="s">
        <v>689</v>
      </c>
      <c r="U1112" t="s">
        <v>2656</v>
      </c>
    </row>
    <row r="1113" spans="1:21" hidden="1" x14ac:dyDescent="0.25">
      <c r="A1113" t="s">
        <v>443</v>
      </c>
      <c r="B1113" t="s">
        <v>16</v>
      </c>
      <c r="C1113" t="s">
        <v>17</v>
      </c>
      <c r="E1113" s="1">
        <v>44452</v>
      </c>
      <c r="F1113" s="3" t="s">
        <v>1023</v>
      </c>
      <c r="G1113" t="s">
        <v>1024</v>
      </c>
      <c r="H1113" t="s">
        <v>195</v>
      </c>
      <c r="I1113" t="s">
        <v>195</v>
      </c>
      <c r="J1113" s="3" t="s">
        <v>1025</v>
      </c>
      <c r="K1113" s="3" t="s">
        <v>1026</v>
      </c>
      <c r="L1113" s="3" t="s">
        <v>22</v>
      </c>
      <c r="M1113" s="5">
        <v>45060</v>
      </c>
      <c r="N1113">
        <v>12</v>
      </c>
      <c r="O1113" t="s">
        <v>23</v>
      </c>
      <c r="R1113" s="10">
        <f>Table1[[#This Row],[Initial Balance]]-P1621-P1654-P1819-P2005-P2142-P3473</f>
        <v>-7070</v>
      </c>
      <c r="S1113" s="6">
        <v>44453</v>
      </c>
      <c r="T1113" t="s">
        <v>24</v>
      </c>
      <c r="U1113" t="s">
        <v>25</v>
      </c>
    </row>
    <row r="1114" spans="1:21" hidden="1" x14ac:dyDescent="0.25">
      <c r="A1114" t="s">
        <v>443</v>
      </c>
      <c r="B1114" t="s">
        <v>16</v>
      </c>
      <c r="C1114" t="s">
        <v>17</v>
      </c>
      <c r="E1114" s="1">
        <v>44452</v>
      </c>
      <c r="F1114" s="3" t="s">
        <v>1023</v>
      </c>
      <c r="G1114" t="s">
        <v>1024</v>
      </c>
      <c r="H1114" t="s">
        <v>195</v>
      </c>
      <c r="I1114" t="s">
        <v>195</v>
      </c>
      <c r="J1114" s="3" t="s">
        <v>1025</v>
      </c>
      <c r="K1114" s="3" t="s">
        <v>1026</v>
      </c>
      <c r="L1114" s="3" t="s">
        <v>22</v>
      </c>
      <c r="M1114" s="5">
        <v>45060</v>
      </c>
      <c r="O1114" t="s">
        <v>23</v>
      </c>
      <c r="P1114">
        <v>1</v>
      </c>
      <c r="S1114" s="6">
        <v>44663</v>
      </c>
      <c r="T1114" t="s">
        <v>1397</v>
      </c>
      <c r="U1114" t="s">
        <v>1395</v>
      </c>
    </row>
    <row r="1115" spans="1:21" hidden="1" x14ac:dyDescent="0.25">
      <c r="A1115" t="s">
        <v>443</v>
      </c>
      <c r="B1115" t="s">
        <v>16</v>
      </c>
      <c r="C1115" t="s">
        <v>17</v>
      </c>
      <c r="E1115" s="1">
        <v>44452</v>
      </c>
      <c r="F1115" s="3" t="s">
        <v>1023</v>
      </c>
      <c r="G1115" t="s">
        <v>1024</v>
      </c>
      <c r="H1115" t="s">
        <v>195</v>
      </c>
      <c r="I1115" t="s">
        <v>195</v>
      </c>
      <c r="J1115" s="3" t="s">
        <v>1025</v>
      </c>
      <c r="K1115" s="3" t="s">
        <v>1026</v>
      </c>
      <c r="L1115" s="3" t="s">
        <v>22</v>
      </c>
      <c r="M1115" s="5">
        <v>45060</v>
      </c>
      <c r="O1115" t="s">
        <v>23</v>
      </c>
      <c r="P1115">
        <v>1</v>
      </c>
      <c r="S1115" s="6">
        <v>44680</v>
      </c>
      <c r="T1115" t="s">
        <v>689</v>
      </c>
      <c r="U1115" t="s">
        <v>1423</v>
      </c>
    </row>
    <row r="1116" spans="1:21" hidden="1" x14ac:dyDescent="0.25">
      <c r="A1116" t="s">
        <v>443</v>
      </c>
      <c r="B1116" t="s">
        <v>16</v>
      </c>
      <c r="C1116" t="s">
        <v>17</v>
      </c>
      <c r="E1116" s="1">
        <v>44452</v>
      </c>
      <c r="F1116" s="3" t="s">
        <v>1023</v>
      </c>
      <c r="G1116" t="s">
        <v>1024</v>
      </c>
      <c r="H1116" t="s">
        <v>195</v>
      </c>
      <c r="I1116" t="s">
        <v>195</v>
      </c>
      <c r="J1116" s="3" t="s">
        <v>1025</v>
      </c>
      <c r="K1116" s="3" t="s">
        <v>1026</v>
      </c>
      <c r="L1116" s="3" t="s">
        <v>22</v>
      </c>
      <c r="M1116" s="5">
        <v>45060</v>
      </c>
      <c r="O1116" t="s">
        <v>23</v>
      </c>
      <c r="P1116">
        <v>2</v>
      </c>
      <c r="S1116" s="6">
        <v>44733</v>
      </c>
      <c r="T1116" t="s">
        <v>689</v>
      </c>
      <c r="U1116" t="s">
        <v>1515</v>
      </c>
    </row>
    <row r="1117" spans="1:21" hidden="1" x14ac:dyDescent="0.25">
      <c r="A1117" t="s">
        <v>443</v>
      </c>
      <c r="B1117" t="s">
        <v>16</v>
      </c>
      <c r="C1117" t="s">
        <v>17</v>
      </c>
      <c r="E1117" s="1">
        <v>44452</v>
      </c>
      <c r="F1117" s="3" t="s">
        <v>1023</v>
      </c>
      <c r="G1117" t="s">
        <v>1024</v>
      </c>
      <c r="H1117" t="s">
        <v>195</v>
      </c>
      <c r="I1117" t="s">
        <v>195</v>
      </c>
      <c r="J1117" s="3" t="s">
        <v>1025</v>
      </c>
      <c r="K1117" s="3" t="s">
        <v>1026</v>
      </c>
      <c r="L1117" s="3" t="s">
        <v>22</v>
      </c>
      <c r="M1117" s="5">
        <v>45060</v>
      </c>
      <c r="O1117" t="s">
        <v>23</v>
      </c>
      <c r="P1117">
        <v>1</v>
      </c>
      <c r="S1117" s="6">
        <v>44831</v>
      </c>
      <c r="T1117" t="s">
        <v>689</v>
      </c>
      <c r="U1117" t="s">
        <v>1697</v>
      </c>
    </row>
    <row r="1118" spans="1:21" hidden="1" x14ac:dyDescent="0.25">
      <c r="A1118" t="s">
        <v>443</v>
      </c>
      <c r="B1118" t="s">
        <v>16</v>
      </c>
      <c r="C1118" t="s">
        <v>17</v>
      </c>
      <c r="E1118" s="1">
        <v>44452</v>
      </c>
      <c r="F1118" s="3" t="s">
        <v>1023</v>
      </c>
      <c r="G1118" t="s">
        <v>1024</v>
      </c>
      <c r="H1118" t="s">
        <v>195</v>
      </c>
      <c r="I1118" t="s">
        <v>195</v>
      </c>
      <c r="J1118" s="3" t="s">
        <v>1025</v>
      </c>
      <c r="K1118" s="3" t="s">
        <v>1026</v>
      </c>
      <c r="L1118" s="3" t="s">
        <v>22</v>
      </c>
      <c r="M1118" s="5">
        <v>45060</v>
      </c>
      <c r="O1118" t="s">
        <v>23</v>
      </c>
      <c r="P1118">
        <v>1</v>
      </c>
      <c r="S1118" s="6">
        <v>44838</v>
      </c>
      <c r="T1118" t="s">
        <v>689</v>
      </c>
      <c r="U1118" t="s">
        <v>1783</v>
      </c>
    </row>
    <row r="1119" spans="1:21" hidden="1" x14ac:dyDescent="0.25">
      <c r="A1119" t="s">
        <v>443</v>
      </c>
      <c r="B1119" t="s">
        <v>16</v>
      </c>
      <c r="C1119" t="s">
        <v>17</v>
      </c>
      <c r="E1119" s="1">
        <v>44452</v>
      </c>
      <c r="F1119" s="3" t="s">
        <v>2954</v>
      </c>
      <c r="G1119" t="s">
        <v>1024</v>
      </c>
      <c r="H1119" t="s">
        <v>195</v>
      </c>
      <c r="I1119" t="s">
        <v>195</v>
      </c>
      <c r="J1119" s="3" t="s">
        <v>1025</v>
      </c>
      <c r="K1119" s="3" t="s">
        <v>1026</v>
      </c>
      <c r="L1119" s="3" t="s">
        <v>22</v>
      </c>
      <c r="M1119" s="5">
        <v>45060</v>
      </c>
      <c r="O1119" t="s">
        <v>23</v>
      </c>
      <c r="P1119">
        <v>6</v>
      </c>
      <c r="S1119" s="6">
        <v>45068</v>
      </c>
      <c r="T1119" t="s">
        <v>2032</v>
      </c>
      <c r="U1119" t="s">
        <v>2953</v>
      </c>
    </row>
    <row r="1120" spans="1:21" hidden="1" x14ac:dyDescent="0.25">
      <c r="A1120" t="s">
        <v>443</v>
      </c>
      <c r="B1120" t="s">
        <v>74</v>
      </c>
      <c r="C1120" t="s">
        <v>17</v>
      </c>
      <c r="E1120" s="1">
        <v>44305</v>
      </c>
      <c r="F1120" s="3" t="s">
        <v>456</v>
      </c>
      <c r="G1120" t="s">
        <v>457</v>
      </c>
      <c r="H1120" t="s">
        <v>323</v>
      </c>
      <c r="I1120" t="s">
        <v>323</v>
      </c>
      <c r="J1120" s="3" t="s">
        <v>458</v>
      </c>
      <c r="K1120" s="3" t="s">
        <v>459</v>
      </c>
      <c r="L1120" s="3" t="s">
        <v>102</v>
      </c>
      <c r="M1120" s="5">
        <v>44712</v>
      </c>
      <c r="N1120">
        <v>2.5</v>
      </c>
      <c r="O1120" t="s">
        <v>204</v>
      </c>
      <c r="R1120" s="10">
        <v>0</v>
      </c>
      <c r="S1120" s="6">
        <v>44329</v>
      </c>
      <c r="T1120" t="s">
        <v>24</v>
      </c>
      <c r="U1120" t="s">
        <v>25</v>
      </c>
    </row>
    <row r="1121" spans="1:21" hidden="1" x14ac:dyDescent="0.25">
      <c r="A1121" t="s">
        <v>443</v>
      </c>
      <c r="B1121" t="s">
        <v>74</v>
      </c>
      <c r="C1121" t="s">
        <v>17</v>
      </c>
      <c r="E1121" s="1">
        <v>44305</v>
      </c>
      <c r="F1121" s="3" t="s">
        <v>456</v>
      </c>
      <c r="G1121" t="s">
        <v>457</v>
      </c>
      <c r="H1121" t="s">
        <v>323</v>
      </c>
      <c r="I1121" t="s">
        <v>323</v>
      </c>
      <c r="J1121" s="3" t="s">
        <v>458</v>
      </c>
      <c r="K1121" s="3" t="s">
        <v>459</v>
      </c>
      <c r="L1121" s="3" t="s">
        <v>102</v>
      </c>
      <c r="M1121" s="5">
        <v>44712</v>
      </c>
      <c r="O1121" t="s">
        <v>204</v>
      </c>
      <c r="P1121">
        <v>0.3</v>
      </c>
      <c r="S1121" s="6">
        <v>44608</v>
      </c>
      <c r="T1121" t="s">
        <v>689</v>
      </c>
      <c r="U1121" t="s">
        <v>425</v>
      </c>
    </row>
    <row r="1122" spans="1:21" hidden="1" x14ac:dyDescent="0.25">
      <c r="A1122" t="s">
        <v>443</v>
      </c>
      <c r="B1122" t="s">
        <v>74</v>
      </c>
      <c r="C1122" t="s">
        <v>17</v>
      </c>
      <c r="E1122" s="1">
        <v>44305</v>
      </c>
      <c r="F1122" s="3" t="s">
        <v>456</v>
      </c>
      <c r="G1122" t="s">
        <v>457</v>
      </c>
      <c r="H1122" t="s">
        <v>323</v>
      </c>
      <c r="I1122" t="s">
        <v>323</v>
      </c>
      <c r="J1122" s="3" t="s">
        <v>458</v>
      </c>
      <c r="K1122" s="3" t="s">
        <v>459</v>
      </c>
      <c r="L1122" s="3" t="s">
        <v>102</v>
      </c>
      <c r="M1122" s="5">
        <v>44712</v>
      </c>
      <c r="O1122" t="s">
        <v>204</v>
      </c>
      <c r="P1122">
        <v>0.35</v>
      </c>
      <c r="S1122" s="6">
        <v>44663</v>
      </c>
      <c r="T1122" t="s">
        <v>1397</v>
      </c>
      <c r="U1122" t="s">
        <v>1395</v>
      </c>
    </row>
    <row r="1123" spans="1:21" hidden="1" x14ac:dyDescent="0.25">
      <c r="A1123" t="s">
        <v>443</v>
      </c>
      <c r="B1123" t="s">
        <v>74</v>
      </c>
      <c r="C1123" t="s">
        <v>17</v>
      </c>
      <c r="E1123" s="1">
        <v>44305</v>
      </c>
      <c r="F1123" s="3" t="s">
        <v>456</v>
      </c>
      <c r="G1123" t="s">
        <v>457</v>
      </c>
      <c r="H1123" t="s">
        <v>323</v>
      </c>
      <c r="I1123" t="s">
        <v>323</v>
      </c>
      <c r="J1123" s="3" t="s">
        <v>458</v>
      </c>
      <c r="K1123" s="3" t="s">
        <v>459</v>
      </c>
      <c r="L1123" s="3" t="s">
        <v>102</v>
      </c>
      <c r="M1123" s="5">
        <v>44712</v>
      </c>
      <c r="O1123" t="s">
        <v>204</v>
      </c>
      <c r="P1123">
        <v>0.35</v>
      </c>
      <c r="S1123" s="6">
        <v>44680</v>
      </c>
      <c r="T1123" t="s">
        <v>689</v>
      </c>
      <c r="U1123" t="s">
        <v>1424</v>
      </c>
    </row>
    <row r="1124" spans="1:21" hidden="1" x14ac:dyDescent="0.25">
      <c r="A1124" t="s">
        <v>443</v>
      </c>
      <c r="B1124" t="s">
        <v>74</v>
      </c>
      <c r="C1124" t="s">
        <v>17</v>
      </c>
      <c r="E1124" s="1">
        <v>44305</v>
      </c>
      <c r="F1124" s="3" t="s">
        <v>456</v>
      </c>
      <c r="G1124" t="s">
        <v>457</v>
      </c>
      <c r="H1124" t="s">
        <v>323</v>
      </c>
      <c r="I1124" t="s">
        <v>323</v>
      </c>
      <c r="J1124" s="3" t="s">
        <v>458</v>
      </c>
      <c r="K1124" s="3" t="s">
        <v>459</v>
      </c>
      <c r="L1124" s="3" t="s">
        <v>102</v>
      </c>
      <c r="M1124" s="5">
        <v>44712</v>
      </c>
      <c r="O1124" t="s">
        <v>204</v>
      </c>
      <c r="P1124">
        <v>1.5</v>
      </c>
      <c r="S1124" s="6">
        <v>44818</v>
      </c>
      <c r="T1124" t="s">
        <v>346</v>
      </c>
      <c r="U1124" t="s">
        <v>1396</v>
      </c>
    </row>
    <row r="1125" spans="1:21" hidden="1" x14ac:dyDescent="0.25">
      <c r="A1125" t="s">
        <v>443</v>
      </c>
      <c r="B1125" t="s">
        <v>74</v>
      </c>
      <c r="C1125" t="s">
        <v>17</v>
      </c>
      <c r="E1125" s="1">
        <v>44305</v>
      </c>
      <c r="F1125" s="3" t="s">
        <v>460</v>
      </c>
      <c r="G1125" t="s">
        <v>461</v>
      </c>
      <c r="H1125" t="s">
        <v>147</v>
      </c>
      <c r="I1125" t="s">
        <v>147</v>
      </c>
      <c r="J1125" s="3" t="s">
        <v>462</v>
      </c>
      <c r="K1125" s="3" t="s">
        <v>463</v>
      </c>
      <c r="L1125" s="3" t="s">
        <v>22</v>
      </c>
      <c r="M1125" s="5">
        <v>44804</v>
      </c>
      <c r="N1125">
        <v>1000</v>
      </c>
      <c r="O1125" t="s">
        <v>103</v>
      </c>
      <c r="R1125" s="10">
        <v>0</v>
      </c>
      <c r="S1125" s="6">
        <v>44329</v>
      </c>
      <c r="T1125" t="s">
        <v>24</v>
      </c>
      <c r="U1125" t="s">
        <v>25</v>
      </c>
    </row>
    <row r="1126" spans="1:21" hidden="1" x14ac:dyDescent="0.25">
      <c r="A1126" t="s">
        <v>443</v>
      </c>
      <c r="B1126" t="s">
        <v>74</v>
      </c>
      <c r="C1126" t="s">
        <v>17</v>
      </c>
      <c r="E1126" s="1">
        <v>44305</v>
      </c>
      <c r="F1126" s="3" t="s">
        <v>460</v>
      </c>
      <c r="G1126" t="s">
        <v>461</v>
      </c>
      <c r="H1126" t="s">
        <v>147</v>
      </c>
      <c r="I1126" t="s">
        <v>147</v>
      </c>
      <c r="J1126" s="3" t="s">
        <v>462</v>
      </c>
      <c r="K1126" s="3" t="s">
        <v>463</v>
      </c>
      <c r="L1126" s="3" t="s">
        <v>22</v>
      </c>
      <c r="M1126" s="5">
        <v>44804</v>
      </c>
      <c r="O1126" t="s">
        <v>103</v>
      </c>
      <c r="P1126">
        <v>0.105</v>
      </c>
      <c r="S1126" s="6">
        <v>44574</v>
      </c>
      <c r="T1126" t="s">
        <v>689</v>
      </c>
      <c r="U1126" t="s">
        <v>1277</v>
      </c>
    </row>
    <row r="1127" spans="1:21" hidden="1" x14ac:dyDescent="0.25">
      <c r="A1127" t="s">
        <v>443</v>
      </c>
      <c r="B1127" t="s">
        <v>74</v>
      </c>
      <c r="C1127" t="s">
        <v>17</v>
      </c>
      <c r="E1127" s="1">
        <v>44305</v>
      </c>
      <c r="F1127" s="3" t="s">
        <v>460</v>
      </c>
      <c r="G1127" t="s">
        <v>461</v>
      </c>
      <c r="H1127" t="s">
        <v>147</v>
      </c>
      <c r="I1127" t="s">
        <v>147</v>
      </c>
      <c r="J1127" s="3" t="s">
        <v>462</v>
      </c>
      <c r="K1127" s="3" t="s">
        <v>463</v>
      </c>
      <c r="L1127" s="3" t="s">
        <v>22</v>
      </c>
      <c r="M1127" s="5">
        <v>44804</v>
      </c>
      <c r="O1127" t="s">
        <v>103</v>
      </c>
      <c r="P1127">
        <v>4.28</v>
      </c>
      <c r="S1127" s="6">
        <v>44608</v>
      </c>
      <c r="T1127" t="s">
        <v>689</v>
      </c>
      <c r="U1127" t="s">
        <v>425</v>
      </c>
    </row>
    <row r="1128" spans="1:21" hidden="1" x14ac:dyDescent="0.25">
      <c r="A1128" t="s">
        <v>443</v>
      </c>
      <c r="B1128" t="s">
        <v>74</v>
      </c>
      <c r="C1128" t="s">
        <v>17</v>
      </c>
      <c r="E1128" s="1">
        <v>44305</v>
      </c>
      <c r="F1128" s="3" t="s">
        <v>460</v>
      </c>
      <c r="G1128" t="s">
        <v>461</v>
      </c>
      <c r="H1128" t="s">
        <v>147</v>
      </c>
      <c r="I1128" t="s">
        <v>147</v>
      </c>
      <c r="J1128" s="3" t="s">
        <v>462</v>
      </c>
      <c r="K1128" s="3" t="s">
        <v>463</v>
      </c>
      <c r="L1128" s="3" t="s">
        <v>22</v>
      </c>
      <c r="M1128" s="5">
        <v>44804</v>
      </c>
      <c r="O1128" t="s">
        <v>103</v>
      </c>
      <c r="P1128">
        <v>0.21099999999999999</v>
      </c>
      <c r="S1128" s="6">
        <v>44628</v>
      </c>
      <c r="T1128" t="s">
        <v>689</v>
      </c>
      <c r="U1128" t="s">
        <v>1364</v>
      </c>
    </row>
    <row r="1129" spans="1:21" hidden="1" x14ac:dyDescent="0.25">
      <c r="A1129" t="s">
        <v>443</v>
      </c>
      <c r="B1129" t="s">
        <v>74</v>
      </c>
      <c r="C1129" t="s">
        <v>17</v>
      </c>
      <c r="E1129" s="1">
        <v>44305</v>
      </c>
      <c r="F1129" s="3" t="s">
        <v>460</v>
      </c>
      <c r="G1129" t="s">
        <v>461</v>
      </c>
      <c r="H1129" t="s">
        <v>147</v>
      </c>
      <c r="I1129" t="s">
        <v>147</v>
      </c>
      <c r="J1129" s="3" t="s">
        <v>462</v>
      </c>
      <c r="K1129" s="3" t="s">
        <v>463</v>
      </c>
      <c r="L1129" s="3" t="s">
        <v>22</v>
      </c>
      <c r="M1129" s="5">
        <v>44804</v>
      </c>
      <c r="O1129" t="s">
        <v>103</v>
      </c>
      <c r="P1129">
        <v>0.21</v>
      </c>
      <c r="S1129" s="6">
        <v>44636</v>
      </c>
      <c r="T1129" t="s">
        <v>689</v>
      </c>
      <c r="U1129" t="s">
        <v>1364</v>
      </c>
    </row>
    <row r="1130" spans="1:21" hidden="1" x14ac:dyDescent="0.25">
      <c r="A1130" t="s">
        <v>443</v>
      </c>
      <c r="B1130" t="s">
        <v>74</v>
      </c>
      <c r="C1130" t="s">
        <v>17</v>
      </c>
      <c r="E1130" s="1">
        <v>44305</v>
      </c>
      <c r="F1130" s="3" t="s">
        <v>460</v>
      </c>
      <c r="G1130" t="s">
        <v>461</v>
      </c>
      <c r="H1130" t="s">
        <v>147</v>
      </c>
      <c r="I1130" t="s">
        <v>147</v>
      </c>
      <c r="J1130" s="3" t="s">
        <v>462</v>
      </c>
      <c r="K1130" s="3" t="s">
        <v>463</v>
      </c>
      <c r="L1130" s="3" t="s">
        <v>22</v>
      </c>
      <c r="M1130" s="5">
        <v>44804</v>
      </c>
      <c r="O1130" t="s">
        <v>103</v>
      </c>
      <c r="P1130">
        <v>0.21099999999999999</v>
      </c>
      <c r="S1130" s="6">
        <v>44641</v>
      </c>
      <c r="T1130" t="s">
        <v>707</v>
      </c>
      <c r="U1130" t="s">
        <v>1364</v>
      </c>
    </row>
    <row r="1131" spans="1:21" hidden="1" x14ac:dyDescent="0.25">
      <c r="A1131" t="s">
        <v>443</v>
      </c>
      <c r="B1131" t="s">
        <v>74</v>
      </c>
      <c r="C1131" t="s">
        <v>17</v>
      </c>
      <c r="E1131" s="1">
        <v>44305</v>
      </c>
      <c r="F1131" s="3" t="s">
        <v>460</v>
      </c>
      <c r="G1131" t="s">
        <v>461</v>
      </c>
      <c r="H1131" t="s">
        <v>147</v>
      </c>
      <c r="I1131" t="s">
        <v>147</v>
      </c>
      <c r="J1131" s="3" t="s">
        <v>462</v>
      </c>
      <c r="K1131" s="3" t="s">
        <v>463</v>
      </c>
      <c r="L1131" s="3" t="s">
        <v>22</v>
      </c>
      <c r="M1131" s="5">
        <v>44804</v>
      </c>
      <c r="O1131" t="s">
        <v>103</v>
      </c>
      <c r="P1131">
        <v>4.28</v>
      </c>
      <c r="S1131" s="6">
        <v>44663</v>
      </c>
      <c r="T1131" t="s">
        <v>689</v>
      </c>
      <c r="U1131" t="s">
        <v>1395</v>
      </c>
    </row>
    <row r="1132" spans="1:21" hidden="1" x14ac:dyDescent="0.25">
      <c r="A1132" t="s">
        <v>443</v>
      </c>
      <c r="B1132" t="s">
        <v>74</v>
      </c>
      <c r="C1132" t="s">
        <v>17</v>
      </c>
      <c r="E1132" s="1">
        <v>44305</v>
      </c>
      <c r="F1132" s="3" t="s">
        <v>460</v>
      </c>
      <c r="G1132" t="s">
        <v>461</v>
      </c>
      <c r="H1132" t="s">
        <v>147</v>
      </c>
      <c r="I1132" t="s">
        <v>147</v>
      </c>
      <c r="J1132" s="3" t="s">
        <v>462</v>
      </c>
      <c r="K1132" s="3" t="s">
        <v>463</v>
      </c>
      <c r="L1132" s="3" t="s">
        <v>22</v>
      </c>
      <c r="M1132" s="5">
        <v>44804</v>
      </c>
      <c r="O1132" t="s">
        <v>103</v>
      </c>
      <c r="P1132">
        <v>4.29</v>
      </c>
      <c r="S1132" s="6">
        <v>44680</v>
      </c>
      <c r="T1132" t="s">
        <v>689</v>
      </c>
      <c r="U1132" t="s">
        <v>1424</v>
      </c>
    </row>
    <row r="1133" spans="1:21" hidden="1" x14ac:dyDescent="0.25">
      <c r="A1133" t="s">
        <v>443</v>
      </c>
      <c r="B1133" t="s">
        <v>74</v>
      </c>
      <c r="C1133" t="s">
        <v>17</v>
      </c>
      <c r="E1133" s="1">
        <v>44305</v>
      </c>
      <c r="F1133" s="3" t="s">
        <v>460</v>
      </c>
      <c r="G1133" t="s">
        <v>461</v>
      </c>
      <c r="H1133" t="s">
        <v>147</v>
      </c>
      <c r="I1133" t="s">
        <v>147</v>
      </c>
      <c r="J1133" s="3" t="s">
        <v>462</v>
      </c>
      <c r="K1133" s="3" t="s">
        <v>463</v>
      </c>
      <c r="L1133" s="3" t="s">
        <v>22</v>
      </c>
      <c r="M1133" s="5">
        <v>44804</v>
      </c>
      <c r="O1133" t="s">
        <v>103</v>
      </c>
      <c r="P1133">
        <v>0.18729999999999999</v>
      </c>
      <c r="S1133" s="6">
        <v>44691</v>
      </c>
      <c r="T1133" t="s">
        <v>689</v>
      </c>
      <c r="U1133" t="s">
        <v>1440</v>
      </c>
    </row>
    <row r="1134" spans="1:21" hidden="1" x14ac:dyDescent="0.25">
      <c r="A1134" t="s">
        <v>443</v>
      </c>
      <c r="B1134" t="s">
        <v>74</v>
      </c>
      <c r="C1134" t="s">
        <v>17</v>
      </c>
      <c r="E1134" s="1">
        <v>44305</v>
      </c>
      <c r="F1134" s="3" t="s">
        <v>460</v>
      </c>
      <c r="G1134" t="s">
        <v>461</v>
      </c>
      <c r="H1134" t="s">
        <v>147</v>
      </c>
      <c r="I1134" t="s">
        <v>147</v>
      </c>
      <c r="J1134" s="3" t="s">
        <v>462</v>
      </c>
      <c r="K1134" s="3" t="s">
        <v>463</v>
      </c>
      <c r="L1134" s="3" t="s">
        <v>22</v>
      </c>
      <c r="M1134" s="5">
        <v>44804</v>
      </c>
      <c r="O1134" t="s">
        <v>103</v>
      </c>
      <c r="P1134">
        <v>3</v>
      </c>
      <c r="S1134" s="6">
        <v>44718</v>
      </c>
      <c r="T1134" t="s">
        <v>689</v>
      </c>
      <c r="U1134" t="s">
        <v>1484</v>
      </c>
    </row>
    <row r="1135" spans="1:21" hidden="1" x14ac:dyDescent="0.25">
      <c r="A1135" t="s">
        <v>443</v>
      </c>
      <c r="B1135" t="s">
        <v>74</v>
      </c>
      <c r="C1135" t="s">
        <v>17</v>
      </c>
      <c r="E1135" s="1">
        <v>44305</v>
      </c>
      <c r="F1135" s="3" t="s">
        <v>460</v>
      </c>
      <c r="G1135" t="s">
        <v>461</v>
      </c>
      <c r="H1135" t="s">
        <v>147</v>
      </c>
      <c r="I1135" t="s">
        <v>147</v>
      </c>
      <c r="J1135" s="3" t="s">
        <v>462</v>
      </c>
      <c r="K1135" s="3" t="s">
        <v>463</v>
      </c>
      <c r="L1135" s="3" t="s">
        <v>22</v>
      </c>
      <c r="M1135" s="5">
        <v>44804</v>
      </c>
      <c r="O1135" t="s">
        <v>103</v>
      </c>
      <c r="P1135">
        <v>1.89</v>
      </c>
      <c r="S1135" s="6">
        <v>44735</v>
      </c>
      <c r="T1135" t="s">
        <v>689</v>
      </c>
      <c r="U1135" t="s">
        <v>1515</v>
      </c>
    </row>
    <row r="1136" spans="1:21" hidden="1" x14ac:dyDescent="0.25">
      <c r="A1136" t="s">
        <v>443</v>
      </c>
      <c r="B1136" t="s">
        <v>74</v>
      </c>
      <c r="C1136" t="s">
        <v>17</v>
      </c>
      <c r="E1136" s="1">
        <v>44305</v>
      </c>
      <c r="F1136" s="3" t="s">
        <v>460</v>
      </c>
      <c r="G1136" t="s">
        <v>461</v>
      </c>
      <c r="H1136" t="s">
        <v>147</v>
      </c>
      <c r="I1136" t="s">
        <v>147</v>
      </c>
      <c r="J1136" s="3" t="s">
        <v>462</v>
      </c>
      <c r="K1136" s="3" t="s">
        <v>463</v>
      </c>
      <c r="L1136" s="3" t="s">
        <v>22</v>
      </c>
      <c r="M1136" s="5">
        <v>44804</v>
      </c>
      <c r="O1136" t="s">
        <v>103</v>
      </c>
      <c r="P1136">
        <v>981.33569999999997</v>
      </c>
      <c r="S1136" s="6">
        <v>44810</v>
      </c>
      <c r="T1136" t="s">
        <v>24</v>
      </c>
      <c r="U1136" t="s">
        <v>1396</v>
      </c>
    </row>
    <row r="1137" spans="1:21" hidden="1" x14ac:dyDescent="0.25">
      <c r="A1137" t="s">
        <v>443</v>
      </c>
      <c r="B1137" t="s">
        <v>74</v>
      </c>
      <c r="C1137" t="s">
        <v>722</v>
      </c>
      <c r="E1137" s="1">
        <v>44837</v>
      </c>
      <c r="F1137" s="3" t="s">
        <v>1847</v>
      </c>
      <c r="G1137" t="s">
        <v>461</v>
      </c>
      <c r="H1137" t="s">
        <v>323</v>
      </c>
      <c r="I1137" t="s">
        <v>323</v>
      </c>
      <c r="J1137" s="3" t="s">
        <v>1848</v>
      </c>
      <c r="K1137" s="3" t="s">
        <v>1849</v>
      </c>
      <c r="L1137" s="3" t="s">
        <v>22</v>
      </c>
      <c r="M1137" s="5">
        <v>45657</v>
      </c>
      <c r="N1137">
        <v>1000</v>
      </c>
      <c r="O1137" t="s">
        <v>103</v>
      </c>
      <c r="R1137" s="10">
        <v>1000</v>
      </c>
      <c r="S1137" s="6">
        <v>44837</v>
      </c>
      <c r="T1137" t="s">
        <v>24</v>
      </c>
      <c r="U1137" t="s">
        <v>1726</v>
      </c>
    </row>
    <row r="1138" spans="1:21" hidden="1" x14ac:dyDescent="0.25">
      <c r="A1138" t="s">
        <v>443</v>
      </c>
      <c r="B1138" t="s">
        <v>16</v>
      </c>
      <c r="C1138" t="s">
        <v>17</v>
      </c>
      <c r="E1138" s="1">
        <v>44305</v>
      </c>
      <c r="F1138" s="3">
        <v>12094</v>
      </c>
      <c r="G1138" t="s">
        <v>444</v>
      </c>
      <c r="H1138" t="s">
        <v>210</v>
      </c>
      <c r="I1138" t="s">
        <v>210</v>
      </c>
      <c r="J1138" s="3" t="s">
        <v>445</v>
      </c>
      <c r="K1138" s="3" t="s">
        <v>446</v>
      </c>
      <c r="L1138" s="3" t="s">
        <v>22</v>
      </c>
      <c r="M1138" s="5">
        <v>44865</v>
      </c>
      <c r="N1138">
        <v>6</v>
      </c>
      <c r="O1138" t="s">
        <v>23</v>
      </c>
      <c r="R1138" s="10">
        <v>0</v>
      </c>
      <c r="S1138" s="6">
        <v>44306</v>
      </c>
      <c r="T1138" t="s">
        <v>24</v>
      </c>
      <c r="U1138" t="s">
        <v>25</v>
      </c>
    </row>
    <row r="1139" spans="1:21" hidden="1" x14ac:dyDescent="0.25">
      <c r="A1139" t="s">
        <v>443</v>
      </c>
      <c r="B1139" t="s">
        <v>16</v>
      </c>
      <c r="C1139" t="s">
        <v>17</v>
      </c>
      <c r="E1139" s="1">
        <v>44305</v>
      </c>
      <c r="F1139" s="3">
        <v>12094</v>
      </c>
      <c r="G1139" t="s">
        <v>444</v>
      </c>
      <c r="H1139" t="s">
        <v>210</v>
      </c>
      <c r="I1139" t="s">
        <v>210</v>
      </c>
      <c r="J1139" s="3" t="s">
        <v>445</v>
      </c>
      <c r="K1139" s="3" t="s">
        <v>446</v>
      </c>
      <c r="L1139" s="3" t="s">
        <v>22</v>
      </c>
      <c r="M1139" s="5">
        <v>44865</v>
      </c>
      <c r="O1139" t="s">
        <v>23</v>
      </c>
      <c r="P1139">
        <v>1</v>
      </c>
      <c r="S1139" s="6">
        <v>44664</v>
      </c>
      <c r="T1139" t="s">
        <v>689</v>
      </c>
      <c r="U1139" t="s">
        <v>1395</v>
      </c>
    </row>
    <row r="1140" spans="1:21" hidden="1" x14ac:dyDescent="0.25">
      <c r="A1140" t="s">
        <v>443</v>
      </c>
      <c r="B1140" t="s">
        <v>16</v>
      </c>
      <c r="C1140" t="s">
        <v>17</v>
      </c>
      <c r="E1140" s="1">
        <v>44305</v>
      </c>
      <c r="F1140" s="3">
        <v>12094</v>
      </c>
      <c r="G1140" t="s">
        <v>444</v>
      </c>
      <c r="H1140" t="s">
        <v>210</v>
      </c>
      <c r="I1140" t="s">
        <v>210</v>
      </c>
      <c r="J1140" s="3" t="s">
        <v>445</v>
      </c>
      <c r="K1140" s="3" t="s">
        <v>446</v>
      </c>
      <c r="L1140" s="3" t="s">
        <v>22</v>
      </c>
      <c r="M1140" s="5">
        <v>44865</v>
      </c>
      <c r="O1140" t="s">
        <v>23</v>
      </c>
      <c r="P1140">
        <v>1</v>
      </c>
      <c r="S1140" s="6">
        <v>44680</v>
      </c>
      <c r="T1140" t="s">
        <v>689</v>
      </c>
      <c r="U1140" t="s">
        <v>1424</v>
      </c>
    </row>
    <row r="1141" spans="1:21" hidden="1" x14ac:dyDescent="0.25">
      <c r="A1141" t="s">
        <v>443</v>
      </c>
      <c r="B1141" t="s">
        <v>16</v>
      </c>
      <c r="C1141" t="s">
        <v>17</v>
      </c>
      <c r="E1141" s="1">
        <v>44305</v>
      </c>
      <c r="F1141" s="3">
        <v>12094</v>
      </c>
      <c r="G1141" t="s">
        <v>444</v>
      </c>
      <c r="H1141" t="s">
        <v>210</v>
      </c>
      <c r="I1141" t="s">
        <v>210</v>
      </c>
      <c r="J1141" s="3" t="s">
        <v>445</v>
      </c>
      <c r="K1141" s="3" t="s">
        <v>446</v>
      </c>
      <c r="L1141" s="3" t="s">
        <v>22</v>
      </c>
      <c r="M1141" s="5">
        <v>44865</v>
      </c>
      <c r="O1141" t="s">
        <v>23</v>
      </c>
      <c r="P1141">
        <v>1</v>
      </c>
      <c r="S1141" s="6">
        <v>44683</v>
      </c>
      <c r="T1141" t="s">
        <v>689</v>
      </c>
      <c r="U1141" t="s">
        <v>1425</v>
      </c>
    </row>
    <row r="1142" spans="1:21" hidden="1" x14ac:dyDescent="0.25">
      <c r="A1142" t="s">
        <v>443</v>
      </c>
      <c r="B1142" t="s">
        <v>16</v>
      </c>
      <c r="C1142" t="s">
        <v>17</v>
      </c>
      <c r="E1142" s="1">
        <v>44305</v>
      </c>
      <c r="F1142" s="3">
        <v>12094</v>
      </c>
      <c r="G1142" t="s">
        <v>444</v>
      </c>
      <c r="H1142" t="s">
        <v>210</v>
      </c>
      <c r="I1142" t="s">
        <v>210</v>
      </c>
      <c r="J1142" s="3" t="s">
        <v>445</v>
      </c>
      <c r="K1142" s="3" t="s">
        <v>446</v>
      </c>
      <c r="L1142" s="3" t="s">
        <v>22</v>
      </c>
      <c r="M1142" s="5">
        <v>44865</v>
      </c>
      <c r="O1142" t="s">
        <v>23</v>
      </c>
      <c r="P1142">
        <v>1</v>
      </c>
      <c r="S1142" s="6">
        <v>44718</v>
      </c>
      <c r="T1142" t="s">
        <v>689</v>
      </c>
      <c r="U1142" t="s">
        <v>1484</v>
      </c>
    </row>
    <row r="1143" spans="1:21" hidden="1" x14ac:dyDescent="0.25">
      <c r="A1143" t="s">
        <v>443</v>
      </c>
      <c r="B1143" t="s">
        <v>16</v>
      </c>
      <c r="C1143" t="s">
        <v>17</v>
      </c>
      <c r="E1143" s="1">
        <v>44305</v>
      </c>
      <c r="F1143" s="3">
        <v>12094</v>
      </c>
      <c r="G1143" t="s">
        <v>444</v>
      </c>
      <c r="H1143" t="s">
        <v>210</v>
      </c>
      <c r="I1143" t="s">
        <v>210</v>
      </c>
      <c r="J1143" s="3" t="s">
        <v>445</v>
      </c>
      <c r="K1143" s="3" t="s">
        <v>446</v>
      </c>
      <c r="L1143" s="3" t="s">
        <v>22</v>
      </c>
      <c r="M1143" s="5">
        <v>44865</v>
      </c>
      <c r="O1143" t="s">
        <v>23</v>
      </c>
      <c r="P1143">
        <v>2</v>
      </c>
      <c r="S1143" s="6">
        <v>44733</v>
      </c>
      <c r="T1143" t="s">
        <v>689</v>
      </c>
      <c r="U1143" t="s">
        <v>1515</v>
      </c>
    </row>
    <row r="1144" spans="1:21" hidden="1" x14ac:dyDescent="0.25">
      <c r="A1144" t="s">
        <v>443</v>
      </c>
      <c r="B1144" t="s">
        <v>16</v>
      </c>
      <c r="C1144" t="s">
        <v>722</v>
      </c>
      <c r="E1144" s="1">
        <v>45051</v>
      </c>
      <c r="F1144" s="3" t="s">
        <v>2464</v>
      </c>
      <c r="G1144" t="s">
        <v>2465</v>
      </c>
      <c r="H1144" t="s">
        <v>2466</v>
      </c>
      <c r="J1144" s="3" t="s">
        <v>2467</v>
      </c>
      <c r="K1144" s="3">
        <v>7741741</v>
      </c>
      <c r="L1144" s="3" t="s">
        <v>22</v>
      </c>
      <c r="M1144" s="5">
        <v>45781</v>
      </c>
      <c r="N1144">
        <v>25</v>
      </c>
      <c r="O1144" t="s">
        <v>23</v>
      </c>
      <c r="R1144" s="10">
        <f>Table1[[#This Row],[Initial Balance]]-SUM(P1145,P1146)</f>
        <v>20</v>
      </c>
      <c r="S1144" s="6">
        <v>38477</v>
      </c>
      <c r="T1144" t="s">
        <v>2032</v>
      </c>
      <c r="U1144" t="s">
        <v>1726</v>
      </c>
    </row>
    <row r="1145" spans="1:21" hidden="1" x14ac:dyDescent="0.25">
      <c r="A1145" t="s">
        <v>443</v>
      </c>
      <c r="B1145" t="s">
        <v>16</v>
      </c>
      <c r="C1145" t="s">
        <v>722</v>
      </c>
      <c r="E1145" s="1">
        <v>45051</v>
      </c>
      <c r="F1145" s="3" t="s">
        <v>2464</v>
      </c>
      <c r="G1145" t="s">
        <v>2465</v>
      </c>
      <c r="H1145" t="s">
        <v>2466</v>
      </c>
      <c r="J1145" s="3" t="s">
        <v>2467</v>
      </c>
      <c r="K1145" s="3">
        <v>7741741</v>
      </c>
      <c r="L1145" s="3" t="s">
        <v>22</v>
      </c>
      <c r="M1145" s="5">
        <v>45781</v>
      </c>
      <c r="O1145" t="s">
        <v>23</v>
      </c>
      <c r="P1145">
        <v>0</v>
      </c>
      <c r="S1145" s="6">
        <v>45054</v>
      </c>
      <c r="T1145" t="s">
        <v>2032</v>
      </c>
      <c r="U1145" t="s">
        <v>25</v>
      </c>
    </row>
    <row r="1146" spans="1:21" hidden="1" x14ac:dyDescent="0.25">
      <c r="A1146" t="s">
        <v>443</v>
      </c>
      <c r="B1146" t="s">
        <v>16</v>
      </c>
      <c r="C1146" t="s">
        <v>722</v>
      </c>
      <c r="E1146" s="1">
        <v>45051</v>
      </c>
      <c r="F1146" s="3" t="s">
        <v>2464</v>
      </c>
      <c r="G1146" t="s">
        <v>2465</v>
      </c>
      <c r="H1146" t="s">
        <v>2466</v>
      </c>
      <c r="J1146" s="3" t="s">
        <v>2467</v>
      </c>
      <c r="K1146" s="3">
        <v>7741741</v>
      </c>
      <c r="L1146" s="3" t="s">
        <v>22</v>
      </c>
      <c r="M1146" s="5">
        <v>45781</v>
      </c>
      <c r="O1146" t="s">
        <v>23</v>
      </c>
      <c r="P1146">
        <v>5</v>
      </c>
      <c r="S1146" s="6">
        <v>45056</v>
      </c>
      <c r="T1146" t="s">
        <v>689</v>
      </c>
      <c r="U1146" t="s">
        <v>2468</v>
      </c>
    </row>
    <row r="1147" spans="1:21" hidden="1" x14ac:dyDescent="0.25">
      <c r="A1147" t="s">
        <v>443</v>
      </c>
      <c r="B1147" t="s">
        <v>16</v>
      </c>
      <c r="C1147" t="s">
        <v>17</v>
      </c>
      <c r="E1147" s="1">
        <v>45051</v>
      </c>
      <c r="F1147" s="3" t="s">
        <v>2608</v>
      </c>
      <c r="G1147" t="s">
        <v>2465</v>
      </c>
      <c r="H1147" t="s">
        <v>2466</v>
      </c>
      <c r="J1147" s="3" t="s">
        <v>2609</v>
      </c>
      <c r="K1147" s="3">
        <v>7741741</v>
      </c>
      <c r="L1147" s="3" t="s">
        <v>22</v>
      </c>
      <c r="M1147" s="5">
        <v>45781</v>
      </c>
      <c r="N1147">
        <v>25</v>
      </c>
      <c r="O1147" t="s">
        <v>23</v>
      </c>
      <c r="R1147" s="10">
        <v>0</v>
      </c>
      <c r="S1147" s="6">
        <v>45051</v>
      </c>
      <c r="T1147" t="s">
        <v>2032</v>
      </c>
      <c r="U1147" t="s">
        <v>25</v>
      </c>
    </row>
    <row r="1148" spans="1:21" hidden="1" x14ac:dyDescent="0.25">
      <c r="A1148" t="s">
        <v>443</v>
      </c>
      <c r="B1148" t="s">
        <v>16</v>
      </c>
      <c r="C1148" t="s">
        <v>17</v>
      </c>
      <c r="E1148" s="1">
        <v>45051</v>
      </c>
      <c r="F1148" s="3" t="s">
        <v>2608</v>
      </c>
      <c r="G1148" t="s">
        <v>2465</v>
      </c>
      <c r="H1148" t="s">
        <v>2466</v>
      </c>
      <c r="J1148" s="3" t="s">
        <v>2609</v>
      </c>
      <c r="K1148" s="3">
        <v>7741741</v>
      </c>
      <c r="L1148" s="3" t="s">
        <v>22</v>
      </c>
      <c r="M1148" s="5">
        <v>45781</v>
      </c>
      <c r="O1148" t="s">
        <v>23</v>
      </c>
      <c r="P1148">
        <v>5</v>
      </c>
      <c r="S1148" s="6">
        <v>45056</v>
      </c>
      <c r="T1148" t="s">
        <v>689</v>
      </c>
      <c r="U1148" t="s">
        <v>2463</v>
      </c>
    </row>
    <row r="1149" spans="1:21" hidden="1" x14ac:dyDescent="0.25">
      <c r="A1149" t="s">
        <v>443</v>
      </c>
      <c r="B1149" t="s">
        <v>16</v>
      </c>
      <c r="C1149" t="s">
        <v>17</v>
      </c>
      <c r="E1149" s="1">
        <v>45051</v>
      </c>
      <c r="F1149" s="3" t="s">
        <v>2608</v>
      </c>
      <c r="G1149" t="s">
        <v>2465</v>
      </c>
      <c r="H1149" t="s">
        <v>2466</v>
      </c>
      <c r="J1149" s="3" t="s">
        <v>2609</v>
      </c>
      <c r="K1149" s="3">
        <v>7741741</v>
      </c>
      <c r="L1149" s="3" t="s">
        <v>22</v>
      </c>
      <c r="M1149" s="5">
        <v>45781</v>
      </c>
      <c r="O1149" t="s">
        <v>23</v>
      </c>
      <c r="P1149">
        <v>5</v>
      </c>
      <c r="S1149" s="6">
        <v>45086</v>
      </c>
      <c r="T1149" t="s">
        <v>689</v>
      </c>
      <c r="U1149" t="s">
        <v>2610</v>
      </c>
    </row>
    <row r="1150" spans="1:21" hidden="1" x14ac:dyDescent="0.25">
      <c r="A1150" t="s">
        <v>443</v>
      </c>
      <c r="B1150" t="s">
        <v>16</v>
      </c>
      <c r="C1150" t="s">
        <v>17</v>
      </c>
      <c r="E1150" s="1">
        <v>44371</v>
      </c>
      <c r="F1150" s="3" t="s">
        <v>875</v>
      </c>
      <c r="G1150" t="s">
        <v>876</v>
      </c>
      <c r="H1150" t="s">
        <v>350</v>
      </c>
      <c r="J1150" s="3" t="s">
        <v>877</v>
      </c>
      <c r="K1150" s="3">
        <v>6992654</v>
      </c>
      <c r="L1150" s="3" t="s">
        <v>22</v>
      </c>
      <c r="M1150" s="5">
        <v>46196</v>
      </c>
      <c r="N1150">
        <v>15</v>
      </c>
      <c r="O1150" t="s">
        <v>23</v>
      </c>
      <c r="R1150" s="10">
        <v>0</v>
      </c>
      <c r="S1150" s="6">
        <v>44371</v>
      </c>
      <c r="T1150" t="s">
        <v>24</v>
      </c>
      <c r="U1150" t="s">
        <v>25</v>
      </c>
    </row>
    <row r="1151" spans="1:21" hidden="1" x14ac:dyDescent="0.25">
      <c r="A1151" t="s">
        <v>443</v>
      </c>
      <c r="B1151" t="s">
        <v>16</v>
      </c>
      <c r="C1151" t="s">
        <v>17</v>
      </c>
      <c r="E1151" s="1">
        <v>44371</v>
      </c>
      <c r="F1151" s="3" t="s">
        <v>875</v>
      </c>
      <c r="G1151" t="s">
        <v>876</v>
      </c>
      <c r="H1151" t="s">
        <v>350</v>
      </c>
      <c r="J1151" s="3" t="s">
        <v>877</v>
      </c>
      <c r="K1151" s="3">
        <v>6992654</v>
      </c>
      <c r="L1151" s="3" t="s">
        <v>22</v>
      </c>
      <c r="M1151" s="5">
        <v>46196</v>
      </c>
      <c r="O1151" t="s">
        <v>23</v>
      </c>
      <c r="P1151">
        <v>6</v>
      </c>
      <c r="S1151" s="6">
        <v>44586</v>
      </c>
      <c r="T1151" t="s">
        <v>346</v>
      </c>
      <c r="U1151" t="s">
        <v>1288</v>
      </c>
    </row>
    <row r="1152" spans="1:21" hidden="1" x14ac:dyDescent="0.25">
      <c r="A1152" t="s">
        <v>443</v>
      </c>
      <c r="B1152" t="s">
        <v>16</v>
      </c>
      <c r="C1152" t="s">
        <v>17</v>
      </c>
      <c r="E1152" s="1">
        <v>44371</v>
      </c>
      <c r="F1152" s="3" t="s">
        <v>875</v>
      </c>
      <c r="G1152" t="s">
        <v>876</v>
      </c>
      <c r="H1152" t="s">
        <v>350</v>
      </c>
      <c r="J1152" s="3" t="s">
        <v>877</v>
      </c>
      <c r="K1152" s="3">
        <v>6992654</v>
      </c>
      <c r="L1152" s="3" t="s">
        <v>22</v>
      </c>
      <c r="M1152" s="5">
        <v>46196</v>
      </c>
      <c r="O1152" t="s">
        <v>23</v>
      </c>
      <c r="P1152">
        <v>4</v>
      </c>
      <c r="S1152" s="6">
        <v>44606</v>
      </c>
      <c r="T1152" t="s">
        <v>346</v>
      </c>
      <c r="U1152" t="s">
        <v>1328</v>
      </c>
    </row>
    <row r="1153" spans="1:21" hidden="1" x14ac:dyDescent="0.25">
      <c r="A1153" t="s">
        <v>443</v>
      </c>
      <c r="B1153" t="s">
        <v>16</v>
      </c>
      <c r="C1153" t="s">
        <v>17</v>
      </c>
      <c r="E1153" s="1">
        <v>44371</v>
      </c>
      <c r="F1153" s="3" t="s">
        <v>875</v>
      </c>
      <c r="G1153" t="s">
        <v>876</v>
      </c>
      <c r="H1153" t="s">
        <v>350</v>
      </c>
      <c r="J1153" s="3" t="s">
        <v>877</v>
      </c>
      <c r="K1153" s="3">
        <v>6992654</v>
      </c>
      <c r="L1153" s="3" t="s">
        <v>22</v>
      </c>
      <c r="M1153" s="5">
        <v>46196</v>
      </c>
      <c r="O1153" t="s">
        <v>23</v>
      </c>
      <c r="P1153">
        <v>5</v>
      </c>
      <c r="S1153" s="6">
        <v>44627</v>
      </c>
      <c r="T1153" t="s">
        <v>346</v>
      </c>
      <c r="U1153" t="s">
        <v>1363</v>
      </c>
    </row>
    <row r="1154" spans="1:21" hidden="1" x14ac:dyDescent="0.25">
      <c r="A1154" t="s">
        <v>443</v>
      </c>
      <c r="B1154" t="s">
        <v>74</v>
      </c>
      <c r="C1154" t="s">
        <v>17</v>
      </c>
      <c r="E1154" s="1">
        <v>44907</v>
      </c>
      <c r="F1154" s="3" t="s">
        <v>1883</v>
      </c>
      <c r="G1154" t="s">
        <v>1884</v>
      </c>
      <c r="H1154" t="s">
        <v>1885</v>
      </c>
      <c r="I1154" t="s">
        <v>1885</v>
      </c>
      <c r="K1154" s="3" t="s">
        <v>1886</v>
      </c>
      <c r="L1154" s="3" t="s">
        <v>22</v>
      </c>
      <c r="N1154">
        <v>1799</v>
      </c>
      <c r="O1154" t="s">
        <v>23</v>
      </c>
      <c r="R1154" s="10">
        <v>0</v>
      </c>
      <c r="S1154" s="6">
        <v>44907</v>
      </c>
      <c r="T1154" t="s">
        <v>346</v>
      </c>
      <c r="U1154" t="s">
        <v>1887</v>
      </c>
    </row>
    <row r="1155" spans="1:21" hidden="1" x14ac:dyDescent="0.25">
      <c r="A1155" t="s">
        <v>443</v>
      </c>
      <c r="B1155" t="s">
        <v>74</v>
      </c>
      <c r="C1155" t="s">
        <v>17</v>
      </c>
      <c r="E1155" s="1">
        <v>44907</v>
      </c>
      <c r="F1155" s="3" t="s">
        <v>1883</v>
      </c>
      <c r="G1155" t="s">
        <v>1884</v>
      </c>
      <c r="H1155" t="s">
        <v>1885</v>
      </c>
      <c r="I1155" t="s">
        <v>1885</v>
      </c>
      <c r="K1155" s="3" t="s">
        <v>1886</v>
      </c>
      <c r="L1155" s="3" t="s">
        <v>22</v>
      </c>
      <c r="O1155" t="s">
        <v>23</v>
      </c>
      <c r="P1155">
        <v>1799</v>
      </c>
      <c r="S1155" s="6">
        <v>44910</v>
      </c>
      <c r="T1155" t="s">
        <v>346</v>
      </c>
      <c r="U1155" t="s">
        <v>1888</v>
      </c>
    </row>
    <row r="1156" spans="1:21" hidden="1" x14ac:dyDescent="0.25">
      <c r="A1156" t="s">
        <v>443</v>
      </c>
      <c r="B1156" t="s">
        <v>74</v>
      </c>
      <c r="C1156" t="s">
        <v>17</v>
      </c>
      <c r="E1156" s="1">
        <v>44291</v>
      </c>
      <c r="F1156" s="3" t="s">
        <v>464</v>
      </c>
      <c r="G1156" t="s">
        <v>465</v>
      </c>
      <c r="H1156" t="s">
        <v>443</v>
      </c>
      <c r="I1156" t="s">
        <v>466</v>
      </c>
      <c r="J1156" s="3" t="s">
        <v>467</v>
      </c>
      <c r="K1156" s="3" t="s">
        <v>468</v>
      </c>
      <c r="L1156" s="3" t="s">
        <v>22</v>
      </c>
      <c r="M1156" s="5">
        <v>44365</v>
      </c>
      <c r="N1156">
        <v>15</v>
      </c>
      <c r="O1156" t="s">
        <v>78</v>
      </c>
      <c r="R1156" s="10">
        <v>0</v>
      </c>
      <c r="S1156" s="6">
        <v>44329</v>
      </c>
      <c r="T1156" t="s">
        <v>24</v>
      </c>
      <c r="U1156" t="s">
        <v>25</v>
      </c>
    </row>
    <row r="1157" spans="1:21" hidden="1" x14ac:dyDescent="0.25">
      <c r="A1157" t="s">
        <v>443</v>
      </c>
      <c r="B1157" t="s">
        <v>74</v>
      </c>
      <c r="C1157" t="s">
        <v>17</v>
      </c>
      <c r="E1157" s="1">
        <v>44291</v>
      </c>
      <c r="F1157" s="3" t="s">
        <v>464</v>
      </c>
      <c r="G1157" t="s">
        <v>465</v>
      </c>
      <c r="H1157" t="s">
        <v>443</v>
      </c>
      <c r="I1157" t="s">
        <v>466</v>
      </c>
      <c r="J1157" s="3" t="s">
        <v>467</v>
      </c>
      <c r="K1157" s="3" t="s">
        <v>468</v>
      </c>
      <c r="L1157" s="3" t="s">
        <v>22</v>
      </c>
      <c r="M1157" s="5">
        <v>44365</v>
      </c>
      <c r="O1157" t="s">
        <v>78</v>
      </c>
      <c r="P1157">
        <v>15</v>
      </c>
      <c r="S1157" s="6">
        <v>44510</v>
      </c>
      <c r="T1157" t="s">
        <v>346</v>
      </c>
      <c r="U1157" t="s">
        <v>1162</v>
      </c>
    </row>
    <row r="1158" spans="1:21" hidden="1" x14ac:dyDescent="0.25">
      <c r="A1158" t="s">
        <v>443</v>
      </c>
      <c r="B1158" t="s">
        <v>74</v>
      </c>
      <c r="C1158" t="s">
        <v>17</v>
      </c>
      <c r="E1158" s="1">
        <v>44600</v>
      </c>
      <c r="G1158" t="s">
        <v>1335</v>
      </c>
      <c r="H1158" t="s">
        <v>1336</v>
      </c>
      <c r="I1158" t="s">
        <v>1337</v>
      </c>
      <c r="J1158" s="3" t="s">
        <v>1338</v>
      </c>
      <c r="K1158" s="3" t="s">
        <v>1339</v>
      </c>
      <c r="L1158" s="3" t="s">
        <v>22</v>
      </c>
      <c r="M1158" s="5">
        <v>44781</v>
      </c>
      <c r="N1158">
        <v>10</v>
      </c>
      <c r="O1158" t="s">
        <v>78</v>
      </c>
      <c r="R1158" s="10">
        <v>0</v>
      </c>
      <c r="S1158" s="6">
        <v>44607</v>
      </c>
      <c r="T1158" t="s">
        <v>24</v>
      </c>
      <c r="U1158" t="s">
        <v>25</v>
      </c>
    </row>
    <row r="1159" spans="1:21" hidden="1" x14ac:dyDescent="0.25">
      <c r="A1159" t="s">
        <v>443</v>
      </c>
      <c r="B1159" t="s">
        <v>74</v>
      </c>
      <c r="C1159" t="s">
        <v>17</v>
      </c>
      <c r="E1159" s="1">
        <v>44600</v>
      </c>
      <c r="G1159" t="s">
        <v>1335</v>
      </c>
      <c r="H1159" t="s">
        <v>1336</v>
      </c>
      <c r="I1159" t="s">
        <v>1337</v>
      </c>
      <c r="J1159" s="3" t="s">
        <v>1338</v>
      </c>
      <c r="K1159" s="3" t="s">
        <v>1339</v>
      </c>
      <c r="L1159" s="3" t="s">
        <v>22</v>
      </c>
      <c r="M1159" s="5">
        <v>44781</v>
      </c>
      <c r="O1159" t="s">
        <v>78</v>
      </c>
      <c r="P1159">
        <v>2.4500000000000002</v>
      </c>
      <c r="S1159" s="6">
        <v>44608</v>
      </c>
      <c r="T1159" t="s">
        <v>689</v>
      </c>
      <c r="U1159" t="s">
        <v>425</v>
      </c>
    </row>
    <row r="1160" spans="1:21" hidden="1" x14ac:dyDescent="0.25">
      <c r="A1160" t="s">
        <v>443</v>
      </c>
      <c r="B1160" t="s">
        <v>74</v>
      </c>
      <c r="C1160" t="s">
        <v>17</v>
      </c>
      <c r="E1160" s="1">
        <v>44600</v>
      </c>
      <c r="G1160" t="s">
        <v>1335</v>
      </c>
      <c r="H1160" t="s">
        <v>1336</v>
      </c>
      <c r="I1160" t="s">
        <v>1337</v>
      </c>
      <c r="J1160" s="3" t="s">
        <v>1338</v>
      </c>
      <c r="K1160" s="3" t="s">
        <v>1339</v>
      </c>
      <c r="L1160" s="3" t="s">
        <v>22</v>
      </c>
      <c r="M1160" s="5">
        <v>44781</v>
      </c>
      <c r="O1160" t="s">
        <v>78</v>
      </c>
      <c r="P1160">
        <v>0.06</v>
      </c>
      <c r="S1160" s="6">
        <v>44628</v>
      </c>
      <c r="T1160" t="s">
        <v>689</v>
      </c>
      <c r="U1160" t="s">
        <v>1364</v>
      </c>
    </row>
    <row r="1161" spans="1:21" hidden="1" x14ac:dyDescent="0.25">
      <c r="A1161" t="s">
        <v>443</v>
      </c>
      <c r="B1161" t="s">
        <v>74</v>
      </c>
      <c r="C1161" t="s">
        <v>17</v>
      </c>
      <c r="E1161" s="1">
        <v>44600</v>
      </c>
      <c r="G1161" t="s">
        <v>1335</v>
      </c>
      <c r="H1161" t="s">
        <v>1336</v>
      </c>
      <c r="I1161" t="s">
        <v>1337</v>
      </c>
      <c r="J1161" s="3" t="s">
        <v>1338</v>
      </c>
      <c r="K1161" s="3" t="s">
        <v>1339</v>
      </c>
      <c r="L1161" s="3" t="s">
        <v>22</v>
      </c>
      <c r="M1161" s="5">
        <v>44781</v>
      </c>
      <c r="O1161" t="s">
        <v>78</v>
      </c>
      <c r="P1161">
        <v>0.05</v>
      </c>
      <c r="S1161" s="6">
        <v>44636</v>
      </c>
      <c r="T1161" t="s">
        <v>689</v>
      </c>
      <c r="U1161" t="s">
        <v>1364</v>
      </c>
    </row>
    <row r="1162" spans="1:21" hidden="1" x14ac:dyDescent="0.25">
      <c r="A1162" t="s">
        <v>443</v>
      </c>
      <c r="B1162" t="s">
        <v>74</v>
      </c>
      <c r="C1162" t="s">
        <v>17</v>
      </c>
      <c r="E1162" s="1">
        <v>44600</v>
      </c>
      <c r="G1162" t="s">
        <v>1335</v>
      </c>
      <c r="H1162" t="s">
        <v>1336</v>
      </c>
      <c r="I1162" t="s">
        <v>1337</v>
      </c>
      <c r="J1162" s="3" t="s">
        <v>1338</v>
      </c>
      <c r="K1162" s="3" t="s">
        <v>1339</v>
      </c>
      <c r="L1162" s="3" t="s">
        <v>22</v>
      </c>
      <c r="M1162" s="5">
        <v>44781</v>
      </c>
      <c r="O1162" t="s">
        <v>78</v>
      </c>
      <c r="P1162">
        <v>0.05</v>
      </c>
      <c r="S1162" s="6">
        <v>44641</v>
      </c>
      <c r="T1162" t="s">
        <v>707</v>
      </c>
      <c r="U1162" t="s">
        <v>1364</v>
      </c>
    </row>
    <row r="1163" spans="1:21" hidden="1" x14ac:dyDescent="0.25">
      <c r="A1163" t="s">
        <v>443</v>
      </c>
      <c r="B1163" t="s">
        <v>74</v>
      </c>
      <c r="C1163" t="s">
        <v>17</v>
      </c>
      <c r="E1163" s="1">
        <v>44600</v>
      </c>
      <c r="G1163" t="s">
        <v>1335</v>
      </c>
      <c r="H1163" t="s">
        <v>1336</v>
      </c>
      <c r="I1163" t="s">
        <v>1337</v>
      </c>
      <c r="J1163" s="3" t="s">
        <v>1338</v>
      </c>
      <c r="K1163" s="3" t="s">
        <v>1339</v>
      </c>
      <c r="L1163" s="3" t="s">
        <v>22</v>
      </c>
      <c r="M1163" s="5">
        <v>44781</v>
      </c>
      <c r="O1163" t="s">
        <v>78</v>
      </c>
      <c r="P1163">
        <v>3.4</v>
      </c>
      <c r="S1163" s="6">
        <v>44663</v>
      </c>
      <c r="T1163" t="s">
        <v>689</v>
      </c>
      <c r="U1163" t="s">
        <v>1395</v>
      </c>
    </row>
    <row r="1164" spans="1:21" hidden="1" x14ac:dyDescent="0.25">
      <c r="A1164" t="s">
        <v>443</v>
      </c>
      <c r="B1164" t="s">
        <v>74</v>
      </c>
      <c r="C1164" t="s">
        <v>17</v>
      </c>
      <c r="E1164" s="1">
        <v>44600</v>
      </c>
      <c r="G1164" t="s">
        <v>1335</v>
      </c>
      <c r="H1164" t="s">
        <v>1336</v>
      </c>
      <c r="I1164" t="s">
        <v>1337</v>
      </c>
      <c r="J1164" s="3" t="s">
        <v>1338</v>
      </c>
      <c r="K1164" s="3" t="s">
        <v>1339</v>
      </c>
      <c r="L1164" s="3" t="s">
        <v>22</v>
      </c>
      <c r="M1164" s="5">
        <v>44781</v>
      </c>
      <c r="O1164" t="s">
        <v>78</v>
      </c>
      <c r="P1164">
        <v>3.4</v>
      </c>
      <c r="S1164" s="6">
        <v>44680</v>
      </c>
      <c r="T1164" t="s">
        <v>689</v>
      </c>
      <c r="U1164" t="s">
        <v>1424</v>
      </c>
    </row>
    <row r="1165" spans="1:21" hidden="1" x14ac:dyDescent="0.25">
      <c r="A1165" t="s">
        <v>443</v>
      </c>
      <c r="B1165" t="s">
        <v>74</v>
      </c>
      <c r="C1165" t="s">
        <v>17</v>
      </c>
      <c r="E1165" s="1">
        <v>44600</v>
      </c>
      <c r="G1165" t="s">
        <v>1335</v>
      </c>
      <c r="H1165" t="s">
        <v>1336</v>
      </c>
      <c r="I1165" t="s">
        <v>1337</v>
      </c>
      <c r="J1165" s="3" t="s">
        <v>1338</v>
      </c>
      <c r="K1165" s="3" t="s">
        <v>1339</v>
      </c>
      <c r="L1165" s="3" t="s">
        <v>22</v>
      </c>
      <c r="M1165" s="5">
        <v>44781</v>
      </c>
      <c r="O1165" t="s">
        <v>78</v>
      </c>
      <c r="P1165">
        <v>0.59</v>
      </c>
      <c r="S1165" s="6">
        <v>44825</v>
      </c>
      <c r="T1165" t="s">
        <v>689</v>
      </c>
      <c r="U1165" t="s">
        <v>1396</v>
      </c>
    </row>
    <row r="1166" spans="1:21" hidden="1" x14ac:dyDescent="0.25">
      <c r="A1166" t="s">
        <v>443</v>
      </c>
      <c r="B1166" t="s">
        <v>74</v>
      </c>
      <c r="C1166" t="s">
        <v>722</v>
      </c>
      <c r="E1166" s="1">
        <v>44475</v>
      </c>
      <c r="G1166" t="s">
        <v>1096</v>
      </c>
      <c r="H1166" t="s">
        <v>1097</v>
      </c>
      <c r="J1166" s="3" t="s">
        <v>1098</v>
      </c>
      <c r="K1166" s="3" t="s">
        <v>1099</v>
      </c>
      <c r="L1166" s="3" t="s">
        <v>22</v>
      </c>
      <c r="N1166">
        <v>200</v>
      </c>
      <c r="O1166" t="s">
        <v>78</v>
      </c>
      <c r="P1166">
        <v>0</v>
      </c>
      <c r="R1166" s="10">
        <f>Table1[[#This Row],[Initial Balance]]-P3016</f>
        <v>200</v>
      </c>
      <c r="U1166" t="s">
        <v>1079</v>
      </c>
    </row>
    <row r="1167" spans="1:21" hidden="1" x14ac:dyDescent="0.25">
      <c r="A1167" t="s">
        <v>443</v>
      </c>
      <c r="B1167" t="s">
        <v>74</v>
      </c>
      <c r="C1167" t="s">
        <v>722</v>
      </c>
      <c r="E1167" s="1">
        <v>44475</v>
      </c>
      <c r="G1167" t="s">
        <v>1096</v>
      </c>
      <c r="H1167" t="s">
        <v>1097</v>
      </c>
      <c r="J1167" s="3" t="s">
        <v>1098</v>
      </c>
      <c r="K1167" s="3" t="s">
        <v>1099</v>
      </c>
      <c r="L1167" s="3" t="s">
        <v>22</v>
      </c>
      <c r="M1167" s="5"/>
      <c r="N1167">
        <v>200</v>
      </c>
      <c r="O1167" t="s">
        <v>2620</v>
      </c>
      <c r="P1167">
        <v>200</v>
      </c>
      <c r="S1167" s="6">
        <v>44951</v>
      </c>
      <c r="T1167" t="s">
        <v>346</v>
      </c>
      <c r="U1167" t="s">
        <v>2621</v>
      </c>
    </row>
    <row r="1168" spans="1:21" hidden="1" x14ac:dyDescent="0.25">
      <c r="A1168" t="s">
        <v>443</v>
      </c>
      <c r="B1168" t="s">
        <v>74</v>
      </c>
      <c r="C1168" t="s">
        <v>17</v>
      </c>
      <c r="E1168" s="1">
        <v>44546</v>
      </c>
      <c r="F1168" s="3">
        <v>593510</v>
      </c>
      <c r="G1168" t="s">
        <v>1340</v>
      </c>
      <c r="H1168" t="s">
        <v>1341</v>
      </c>
      <c r="I1168" t="s">
        <v>1342</v>
      </c>
      <c r="J1168" s="3" t="s">
        <v>1343</v>
      </c>
      <c r="K1168" s="3" t="s">
        <v>1344</v>
      </c>
      <c r="L1168" s="3" t="s">
        <v>22</v>
      </c>
      <c r="N1168">
        <v>100</v>
      </c>
      <c r="O1168" t="s">
        <v>103</v>
      </c>
      <c r="R1168" s="10">
        <f>Table1[[#This Row],[Initial Balance]]-P1169-P1170-P1171-P1172-P1173-P1174-P1175-P1176-P1177-P1178-P1179-P1180-P1181-P1182-P1183-P1184-P1185-P1186-P1187-P1188-P1189-P1191-P1190-P1192-P1194-P1193</f>
        <v>5.7499999999999751</v>
      </c>
      <c r="S1168" s="6">
        <v>44608</v>
      </c>
      <c r="T1168" t="s">
        <v>24</v>
      </c>
      <c r="U1168" t="s">
        <v>850</v>
      </c>
    </row>
    <row r="1169" spans="1:21" hidden="1" x14ac:dyDescent="0.25">
      <c r="A1169" t="s">
        <v>443</v>
      </c>
      <c r="B1169" t="s">
        <v>74</v>
      </c>
      <c r="C1169" t="s">
        <v>17</v>
      </c>
      <c r="E1169" s="1">
        <v>44546</v>
      </c>
      <c r="F1169" s="3">
        <v>593510</v>
      </c>
      <c r="G1169" t="s">
        <v>1340</v>
      </c>
      <c r="H1169" t="s">
        <v>1341</v>
      </c>
      <c r="I1169" t="s">
        <v>1342</v>
      </c>
      <c r="J1169" s="3" t="s">
        <v>1343</v>
      </c>
      <c r="K1169" s="3" t="s">
        <v>1344</v>
      </c>
      <c r="L1169" s="3" t="s">
        <v>22</v>
      </c>
      <c r="O1169" t="s">
        <v>103</v>
      </c>
      <c r="P1169">
        <v>15.03</v>
      </c>
      <c r="R1169" s="10" t="s">
        <v>35</v>
      </c>
      <c r="S1169" s="6">
        <v>44608</v>
      </c>
      <c r="T1169" t="s">
        <v>689</v>
      </c>
      <c r="U1169" t="s">
        <v>425</v>
      </c>
    </row>
    <row r="1170" spans="1:21" hidden="1" x14ac:dyDescent="0.25">
      <c r="A1170" t="s">
        <v>443</v>
      </c>
      <c r="B1170" t="s">
        <v>74</v>
      </c>
      <c r="C1170" t="s">
        <v>17</v>
      </c>
      <c r="E1170" s="1">
        <v>44546</v>
      </c>
      <c r="F1170" s="3">
        <v>593510</v>
      </c>
      <c r="G1170" t="s">
        <v>1340</v>
      </c>
      <c r="H1170" t="s">
        <v>1341</v>
      </c>
      <c r="I1170" t="s">
        <v>1342</v>
      </c>
      <c r="J1170" s="3" t="s">
        <v>1343</v>
      </c>
      <c r="K1170" s="3" t="s">
        <v>1344</v>
      </c>
      <c r="L1170" s="3" t="s">
        <v>22</v>
      </c>
      <c r="O1170" t="s">
        <v>103</v>
      </c>
      <c r="P1170">
        <v>0.03</v>
      </c>
      <c r="S1170" s="6">
        <v>44628</v>
      </c>
      <c r="T1170" t="s">
        <v>689</v>
      </c>
      <c r="U1170" t="s">
        <v>1364</v>
      </c>
    </row>
    <row r="1171" spans="1:21" hidden="1" x14ac:dyDescent="0.25">
      <c r="A1171" t="s">
        <v>443</v>
      </c>
      <c r="B1171" t="s">
        <v>74</v>
      </c>
      <c r="C1171" t="s">
        <v>17</v>
      </c>
      <c r="E1171" s="1">
        <v>44546</v>
      </c>
      <c r="F1171" s="3">
        <v>593510</v>
      </c>
      <c r="G1171" t="s">
        <v>1340</v>
      </c>
      <c r="H1171" t="s">
        <v>1341</v>
      </c>
      <c r="I1171" t="s">
        <v>1342</v>
      </c>
      <c r="J1171" s="3" t="s">
        <v>1343</v>
      </c>
      <c r="K1171" s="3" t="s">
        <v>1344</v>
      </c>
      <c r="L1171" s="3" t="s">
        <v>22</v>
      </c>
      <c r="O1171" t="s">
        <v>103</v>
      </c>
      <c r="P1171">
        <v>0.03</v>
      </c>
      <c r="S1171" s="6">
        <v>44630</v>
      </c>
      <c r="T1171" t="s">
        <v>689</v>
      </c>
      <c r="U1171" t="s">
        <v>1364</v>
      </c>
    </row>
    <row r="1172" spans="1:21" hidden="1" x14ac:dyDescent="0.25">
      <c r="A1172" t="s">
        <v>443</v>
      </c>
      <c r="B1172" t="s">
        <v>74</v>
      </c>
      <c r="C1172" t="s">
        <v>17</v>
      </c>
      <c r="E1172" s="1">
        <v>44546</v>
      </c>
      <c r="F1172" s="3">
        <v>593510</v>
      </c>
      <c r="G1172" t="s">
        <v>1340</v>
      </c>
      <c r="H1172" t="s">
        <v>1341</v>
      </c>
      <c r="I1172" t="s">
        <v>1342</v>
      </c>
      <c r="J1172" s="3" t="s">
        <v>1343</v>
      </c>
      <c r="K1172" s="3" t="s">
        <v>1344</v>
      </c>
      <c r="L1172" s="3" t="s">
        <v>22</v>
      </c>
      <c r="O1172" t="s">
        <v>103</v>
      </c>
      <c r="P1172">
        <v>0.03</v>
      </c>
      <c r="S1172" s="6">
        <v>44636</v>
      </c>
      <c r="T1172" t="s">
        <v>689</v>
      </c>
      <c r="U1172" t="s">
        <v>1364</v>
      </c>
    </row>
    <row r="1173" spans="1:21" hidden="1" x14ac:dyDescent="0.25">
      <c r="A1173" t="s">
        <v>443</v>
      </c>
      <c r="B1173" t="s">
        <v>74</v>
      </c>
      <c r="C1173" t="s">
        <v>17</v>
      </c>
      <c r="E1173" s="1">
        <v>44546</v>
      </c>
      <c r="F1173" s="3">
        <v>593510</v>
      </c>
      <c r="G1173" t="s">
        <v>1340</v>
      </c>
      <c r="H1173" t="s">
        <v>1341</v>
      </c>
      <c r="I1173" t="s">
        <v>1342</v>
      </c>
      <c r="J1173" s="3" t="s">
        <v>1343</v>
      </c>
      <c r="K1173" s="3" t="s">
        <v>1344</v>
      </c>
      <c r="L1173" s="3" t="s">
        <v>22</v>
      </c>
      <c r="O1173" t="s">
        <v>103</v>
      </c>
      <c r="P1173">
        <v>0.03</v>
      </c>
      <c r="S1173" s="6">
        <v>44641</v>
      </c>
      <c r="T1173" t="s">
        <v>707</v>
      </c>
      <c r="U1173" t="s">
        <v>1364</v>
      </c>
    </row>
    <row r="1174" spans="1:21" hidden="1" x14ac:dyDescent="0.25">
      <c r="A1174" t="s">
        <v>443</v>
      </c>
      <c r="B1174" t="s">
        <v>74</v>
      </c>
      <c r="C1174" t="s">
        <v>17</v>
      </c>
      <c r="E1174" s="1">
        <v>44546</v>
      </c>
      <c r="F1174" s="3">
        <v>593510</v>
      </c>
      <c r="G1174" t="s">
        <v>1340</v>
      </c>
      <c r="H1174" t="s">
        <v>1341</v>
      </c>
      <c r="I1174" t="s">
        <v>1342</v>
      </c>
      <c r="J1174" s="3" t="s">
        <v>1343</v>
      </c>
      <c r="K1174" s="3" t="s">
        <v>1344</v>
      </c>
      <c r="L1174" s="3" t="s">
        <v>22</v>
      </c>
      <c r="O1174" t="s">
        <v>103</v>
      </c>
      <c r="P1174">
        <v>0.03</v>
      </c>
      <c r="S1174" s="6">
        <v>44656</v>
      </c>
      <c r="T1174" t="s">
        <v>689</v>
      </c>
      <c r="U1174" t="s">
        <v>1390</v>
      </c>
    </row>
    <row r="1175" spans="1:21" hidden="1" x14ac:dyDescent="0.25">
      <c r="A1175" t="s">
        <v>443</v>
      </c>
      <c r="B1175" t="s">
        <v>74</v>
      </c>
      <c r="C1175" t="s">
        <v>17</v>
      </c>
      <c r="E1175" s="1">
        <v>44546</v>
      </c>
      <c r="F1175" s="3">
        <v>593510</v>
      </c>
      <c r="G1175" t="s">
        <v>1340</v>
      </c>
      <c r="H1175" t="s">
        <v>1341</v>
      </c>
      <c r="I1175" t="s">
        <v>1342</v>
      </c>
      <c r="J1175" s="3" t="s">
        <v>1343</v>
      </c>
      <c r="K1175" s="3" t="s">
        <v>1344</v>
      </c>
      <c r="L1175" s="3" t="s">
        <v>22</v>
      </c>
      <c r="O1175" t="s">
        <v>103</v>
      </c>
      <c r="P1175">
        <v>21.18</v>
      </c>
      <c r="S1175" s="6">
        <v>44663</v>
      </c>
      <c r="T1175" t="s">
        <v>1397</v>
      </c>
      <c r="U1175" t="s">
        <v>1395</v>
      </c>
    </row>
    <row r="1176" spans="1:21" hidden="1" x14ac:dyDescent="0.25">
      <c r="A1176" t="s">
        <v>443</v>
      </c>
      <c r="B1176" t="s">
        <v>74</v>
      </c>
      <c r="C1176" t="s">
        <v>17</v>
      </c>
      <c r="E1176" s="1">
        <v>44546</v>
      </c>
      <c r="F1176" s="3">
        <v>593510</v>
      </c>
      <c r="G1176" t="s">
        <v>1340</v>
      </c>
      <c r="H1176" t="s">
        <v>1341</v>
      </c>
      <c r="I1176" t="s">
        <v>1342</v>
      </c>
      <c r="J1176" s="3" t="s">
        <v>1343</v>
      </c>
      <c r="K1176" s="3" t="s">
        <v>1344</v>
      </c>
      <c r="L1176" s="3" t="s">
        <v>22</v>
      </c>
      <c r="O1176" t="s">
        <v>103</v>
      </c>
      <c r="P1176">
        <v>21.16</v>
      </c>
      <c r="S1176" s="6">
        <v>44680</v>
      </c>
      <c r="T1176" t="s">
        <v>689</v>
      </c>
      <c r="U1176" t="s">
        <v>1424</v>
      </c>
    </row>
    <row r="1177" spans="1:21" hidden="1" x14ac:dyDescent="0.25">
      <c r="A1177" t="s">
        <v>443</v>
      </c>
      <c r="B1177" t="s">
        <v>74</v>
      </c>
      <c r="C1177" t="s">
        <v>17</v>
      </c>
      <c r="E1177" s="1">
        <v>44546</v>
      </c>
      <c r="F1177" s="3">
        <v>593510</v>
      </c>
      <c r="G1177" t="s">
        <v>1340</v>
      </c>
      <c r="H1177" t="s">
        <v>1341</v>
      </c>
      <c r="I1177" t="s">
        <v>1342</v>
      </c>
      <c r="J1177" s="3" t="s">
        <v>1343</v>
      </c>
      <c r="K1177" s="3" t="s">
        <v>1344</v>
      </c>
      <c r="L1177" s="3" t="s">
        <v>22</v>
      </c>
      <c r="O1177" t="s">
        <v>103</v>
      </c>
      <c r="P1177">
        <v>0.03</v>
      </c>
      <c r="S1177" s="6">
        <v>44729</v>
      </c>
      <c r="T1177" t="s">
        <v>1376</v>
      </c>
      <c r="U1177" t="s">
        <v>1509</v>
      </c>
    </row>
    <row r="1178" spans="1:21" hidden="1" x14ac:dyDescent="0.25">
      <c r="A1178" t="s">
        <v>443</v>
      </c>
      <c r="B1178" t="s">
        <v>74</v>
      </c>
      <c r="C1178" t="s">
        <v>17</v>
      </c>
      <c r="E1178" s="1">
        <v>44546</v>
      </c>
      <c r="F1178" s="3">
        <v>593510</v>
      </c>
      <c r="G1178" t="s">
        <v>1340</v>
      </c>
      <c r="H1178" t="s">
        <v>1341</v>
      </c>
      <c r="I1178" t="s">
        <v>1342</v>
      </c>
      <c r="J1178" s="3" t="s">
        <v>1343</v>
      </c>
      <c r="K1178" s="3" t="s">
        <v>1344</v>
      </c>
      <c r="L1178" s="3" t="s">
        <v>22</v>
      </c>
      <c r="O1178" t="s">
        <v>103</v>
      </c>
      <c r="P1178">
        <v>0.03</v>
      </c>
      <c r="S1178" s="6">
        <v>44757</v>
      </c>
      <c r="T1178" t="s">
        <v>689</v>
      </c>
      <c r="U1178" t="s">
        <v>1589</v>
      </c>
    </row>
    <row r="1179" spans="1:21" hidden="1" x14ac:dyDescent="0.25">
      <c r="A1179" t="s">
        <v>443</v>
      </c>
      <c r="B1179" t="s">
        <v>74</v>
      </c>
      <c r="C1179" t="s">
        <v>17</v>
      </c>
      <c r="E1179" s="1">
        <v>44546</v>
      </c>
      <c r="F1179" s="3">
        <v>593510</v>
      </c>
      <c r="G1179" t="s">
        <v>1340</v>
      </c>
      <c r="H1179" t="s">
        <v>1341</v>
      </c>
      <c r="I1179" t="s">
        <v>1342</v>
      </c>
      <c r="J1179" s="3" t="s">
        <v>1343</v>
      </c>
      <c r="K1179" s="3" t="s">
        <v>1344</v>
      </c>
      <c r="L1179" s="3" t="s">
        <v>22</v>
      </c>
      <c r="O1179" t="s">
        <v>103</v>
      </c>
      <c r="P1179">
        <v>0.03</v>
      </c>
      <c r="S1179" s="6">
        <v>44796</v>
      </c>
      <c r="T1179" t="s">
        <v>1207</v>
      </c>
      <c r="U1179" t="s">
        <v>1636</v>
      </c>
    </row>
    <row r="1180" spans="1:21" hidden="1" x14ac:dyDescent="0.25">
      <c r="A1180" t="s">
        <v>443</v>
      </c>
      <c r="B1180" t="s">
        <v>74</v>
      </c>
      <c r="C1180" t="s">
        <v>17</v>
      </c>
      <c r="E1180" s="1">
        <v>44546</v>
      </c>
      <c r="F1180" s="3">
        <v>593510</v>
      </c>
      <c r="G1180" t="s">
        <v>1340</v>
      </c>
      <c r="H1180" t="s">
        <v>1341</v>
      </c>
      <c r="I1180" t="s">
        <v>1342</v>
      </c>
      <c r="J1180" s="3" t="s">
        <v>1343</v>
      </c>
      <c r="K1180" s="3" t="s">
        <v>1344</v>
      </c>
      <c r="L1180" s="3" t="s">
        <v>22</v>
      </c>
      <c r="O1180" t="s">
        <v>103</v>
      </c>
      <c r="P1180">
        <v>0.03</v>
      </c>
      <c r="S1180" s="6">
        <v>44804</v>
      </c>
      <c r="T1180" t="s">
        <v>1207</v>
      </c>
      <c r="U1180" t="s">
        <v>1680</v>
      </c>
    </row>
    <row r="1181" spans="1:21" hidden="1" x14ac:dyDescent="0.25">
      <c r="A1181" t="s">
        <v>443</v>
      </c>
      <c r="B1181" t="s">
        <v>74</v>
      </c>
      <c r="C1181" t="s">
        <v>17</v>
      </c>
      <c r="E1181" s="1">
        <v>44546</v>
      </c>
      <c r="F1181" s="3">
        <v>593510</v>
      </c>
      <c r="G1181" t="s">
        <v>1340</v>
      </c>
      <c r="H1181" t="s">
        <v>1341</v>
      </c>
      <c r="I1181" t="s">
        <v>1342</v>
      </c>
      <c r="J1181" s="3" t="s">
        <v>1343</v>
      </c>
      <c r="K1181" s="3" t="s">
        <v>1344</v>
      </c>
      <c r="L1181" s="3" t="s">
        <v>22</v>
      </c>
      <c r="O1181" t="s">
        <v>103</v>
      </c>
      <c r="P1181">
        <v>0.03</v>
      </c>
      <c r="S1181" s="6">
        <v>44826</v>
      </c>
      <c r="T1181" t="s">
        <v>1207</v>
      </c>
      <c r="U1181" t="s">
        <v>1681</v>
      </c>
    </row>
    <row r="1182" spans="1:21" hidden="1" x14ac:dyDescent="0.25">
      <c r="A1182" t="s">
        <v>443</v>
      </c>
      <c r="B1182" t="s">
        <v>74</v>
      </c>
      <c r="C1182" t="s">
        <v>17</v>
      </c>
      <c r="E1182" s="1">
        <v>44546</v>
      </c>
      <c r="F1182" s="3">
        <v>593510</v>
      </c>
      <c r="G1182" t="s">
        <v>1340</v>
      </c>
      <c r="H1182" t="s">
        <v>1341</v>
      </c>
      <c r="I1182" t="s">
        <v>1342</v>
      </c>
      <c r="J1182" s="3" t="s">
        <v>1343</v>
      </c>
      <c r="K1182" s="3" t="s">
        <v>1344</v>
      </c>
      <c r="L1182" s="3" t="s">
        <v>22</v>
      </c>
      <c r="O1182" t="s">
        <v>103</v>
      </c>
      <c r="P1182">
        <v>0.03</v>
      </c>
      <c r="S1182" s="6">
        <v>44833</v>
      </c>
      <c r="T1182" t="s">
        <v>1207</v>
      </c>
      <c r="U1182" t="s">
        <v>1698</v>
      </c>
    </row>
    <row r="1183" spans="1:21" hidden="1" x14ac:dyDescent="0.25">
      <c r="A1183" t="s">
        <v>443</v>
      </c>
      <c r="B1183" t="s">
        <v>74</v>
      </c>
      <c r="C1183" t="s">
        <v>17</v>
      </c>
      <c r="E1183" s="1">
        <v>44546</v>
      </c>
      <c r="F1183" s="3">
        <v>593510</v>
      </c>
      <c r="G1183" t="s">
        <v>1340</v>
      </c>
      <c r="H1183" t="s">
        <v>1341</v>
      </c>
      <c r="I1183" t="s">
        <v>1342</v>
      </c>
      <c r="J1183" s="3" t="s">
        <v>1343</v>
      </c>
      <c r="K1183" s="3" t="s">
        <v>1344</v>
      </c>
      <c r="L1183" s="3" t="s">
        <v>22</v>
      </c>
      <c r="O1183" t="s">
        <v>103</v>
      </c>
      <c r="P1183">
        <v>0.03</v>
      </c>
      <c r="S1183" s="6">
        <v>44852</v>
      </c>
      <c r="T1183" t="s">
        <v>1207</v>
      </c>
      <c r="U1183" t="s">
        <v>1698</v>
      </c>
    </row>
    <row r="1184" spans="1:21" hidden="1" x14ac:dyDescent="0.25">
      <c r="A1184" t="s">
        <v>443</v>
      </c>
      <c r="B1184" t="s">
        <v>74</v>
      </c>
      <c r="C1184" t="s">
        <v>17</v>
      </c>
      <c r="E1184" s="1">
        <v>44546</v>
      </c>
      <c r="F1184" s="3">
        <v>593510</v>
      </c>
      <c r="G1184" t="s">
        <v>1340</v>
      </c>
      <c r="H1184" t="s">
        <v>1341</v>
      </c>
      <c r="I1184" t="s">
        <v>1342</v>
      </c>
      <c r="J1184" s="3" t="s">
        <v>1343</v>
      </c>
      <c r="K1184" s="3" t="s">
        <v>1344</v>
      </c>
      <c r="L1184" s="3" t="s">
        <v>22</v>
      </c>
      <c r="O1184" t="s">
        <v>103</v>
      </c>
      <c r="P1184">
        <v>0.03</v>
      </c>
      <c r="S1184" s="6">
        <v>44875</v>
      </c>
      <c r="T1184" t="s">
        <v>689</v>
      </c>
      <c r="U1184" t="s">
        <v>1866</v>
      </c>
    </row>
    <row r="1185" spans="1:21" hidden="1" x14ac:dyDescent="0.25">
      <c r="A1185" t="s">
        <v>443</v>
      </c>
      <c r="B1185" t="s">
        <v>74</v>
      </c>
      <c r="C1185" t="s">
        <v>17</v>
      </c>
      <c r="E1185" s="1">
        <v>44546</v>
      </c>
      <c r="F1185" s="3">
        <v>593510</v>
      </c>
      <c r="G1185" t="s">
        <v>1340</v>
      </c>
      <c r="H1185" t="s">
        <v>1341</v>
      </c>
      <c r="I1185" t="s">
        <v>1342</v>
      </c>
      <c r="J1185" s="3" t="s">
        <v>1343</v>
      </c>
      <c r="K1185" s="3" t="s">
        <v>1344</v>
      </c>
      <c r="L1185" s="3" t="s">
        <v>22</v>
      </c>
      <c r="O1185" t="s">
        <v>103</v>
      </c>
      <c r="P1185">
        <v>0.03</v>
      </c>
      <c r="S1185" s="6">
        <v>44875</v>
      </c>
      <c r="T1185" t="s">
        <v>689</v>
      </c>
      <c r="U1185" t="s">
        <v>1889</v>
      </c>
    </row>
    <row r="1186" spans="1:21" hidden="1" x14ac:dyDescent="0.25">
      <c r="A1186" t="s">
        <v>443</v>
      </c>
      <c r="B1186" t="s">
        <v>74</v>
      </c>
      <c r="C1186" t="s">
        <v>17</v>
      </c>
      <c r="E1186" s="1">
        <v>44546</v>
      </c>
      <c r="F1186" s="3">
        <v>593510</v>
      </c>
      <c r="G1186" t="s">
        <v>1340</v>
      </c>
      <c r="H1186" t="s">
        <v>1341</v>
      </c>
      <c r="I1186" t="s">
        <v>1342</v>
      </c>
      <c r="J1186" s="3" t="s">
        <v>1343</v>
      </c>
      <c r="K1186" s="3" t="s">
        <v>1344</v>
      </c>
      <c r="L1186" s="3" t="s">
        <v>22</v>
      </c>
      <c r="O1186" t="s">
        <v>103</v>
      </c>
      <c r="P1186">
        <v>0.03</v>
      </c>
      <c r="S1186" s="6">
        <v>44914</v>
      </c>
      <c r="T1186" t="s">
        <v>1207</v>
      </c>
      <c r="U1186" t="s">
        <v>1914</v>
      </c>
    </row>
    <row r="1187" spans="1:21" hidden="1" x14ac:dyDescent="0.25">
      <c r="A1187" t="s">
        <v>443</v>
      </c>
      <c r="B1187" t="s">
        <v>74</v>
      </c>
      <c r="C1187" t="s">
        <v>17</v>
      </c>
      <c r="E1187" s="1">
        <v>44546</v>
      </c>
      <c r="F1187" s="3">
        <v>593510</v>
      </c>
      <c r="G1187" t="s">
        <v>1340</v>
      </c>
      <c r="H1187" t="s">
        <v>1341</v>
      </c>
      <c r="I1187" t="s">
        <v>1342</v>
      </c>
      <c r="J1187" s="3" t="s">
        <v>1343</v>
      </c>
      <c r="K1187" s="3" t="s">
        <v>1344</v>
      </c>
      <c r="L1187" s="3" t="s">
        <v>22</v>
      </c>
      <c r="O1187" t="s">
        <v>103</v>
      </c>
      <c r="P1187">
        <v>0.03</v>
      </c>
      <c r="S1187" s="6">
        <v>44922</v>
      </c>
      <c r="T1187" t="s">
        <v>2010</v>
      </c>
      <c r="U1187" t="s">
        <v>2011</v>
      </c>
    </row>
    <row r="1188" spans="1:21" hidden="1" x14ac:dyDescent="0.25">
      <c r="A1188" t="s">
        <v>443</v>
      </c>
      <c r="B1188" t="s">
        <v>74</v>
      </c>
      <c r="C1188" t="s">
        <v>17</v>
      </c>
      <c r="E1188" s="1">
        <v>44546</v>
      </c>
      <c r="F1188" s="3">
        <v>593510</v>
      </c>
      <c r="G1188" t="s">
        <v>1340</v>
      </c>
      <c r="H1188" t="s">
        <v>1341</v>
      </c>
      <c r="I1188" t="s">
        <v>1342</v>
      </c>
      <c r="J1188" s="3" t="s">
        <v>1343</v>
      </c>
      <c r="K1188" s="3" t="s">
        <v>1344</v>
      </c>
      <c r="L1188" s="3" t="s">
        <v>22</v>
      </c>
      <c r="M1188" s="5"/>
      <c r="O1188" t="s">
        <v>103</v>
      </c>
      <c r="P1188">
        <v>0.03</v>
      </c>
      <c r="S1188" s="6">
        <v>44953</v>
      </c>
      <c r="T1188" t="s">
        <v>1207</v>
      </c>
      <c r="U1188" t="s">
        <v>2233</v>
      </c>
    </row>
    <row r="1189" spans="1:21" hidden="1" x14ac:dyDescent="0.25">
      <c r="A1189" t="s">
        <v>443</v>
      </c>
      <c r="B1189" t="s">
        <v>74</v>
      </c>
      <c r="C1189" t="s">
        <v>17</v>
      </c>
      <c r="E1189" s="1">
        <v>44546</v>
      </c>
      <c r="F1189" s="3">
        <v>593510</v>
      </c>
      <c r="G1189" t="s">
        <v>1340</v>
      </c>
      <c r="H1189" t="s">
        <v>1341</v>
      </c>
      <c r="I1189" t="s">
        <v>1342</v>
      </c>
      <c r="J1189" s="3" t="s">
        <v>1343</v>
      </c>
      <c r="K1189" s="3" t="s">
        <v>1344</v>
      </c>
      <c r="L1189" s="3" t="s">
        <v>22</v>
      </c>
      <c r="M1189" s="5"/>
      <c r="O1189" t="s">
        <v>103</v>
      </c>
      <c r="P1189">
        <v>0.03</v>
      </c>
      <c r="S1189" s="6">
        <v>44960</v>
      </c>
      <c r="T1189" t="s">
        <v>1207</v>
      </c>
      <c r="U1189" t="s">
        <v>2232</v>
      </c>
    </row>
    <row r="1190" spans="1:21" hidden="1" x14ac:dyDescent="0.25">
      <c r="A1190" t="s">
        <v>443</v>
      </c>
      <c r="B1190" t="s">
        <v>74</v>
      </c>
      <c r="C1190" t="s">
        <v>17</v>
      </c>
      <c r="E1190" s="1">
        <v>44546</v>
      </c>
      <c r="F1190" s="3">
        <v>593510</v>
      </c>
      <c r="G1190" t="s">
        <v>1340</v>
      </c>
      <c r="H1190" t="s">
        <v>1341</v>
      </c>
      <c r="I1190" t="s">
        <v>1342</v>
      </c>
      <c r="J1190" s="3" t="s">
        <v>1343</v>
      </c>
      <c r="K1190" s="3" t="s">
        <v>1344</v>
      </c>
      <c r="L1190" s="3" t="s">
        <v>22</v>
      </c>
      <c r="M1190" s="5"/>
      <c r="O1190" t="s">
        <v>103</v>
      </c>
      <c r="P1190">
        <v>0.03</v>
      </c>
      <c r="S1190" s="6">
        <v>44977</v>
      </c>
      <c r="T1190" t="s">
        <v>1207</v>
      </c>
      <c r="U1190" t="s">
        <v>2231</v>
      </c>
    </row>
    <row r="1191" spans="1:21" hidden="1" x14ac:dyDescent="0.25">
      <c r="A1191" t="s">
        <v>443</v>
      </c>
      <c r="B1191" t="s">
        <v>74</v>
      </c>
      <c r="C1191" t="s">
        <v>17</v>
      </c>
      <c r="E1191" s="1">
        <v>44546</v>
      </c>
      <c r="F1191" s="3">
        <v>593510</v>
      </c>
      <c r="G1191" t="s">
        <v>1340</v>
      </c>
      <c r="H1191" t="s">
        <v>1341</v>
      </c>
      <c r="I1191" t="s">
        <v>1342</v>
      </c>
      <c r="J1191" s="3" t="s">
        <v>1343</v>
      </c>
      <c r="K1191" s="3" t="s">
        <v>1344</v>
      </c>
      <c r="L1191" s="3" t="s">
        <v>22</v>
      </c>
      <c r="M1191" s="5"/>
      <c r="O1191" t="s">
        <v>103</v>
      </c>
      <c r="P1191">
        <v>36.22</v>
      </c>
      <c r="S1191" s="6">
        <v>45064</v>
      </c>
      <c r="T1191" t="s">
        <v>689</v>
      </c>
      <c r="U1191" t="s">
        <v>2442</v>
      </c>
    </row>
    <row r="1192" spans="1:21" hidden="1" x14ac:dyDescent="0.25">
      <c r="A1192" t="s">
        <v>443</v>
      </c>
      <c r="B1192" t="s">
        <v>74</v>
      </c>
      <c r="C1192" t="s">
        <v>17</v>
      </c>
      <c r="E1192" s="1">
        <v>44546</v>
      </c>
      <c r="F1192" s="3">
        <v>593510</v>
      </c>
      <c r="G1192" t="s">
        <v>1340</v>
      </c>
      <c r="H1192" t="s">
        <v>1341</v>
      </c>
      <c r="I1192" t="s">
        <v>1342</v>
      </c>
      <c r="J1192" s="3" t="s">
        <v>1343</v>
      </c>
      <c r="K1192" s="3" t="s">
        <v>1344</v>
      </c>
      <c r="L1192" s="3" t="s">
        <v>22</v>
      </c>
      <c r="M1192" s="5"/>
      <c r="O1192" t="s">
        <v>103</v>
      </c>
      <c r="P1192">
        <v>0.03</v>
      </c>
      <c r="S1192" s="6">
        <v>45057</v>
      </c>
      <c r="T1192" t="s">
        <v>1207</v>
      </c>
      <c r="U1192" t="s">
        <v>2916</v>
      </c>
    </row>
    <row r="1193" spans="1:21" hidden="1" x14ac:dyDescent="0.25">
      <c r="A1193" t="s">
        <v>443</v>
      </c>
      <c r="B1193" t="s">
        <v>74</v>
      </c>
      <c r="C1193" t="s">
        <v>17</v>
      </c>
      <c r="E1193" s="1">
        <v>44546</v>
      </c>
      <c r="F1193" s="3">
        <v>593510</v>
      </c>
      <c r="G1193" t="s">
        <v>1340</v>
      </c>
      <c r="H1193" t="s">
        <v>1341</v>
      </c>
      <c r="I1193" t="s">
        <v>1342</v>
      </c>
      <c r="J1193" s="3" t="s">
        <v>1343</v>
      </c>
      <c r="K1193" s="3" t="s">
        <v>1344</v>
      </c>
      <c r="L1193" s="3" t="s">
        <v>22</v>
      </c>
      <c r="M1193" s="5"/>
      <c r="O1193" t="s">
        <v>103</v>
      </c>
      <c r="P1193">
        <v>0.03</v>
      </c>
      <c r="S1193" s="6">
        <v>45058</v>
      </c>
      <c r="T1193" t="s">
        <v>1207</v>
      </c>
      <c r="U1193" t="s">
        <v>2916</v>
      </c>
    </row>
    <row r="1194" spans="1:21" hidden="1" x14ac:dyDescent="0.25">
      <c r="A1194" t="s">
        <v>443</v>
      </c>
      <c r="B1194" t="s">
        <v>74</v>
      </c>
      <c r="C1194" t="s">
        <v>17</v>
      </c>
      <c r="E1194" s="1">
        <v>44546</v>
      </c>
      <c r="F1194" s="3">
        <v>593510</v>
      </c>
      <c r="G1194" t="s">
        <v>1340</v>
      </c>
      <c r="H1194" t="s">
        <v>1341</v>
      </c>
      <c r="I1194" t="s">
        <v>1342</v>
      </c>
      <c r="J1194" s="3" t="s">
        <v>1343</v>
      </c>
      <c r="K1194" s="3" t="s">
        <v>1344</v>
      </c>
      <c r="L1194" s="3" t="s">
        <v>22</v>
      </c>
      <c r="M1194" s="5"/>
      <c r="O1194" t="s">
        <v>103</v>
      </c>
      <c r="P1194">
        <v>0.03</v>
      </c>
      <c r="S1194" s="6">
        <v>45058</v>
      </c>
      <c r="T1194" t="s">
        <v>1207</v>
      </c>
      <c r="U1194" t="s">
        <v>2916</v>
      </c>
    </row>
    <row r="1195" spans="1:21" hidden="1" x14ac:dyDescent="0.25">
      <c r="A1195" t="s">
        <v>443</v>
      </c>
      <c r="B1195" t="s">
        <v>16</v>
      </c>
      <c r="C1195" t="s">
        <v>17</v>
      </c>
      <c r="E1195" s="1">
        <v>44677</v>
      </c>
      <c r="F1195" s="3" t="s">
        <v>1412</v>
      </c>
      <c r="G1195" t="s">
        <v>1413</v>
      </c>
      <c r="H1195" t="s">
        <v>187</v>
      </c>
      <c r="I1195" t="s">
        <v>897</v>
      </c>
      <c r="J1195" s="3" t="s">
        <v>1414</v>
      </c>
      <c r="K1195" s="3" t="s">
        <v>1415</v>
      </c>
      <c r="L1195" s="3" t="s">
        <v>22</v>
      </c>
      <c r="M1195" s="5">
        <v>46503</v>
      </c>
      <c r="N1195">
        <v>25</v>
      </c>
      <c r="O1195" t="s">
        <v>23</v>
      </c>
      <c r="R1195" s="10">
        <v>0</v>
      </c>
      <c r="S1195" s="6">
        <v>44677</v>
      </c>
      <c r="T1195" t="s">
        <v>346</v>
      </c>
      <c r="U1195" t="s">
        <v>25</v>
      </c>
    </row>
    <row r="1196" spans="1:21" hidden="1" x14ac:dyDescent="0.25">
      <c r="A1196" t="s">
        <v>443</v>
      </c>
      <c r="B1196" t="s">
        <v>16</v>
      </c>
      <c r="C1196" t="s">
        <v>17</v>
      </c>
      <c r="E1196" s="1">
        <v>44677</v>
      </c>
      <c r="F1196" s="3" t="s">
        <v>1412</v>
      </c>
      <c r="G1196" t="s">
        <v>1413</v>
      </c>
      <c r="H1196" t="s">
        <v>187</v>
      </c>
      <c r="I1196" t="s">
        <v>897</v>
      </c>
      <c r="J1196" s="3" t="s">
        <v>1414</v>
      </c>
      <c r="K1196" s="3" t="s">
        <v>1415</v>
      </c>
      <c r="L1196" s="3" t="s">
        <v>22</v>
      </c>
      <c r="M1196" s="5">
        <v>46503</v>
      </c>
      <c r="O1196" t="s">
        <v>23</v>
      </c>
      <c r="P1196">
        <v>1</v>
      </c>
      <c r="S1196" s="6">
        <v>44677</v>
      </c>
      <c r="T1196" t="s">
        <v>689</v>
      </c>
      <c r="U1196" t="s">
        <v>1421</v>
      </c>
    </row>
    <row r="1197" spans="1:21" hidden="1" x14ac:dyDescent="0.25">
      <c r="A1197" t="s">
        <v>443</v>
      </c>
      <c r="B1197" t="s">
        <v>16</v>
      </c>
      <c r="C1197" t="s">
        <v>17</v>
      </c>
      <c r="E1197" s="1">
        <v>44677</v>
      </c>
      <c r="F1197" s="3" t="s">
        <v>1412</v>
      </c>
      <c r="G1197" t="s">
        <v>1413</v>
      </c>
      <c r="H1197" t="s">
        <v>187</v>
      </c>
      <c r="I1197" t="s">
        <v>897</v>
      </c>
      <c r="J1197" s="3" t="s">
        <v>1414</v>
      </c>
      <c r="K1197" s="3" t="s">
        <v>1415</v>
      </c>
      <c r="L1197" s="3" t="s">
        <v>22</v>
      </c>
      <c r="M1197" s="5">
        <v>46503</v>
      </c>
      <c r="O1197" t="s">
        <v>23</v>
      </c>
      <c r="P1197">
        <v>1</v>
      </c>
      <c r="S1197" s="6">
        <v>44732</v>
      </c>
      <c r="T1197" t="s">
        <v>346</v>
      </c>
      <c r="U1197" t="s">
        <v>1512</v>
      </c>
    </row>
    <row r="1198" spans="1:21" hidden="1" x14ac:dyDescent="0.25">
      <c r="A1198" t="s">
        <v>443</v>
      </c>
      <c r="B1198" t="s">
        <v>74</v>
      </c>
      <c r="C1198" t="s">
        <v>17</v>
      </c>
      <c r="E1198" s="1">
        <v>45051</v>
      </c>
      <c r="F1198" s="3" t="s">
        <v>2525</v>
      </c>
      <c r="G1198" t="s">
        <v>1608</v>
      </c>
      <c r="H1198" t="s">
        <v>2466</v>
      </c>
      <c r="J1198" s="3" t="s">
        <v>2526</v>
      </c>
      <c r="K1198" s="3" t="s">
        <v>2527</v>
      </c>
      <c r="L1198" s="3" t="s">
        <v>22</v>
      </c>
      <c r="M1198" s="5">
        <v>46650</v>
      </c>
      <c r="N1198">
        <v>50</v>
      </c>
      <c r="O1198" t="s">
        <v>525</v>
      </c>
      <c r="R1198" s="10">
        <v>0</v>
      </c>
      <c r="S1198" s="6">
        <v>45054</v>
      </c>
      <c r="T1198" t="s">
        <v>2032</v>
      </c>
      <c r="U1198" t="s">
        <v>25</v>
      </c>
    </row>
    <row r="1199" spans="1:21" hidden="1" x14ac:dyDescent="0.25">
      <c r="A1199" t="s">
        <v>443</v>
      </c>
      <c r="B1199" t="s">
        <v>74</v>
      </c>
      <c r="C1199" t="s">
        <v>17</v>
      </c>
      <c r="E1199" s="1">
        <v>45051</v>
      </c>
      <c r="F1199" s="3" t="s">
        <v>2525</v>
      </c>
      <c r="G1199" t="s">
        <v>1608</v>
      </c>
      <c r="H1199" t="s">
        <v>2466</v>
      </c>
      <c r="J1199" s="3" t="s">
        <v>2526</v>
      </c>
      <c r="K1199" s="3" t="s">
        <v>2527</v>
      </c>
      <c r="L1199" s="3" t="s">
        <v>22</v>
      </c>
      <c r="M1199" s="5">
        <v>46650</v>
      </c>
      <c r="O1199" t="s">
        <v>525</v>
      </c>
      <c r="P1199">
        <v>50</v>
      </c>
      <c r="S1199" s="6">
        <v>45121</v>
      </c>
      <c r="T1199" t="s">
        <v>1284</v>
      </c>
      <c r="U1199" t="s">
        <v>2758</v>
      </c>
    </row>
    <row r="1200" spans="1:21" hidden="1" x14ac:dyDescent="0.25">
      <c r="A1200" t="s">
        <v>443</v>
      </c>
      <c r="B1200" t="s">
        <v>16</v>
      </c>
      <c r="C1200" t="s">
        <v>17</v>
      </c>
      <c r="E1200" s="1">
        <v>44610</v>
      </c>
      <c r="F1200" s="3" t="s">
        <v>1331</v>
      </c>
      <c r="G1200" t="s">
        <v>1332</v>
      </c>
      <c r="H1200" t="s">
        <v>438</v>
      </c>
      <c r="I1200" t="s">
        <v>20</v>
      </c>
      <c r="J1200" s="3" t="s">
        <v>1333</v>
      </c>
      <c r="K1200" s="3" t="s">
        <v>1334</v>
      </c>
      <c r="L1200" s="3" t="s">
        <v>22</v>
      </c>
      <c r="M1200" s="5">
        <v>46436</v>
      </c>
      <c r="N1200">
        <v>500</v>
      </c>
      <c r="O1200" t="s">
        <v>23</v>
      </c>
      <c r="R1200" s="10">
        <f>Table1[[#This Row],[Initial Balance]]-P1201-P1202-P1203-P1204-P1205-P1206-P1207-P1208-P1209-P4494</f>
        <v>0</v>
      </c>
      <c r="S1200" s="6">
        <v>44613</v>
      </c>
      <c r="T1200" t="s">
        <v>24</v>
      </c>
      <c r="U1200" t="s">
        <v>25</v>
      </c>
    </row>
    <row r="1201" spans="1:21" hidden="1" x14ac:dyDescent="0.25">
      <c r="A1201" t="s">
        <v>443</v>
      </c>
      <c r="B1201" t="s">
        <v>16</v>
      </c>
      <c r="C1201" t="s">
        <v>17</v>
      </c>
      <c r="E1201" s="1">
        <v>44610</v>
      </c>
      <c r="F1201" s="3" t="s">
        <v>1331</v>
      </c>
      <c r="G1201" t="s">
        <v>1332</v>
      </c>
      <c r="H1201" t="s">
        <v>438</v>
      </c>
      <c r="I1201" t="s">
        <v>20</v>
      </c>
      <c r="J1201" s="3" t="s">
        <v>1333</v>
      </c>
      <c r="K1201" s="3" t="s">
        <v>1334</v>
      </c>
      <c r="L1201" s="3" t="s">
        <v>22</v>
      </c>
      <c r="M1201" s="5">
        <v>46436</v>
      </c>
      <c r="O1201" t="s">
        <v>23</v>
      </c>
      <c r="P1201">
        <v>6</v>
      </c>
      <c r="S1201" s="6">
        <v>44663</v>
      </c>
      <c r="T1201" t="s">
        <v>689</v>
      </c>
      <c r="U1201" t="s">
        <v>1395</v>
      </c>
    </row>
    <row r="1202" spans="1:21" hidden="1" x14ac:dyDescent="0.25">
      <c r="A1202" t="s">
        <v>443</v>
      </c>
      <c r="B1202" t="s">
        <v>16</v>
      </c>
      <c r="C1202" t="s">
        <v>17</v>
      </c>
      <c r="E1202" s="1">
        <v>44610</v>
      </c>
      <c r="F1202" s="3" t="s">
        <v>1331</v>
      </c>
      <c r="G1202" t="s">
        <v>1332</v>
      </c>
      <c r="H1202" t="s">
        <v>438</v>
      </c>
      <c r="I1202" t="s">
        <v>20</v>
      </c>
      <c r="J1202" s="3" t="s">
        <v>1333</v>
      </c>
      <c r="K1202" s="3" t="s">
        <v>1334</v>
      </c>
      <c r="L1202" s="3" t="s">
        <v>22</v>
      </c>
      <c r="M1202" s="5">
        <v>46436</v>
      </c>
      <c r="O1202" t="s">
        <v>23</v>
      </c>
      <c r="P1202">
        <v>3</v>
      </c>
      <c r="S1202" s="6">
        <v>44664</v>
      </c>
      <c r="T1202" t="s">
        <v>1397</v>
      </c>
      <c r="U1202" t="s">
        <v>1395</v>
      </c>
    </row>
    <row r="1203" spans="1:21" hidden="1" x14ac:dyDescent="0.25">
      <c r="A1203" t="s">
        <v>443</v>
      </c>
      <c r="B1203" t="s">
        <v>16</v>
      </c>
      <c r="C1203" t="s">
        <v>17</v>
      </c>
      <c r="E1203" s="1">
        <v>44610</v>
      </c>
      <c r="F1203" s="3" t="s">
        <v>1331</v>
      </c>
      <c r="G1203" t="s">
        <v>1332</v>
      </c>
      <c r="H1203" t="s">
        <v>438</v>
      </c>
      <c r="I1203" t="s">
        <v>20</v>
      </c>
      <c r="J1203" s="3" t="s">
        <v>1333</v>
      </c>
      <c r="K1203" s="3" t="s">
        <v>1334</v>
      </c>
      <c r="L1203" s="3" t="s">
        <v>22</v>
      </c>
      <c r="M1203" s="5">
        <v>46436</v>
      </c>
      <c r="O1203" t="s">
        <v>23</v>
      </c>
      <c r="P1203">
        <v>6</v>
      </c>
      <c r="S1203" s="6">
        <v>44680</v>
      </c>
      <c r="T1203" t="s">
        <v>689</v>
      </c>
      <c r="U1203" t="s">
        <v>1424</v>
      </c>
    </row>
    <row r="1204" spans="1:21" hidden="1" x14ac:dyDescent="0.25">
      <c r="A1204" t="s">
        <v>443</v>
      </c>
      <c r="B1204" t="s">
        <v>16</v>
      </c>
      <c r="C1204" t="s">
        <v>17</v>
      </c>
      <c r="E1204" s="1">
        <v>44610</v>
      </c>
      <c r="F1204" s="3" t="s">
        <v>1331</v>
      </c>
      <c r="G1204" t="s">
        <v>1332</v>
      </c>
      <c r="H1204" t="s">
        <v>438</v>
      </c>
      <c r="I1204" t="s">
        <v>20</v>
      </c>
      <c r="J1204" s="3" t="s">
        <v>1333</v>
      </c>
      <c r="K1204" s="3" t="s">
        <v>1334</v>
      </c>
      <c r="L1204" s="3" t="s">
        <v>22</v>
      </c>
      <c r="M1204" s="5">
        <v>46436</v>
      </c>
      <c r="O1204" t="s">
        <v>23</v>
      </c>
      <c r="P1204">
        <v>1</v>
      </c>
      <c r="S1204" s="6">
        <v>44718</v>
      </c>
      <c r="T1204" t="s">
        <v>689</v>
      </c>
      <c r="U1204" t="s">
        <v>1484</v>
      </c>
    </row>
    <row r="1205" spans="1:21" hidden="1" x14ac:dyDescent="0.25">
      <c r="A1205" t="s">
        <v>443</v>
      </c>
      <c r="B1205" t="s">
        <v>16</v>
      </c>
      <c r="C1205" t="s">
        <v>17</v>
      </c>
      <c r="E1205" s="1">
        <v>44610</v>
      </c>
      <c r="F1205" s="3" t="s">
        <v>1331</v>
      </c>
      <c r="G1205" t="s">
        <v>1332</v>
      </c>
      <c r="H1205" t="s">
        <v>438</v>
      </c>
      <c r="I1205" t="s">
        <v>20</v>
      </c>
      <c r="J1205" s="3" t="s">
        <v>1333</v>
      </c>
      <c r="K1205" s="3" t="s">
        <v>1334</v>
      </c>
      <c r="L1205" s="3" t="s">
        <v>22</v>
      </c>
      <c r="M1205" s="5">
        <v>46436</v>
      </c>
      <c r="O1205" t="s">
        <v>23</v>
      </c>
      <c r="P1205">
        <v>2</v>
      </c>
      <c r="S1205" s="6">
        <v>44735</v>
      </c>
      <c r="T1205" t="s">
        <v>689</v>
      </c>
      <c r="U1205" t="s">
        <v>1515</v>
      </c>
    </row>
    <row r="1206" spans="1:21" hidden="1" x14ac:dyDescent="0.25">
      <c r="A1206" t="s">
        <v>443</v>
      </c>
      <c r="B1206" t="s">
        <v>16</v>
      </c>
      <c r="C1206" t="s">
        <v>17</v>
      </c>
      <c r="E1206" s="1">
        <v>44610</v>
      </c>
      <c r="F1206" s="3" t="s">
        <v>1331</v>
      </c>
      <c r="G1206" t="s">
        <v>1332</v>
      </c>
      <c r="H1206" t="s">
        <v>438</v>
      </c>
      <c r="I1206" t="s">
        <v>20</v>
      </c>
      <c r="J1206" s="3" t="s">
        <v>1333</v>
      </c>
      <c r="K1206" s="3" t="s">
        <v>1334</v>
      </c>
      <c r="L1206" s="3" t="s">
        <v>22</v>
      </c>
      <c r="M1206" s="5">
        <v>46436</v>
      </c>
      <c r="O1206" t="s">
        <v>23</v>
      </c>
      <c r="P1206">
        <v>17</v>
      </c>
      <c r="S1206" s="6">
        <v>44812</v>
      </c>
      <c r="T1206" t="s">
        <v>689</v>
      </c>
      <c r="U1206" t="s">
        <v>1665</v>
      </c>
    </row>
    <row r="1207" spans="1:21" hidden="1" x14ac:dyDescent="0.25">
      <c r="A1207" t="s">
        <v>443</v>
      </c>
      <c r="B1207" t="s">
        <v>16</v>
      </c>
      <c r="C1207" t="s">
        <v>17</v>
      </c>
      <c r="E1207" s="1">
        <v>44610</v>
      </c>
      <c r="F1207" s="3" t="s">
        <v>1331</v>
      </c>
      <c r="G1207" t="s">
        <v>1332</v>
      </c>
      <c r="H1207" t="s">
        <v>438</v>
      </c>
      <c r="I1207" t="s">
        <v>20</v>
      </c>
      <c r="J1207" s="3" t="s">
        <v>1333</v>
      </c>
      <c r="K1207" s="3" t="s">
        <v>1334</v>
      </c>
      <c r="L1207" s="3" t="s">
        <v>22</v>
      </c>
      <c r="M1207" s="5">
        <v>46436</v>
      </c>
      <c r="O1207" t="s">
        <v>23</v>
      </c>
      <c r="P1207">
        <v>1</v>
      </c>
      <c r="S1207" s="6">
        <v>44817</v>
      </c>
      <c r="T1207" t="s">
        <v>689</v>
      </c>
      <c r="U1207" t="s">
        <v>1666</v>
      </c>
    </row>
    <row r="1208" spans="1:21" hidden="1" x14ac:dyDescent="0.25">
      <c r="A1208" t="s">
        <v>443</v>
      </c>
      <c r="B1208" t="s">
        <v>16</v>
      </c>
      <c r="C1208" t="s">
        <v>17</v>
      </c>
      <c r="E1208" s="1">
        <v>44610</v>
      </c>
      <c r="F1208" s="3" t="s">
        <v>1331</v>
      </c>
      <c r="G1208" t="s">
        <v>1332</v>
      </c>
      <c r="H1208" t="s">
        <v>438</v>
      </c>
      <c r="I1208" t="s">
        <v>20</v>
      </c>
      <c r="J1208" s="3" t="s">
        <v>1333</v>
      </c>
      <c r="K1208" s="3" t="s">
        <v>1334</v>
      </c>
      <c r="L1208" s="3" t="s">
        <v>22</v>
      </c>
      <c r="M1208" s="5">
        <v>46436</v>
      </c>
      <c r="O1208" t="s">
        <v>23</v>
      </c>
      <c r="P1208">
        <v>2</v>
      </c>
      <c r="S1208" s="6">
        <v>44832</v>
      </c>
      <c r="T1208" t="s">
        <v>689</v>
      </c>
      <c r="U1208" t="s">
        <v>1742</v>
      </c>
    </row>
    <row r="1209" spans="1:21" hidden="1" x14ac:dyDescent="0.25">
      <c r="A1209" t="s">
        <v>443</v>
      </c>
      <c r="B1209" t="s">
        <v>16</v>
      </c>
      <c r="C1209" t="s">
        <v>17</v>
      </c>
      <c r="E1209" s="1">
        <v>44610</v>
      </c>
      <c r="F1209" s="3" t="s">
        <v>1331</v>
      </c>
      <c r="G1209" t="s">
        <v>1332</v>
      </c>
      <c r="H1209" t="s">
        <v>438</v>
      </c>
      <c r="I1209" t="s">
        <v>20</v>
      </c>
      <c r="J1209" s="3" t="s">
        <v>1333</v>
      </c>
      <c r="K1209" s="3" t="s">
        <v>1334</v>
      </c>
      <c r="L1209" s="3" t="s">
        <v>22</v>
      </c>
      <c r="M1209" s="5">
        <v>46436</v>
      </c>
      <c r="O1209" t="s">
        <v>23</v>
      </c>
      <c r="P1209">
        <v>1</v>
      </c>
      <c r="S1209" s="6">
        <v>45065</v>
      </c>
      <c r="T1209" t="s">
        <v>199</v>
      </c>
      <c r="U1209" t="s">
        <v>2762</v>
      </c>
    </row>
    <row r="1210" spans="1:21" hidden="1" x14ac:dyDescent="0.25">
      <c r="A1210" t="s">
        <v>443</v>
      </c>
      <c r="B1210" t="s">
        <v>65</v>
      </c>
      <c r="C1210" t="s">
        <v>17</v>
      </c>
      <c r="E1210" s="1">
        <v>44832</v>
      </c>
      <c r="F1210" s="3" t="s">
        <v>1751</v>
      </c>
      <c r="G1210" t="s">
        <v>1752</v>
      </c>
      <c r="H1210" t="s">
        <v>67</v>
      </c>
      <c r="I1210" t="s">
        <v>67</v>
      </c>
      <c r="J1210" s="3" t="s">
        <v>1753</v>
      </c>
      <c r="K1210" s="3">
        <v>6222003014</v>
      </c>
      <c r="L1210" s="3" t="s">
        <v>22</v>
      </c>
      <c r="M1210" s="5">
        <v>45354</v>
      </c>
      <c r="N1210">
        <v>2000</v>
      </c>
      <c r="O1210" t="s">
        <v>23</v>
      </c>
      <c r="R1210" s="10">
        <v>0</v>
      </c>
      <c r="S1210" s="6">
        <v>44832</v>
      </c>
      <c r="T1210" t="s">
        <v>24</v>
      </c>
      <c r="U1210" t="s">
        <v>25</v>
      </c>
    </row>
    <row r="1211" spans="1:21" hidden="1" x14ac:dyDescent="0.25">
      <c r="A1211" t="s">
        <v>443</v>
      </c>
      <c r="B1211" t="s">
        <v>65</v>
      </c>
      <c r="C1211" t="s">
        <v>17</v>
      </c>
      <c r="E1211" s="1">
        <v>44832</v>
      </c>
      <c r="F1211" s="3" t="s">
        <v>1751</v>
      </c>
      <c r="G1211" t="s">
        <v>1752</v>
      </c>
      <c r="H1211" t="s">
        <v>67</v>
      </c>
      <c r="I1211" t="s">
        <v>67</v>
      </c>
      <c r="J1211" s="3" t="s">
        <v>1753</v>
      </c>
      <c r="K1211" s="3">
        <v>6222003014</v>
      </c>
      <c r="L1211" s="3" t="s">
        <v>22</v>
      </c>
      <c r="M1211" s="5">
        <v>45354</v>
      </c>
      <c r="O1211" t="s">
        <v>23</v>
      </c>
      <c r="P1211">
        <v>2000</v>
      </c>
      <c r="S1211" s="6">
        <v>44834</v>
      </c>
      <c r="T1211" t="s">
        <v>689</v>
      </c>
      <c r="U1211" t="s">
        <v>1742</v>
      </c>
    </row>
    <row r="1212" spans="1:21" hidden="1" x14ac:dyDescent="0.25">
      <c r="A1212" t="s">
        <v>443</v>
      </c>
      <c r="B1212" t="s">
        <v>74</v>
      </c>
      <c r="C1212" t="s">
        <v>17</v>
      </c>
      <c r="E1212" s="1">
        <v>44333</v>
      </c>
      <c r="F1212" s="3" t="s">
        <v>487</v>
      </c>
      <c r="G1212" t="s">
        <v>488</v>
      </c>
      <c r="H1212" t="s">
        <v>20</v>
      </c>
      <c r="I1212" t="s">
        <v>489</v>
      </c>
      <c r="J1212" s="3" t="s">
        <v>490</v>
      </c>
      <c r="K1212" s="3">
        <v>1105733</v>
      </c>
      <c r="L1212" s="3" t="s">
        <v>22</v>
      </c>
      <c r="M1212" s="5">
        <v>45046</v>
      </c>
      <c r="N1212">
        <v>1000</v>
      </c>
      <c r="O1212" t="s">
        <v>78</v>
      </c>
      <c r="R1212" s="10">
        <f>Table1[[#This Row],[Initial Balance]]-SUM(P2111,P2184,P2208,P2248,P2282,P2414,P2449,P2777,P2778,P2779,P2780,P3226)</f>
        <v>-2146</v>
      </c>
      <c r="S1212" s="6">
        <v>44333</v>
      </c>
      <c r="T1212" t="s">
        <v>24</v>
      </c>
      <c r="U1212" t="s">
        <v>25</v>
      </c>
    </row>
    <row r="1213" spans="1:21" hidden="1" x14ac:dyDescent="0.25">
      <c r="A1213" t="s">
        <v>443</v>
      </c>
      <c r="B1213" t="s">
        <v>74</v>
      </c>
      <c r="C1213" t="s">
        <v>17</v>
      </c>
      <c r="E1213" s="1">
        <v>44333</v>
      </c>
      <c r="F1213" s="3" t="s">
        <v>487</v>
      </c>
      <c r="G1213" t="s">
        <v>488</v>
      </c>
      <c r="H1213" t="s">
        <v>20</v>
      </c>
      <c r="I1213" t="s">
        <v>489</v>
      </c>
      <c r="J1213" s="3" t="s">
        <v>490</v>
      </c>
      <c r="K1213" s="3">
        <v>1105733</v>
      </c>
      <c r="L1213" s="3" t="s">
        <v>22</v>
      </c>
      <c r="M1213" s="5">
        <v>45046</v>
      </c>
      <c r="O1213" t="s">
        <v>78</v>
      </c>
      <c r="U1213" t="s">
        <v>1079</v>
      </c>
    </row>
    <row r="1214" spans="1:21" hidden="1" x14ac:dyDescent="0.25">
      <c r="A1214" t="s">
        <v>443</v>
      </c>
      <c r="B1214" t="s">
        <v>74</v>
      </c>
      <c r="C1214" t="s">
        <v>17</v>
      </c>
      <c r="E1214" s="1">
        <v>44333</v>
      </c>
      <c r="F1214" s="3" t="s">
        <v>487</v>
      </c>
      <c r="G1214" t="s">
        <v>488</v>
      </c>
      <c r="H1214" t="s">
        <v>20</v>
      </c>
      <c r="I1214" t="s">
        <v>489</v>
      </c>
      <c r="J1214" s="3" t="s">
        <v>490</v>
      </c>
      <c r="K1214" s="3">
        <v>1105733</v>
      </c>
      <c r="L1214" s="3" t="s">
        <v>22</v>
      </c>
      <c r="M1214" s="5">
        <v>45046</v>
      </c>
      <c r="O1214" t="s">
        <v>78</v>
      </c>
      <c r="P1214">
        <v>50</v>
      </c>
      <c r="S1214" s="6">
        <v>44608</v>
      </c>
      <c r="T1214" t="s">
        <v>689</v>
      </c>
      <c r="U1214" t="s">
        <v>425</v>
      </c>
    </row>
    <row r="1215" spans="1:21" hidden="1" x14ac:dyDescent="0.25">
      <c r="A1215" t="s">
        <v>443</v>
      </c>
      <c r="B1215" t="s">
        <v>74</v>
      </c>
      <c r="C1215" t="s">
        <v>17</v>
      </c>
      <c r="E1215" s="1">
        <v>44333</v>
      </c>
      <c r="F1215" s="3" t="s">
        <v>487</v>
      </c>
      <c r="G1215" t="s">
        <v>488</v>
      </c>
      <c r="H1215" t="s">
        <v>20</v>
      </c>
      <c r="I1215" t="s">
        <v>489</v>
      </c>
      <c r="J1215" s="3" t="s">
        <v>490</v>
      </c>
      <c r="K1215" s="3">
        <v>1105733</v>
      </c>
      <c r="L1215" s="3" t="s">
        <v>22</v>
      </c>
      <c r="M1215" s="5">
        <v>45046</v>
      </c>
      <c r="O1215" t="s">
        <v>78</v>
      </c>
      <c r="P1215">
        <v>10</v>
      </c>
      <c r="S1215" s="6">
        <v>44628</v>
      </c>
      <c r="T1215" t="s">
        <v>689</v>
      </c>
      <c r="U1215" t="s">
        <v>1364</v>
      </c>
    </row>
    <row r="1216" spans="1:21" hidden="1" x14ac:dyDescent="0.25">
      <c r="A1216" t="s">
        <v>443</v>
      </c>
      <c r="B1216" t="s">
        <v>74</v>
      </c>
      <c r="C1216" t="s">
        <v>17</v>
      </c>
      <c r="E1216" s="1">
        <v>44333</v>
      </c>
      <c r="F1216" s="3" t="s">
        <v>487</v>
      </c>
      <c r="G1216" t="s">
        <v>488</v>
      </c>
      <c r="H1216" t="s">
        <v>20</v>
      </c>
      <c r="I1216" t="s">
        <v>489</v>
      </c>
      <c r="J1216" s="3" t="s">
        <v>490</v>
      </c>
      <c r="K1216" s="3">
        <v>1105733</v>
      </c>
      <c r="L1216" s="3" t="s">
        <v>22</v>
      </c>
      <c r="M1216" s="5">
        <v>45046</v>
      </c>
      <c r="O1216" t="s">
        <v>78</v>
      </c>
      <c r="P1216">
        <v>3</v>
      </c>
      <c r="S1216" s="6">
        <v>44636</v>
      </c>
      <c r="T1216" t="s">
        <v>689</v>
      </c>
      <c r="U1216" t="s">
        <v>1364</v>
      </c>
    </row>
    <row r="1217" spans="1:21" hidden="1" x14ac:dyDescent="0.25">
      <c r="A1217" t="s">
        <v>443</v>
      </c>
      <c r="B1217" t="s">
        <v>74</v>
      </c>
      <c r="C1217" t="s">
        <v>17</v>
      </c>
      <c r="E1217" s="1">
        <v>44333</v>
      </c>
      <c r="F1217" s="3" t="s">
        <v>487</v>
      </c>
      <c r="G1217" t="s">
        <v>488</v>
      </c>
      <c r="H1217" t="s">
        <v>20</v>
      </c>
      <c r="I1217" t="s">
        <v>489</v>
      </c>
      <c r="J1217" s="3" t="s">
        <v>490</v>
      </c>
      <c r="K1217" s="3">
        <v>1105733</v>
      </c>
      <c r="L1217" s="3" t="s">
        <v>22</v>
      </c>
      <c r="M1217" s="5">
        <v>45046</v>
      </c>
      <c r="O1217" t="s">
        <v>78</v>
      </c>
      <c r="P1217">
        <v>55</v>
      </c>
      <c r="S1217" s="6">
        <v>44663</v>
      </c>
      <c r="T1217" t="s">
        <v>689</v>
      </c>
      <c r="U1217" t="s">
        <v>1395</v>
      </c>
    </row>
    <row r="1218" spans="1:21" hidden="1" x14ac:dyDescent="0.25">
      <c r="A1218" t="s">
        <v>443</v>
      </c>
      <c r="B1218" t="s">
        <v>74</v>
      </c>
      <c r="C1218" t="s">
        <v>17</v>
      </c>
      <c r="E1218" s="1">
        <v>44333</v>
      </c>
      <c r="F1218" s="3" t="s">
        <v>487</v>
      </c>
      <c r="G1218" t="s">
        <v>488</v>
      </c>
      <c r="H1218" t="s">
        <v>20</v>
      </c>
      <c r="I1218" t="s">
        <v>489</v>
      </c>
      <c r="J1218" s="3" t="s">
        <v>490</v>
      </c>
      <c r="K1218" s="3">
        <v>1105733</v>
      </c>
      <c r="L1218" s="3" t="s">
        <v>22</v>
      </c>
      <c r="M1218" s="5">
        <v>45046</v>
      </c>
      <c r="O1218" t="s">
        <v>78</v>
      </c>
      <c r="P1218">
        <v>62</v>
      </c>
      <c r="S1218" s="6">
        <v>44680</v>
      </c>
      <c r="T1218" t="s">
        <v>689</v>
      </c>
      <c r="U1218" t="s">
        <v>1423</v>
      </c>
    </row>
    <row r="1219" spans="1:21" hidden="1" x14ac:dyDescent="0.25">
      <c r="A1219" t="s">
        <v>443</v>
      </c>
      <c r="B1219" t="s">
        <v>74</v>
      </c>
      <c r="C1219" t="s">
        <v>17</v>
      </c>
      <c r="E1219" s="1">
        <v>44333</v>
      </c>
      <c r="F1219" s="3" t="s">
        <v>487</v>
      </c>
      <c r="G1219" t="s">
        <v>488</v>
      </c>
      <c r="H1219" t="s">
        <v>20</v>
      </c>
      <c r="I1219" t="s">
        <v>489</v>
      </c>
      <c r="J1219" s="3" t="s">
        <v>490</v>
      </c>
      <c r="K1219" s="3">
        <v>1105733</v>
      </c>
      <c r="L1219" s="3" t="s">
        <v>22</v>
      </c>
      <c r="M1219" s="5">
        <v>45046</v>
      </c>
      <c r="O1219" t="s">
        <v>78</v>
      </c>
      <c r="P1219">
        <v>28.5</v>
      </c>
      <c r="S1219" s="6">
        <v>44718</v>
      </c>
      <c r="T1219" t="s">
        <v>689</v>
      </c>
      <c r="U1219" t="s">
        <v>1484</v>
      </c>
    </row>
    <row r="1220" spans="1:21" hidden="1" x14ac:dyDescent="0.25">
      <c r="A1220" t="s">
        <v>443</v>
      </c>
      <c r="B1220" t="s">
        <v>74</v>
      </c>
      <c r="C1220" t="s">
        <v>17</v>
      </c>
      <c r="E1220" s="1">
        <v>44333</v>
      </c>
      <c r="F1220" s="3" t="s">
        <v>487</v>
      </c>
      <c r="G1220" t="s">
        <v>488</v>
      </c>
      <c r="H1220" t="s">
        <v>20</v>
      </c>
      <c r="I1220" t="s">
        <v>489</v>
      </c>
      <c r="J1220" s="3" t="s">
        <v>490</v>
      </c>
      <c r="K1220" s="3">
        <v>1105733</v>
      </c>
      <c r="L1220" s="3" t="s">
        <v>22</v>
      </c>
      <c r="M1220" s="5">
        <v>45046</v>
      </c>
      <c r="O1220" t="s">
        <v>78</v>
      </c>
      <c r="P1220">
        <v>25</v>
      </c>
      <c r="S1220" s="6">
        <v>44735</v>
      </c>
      <c r="T1220" t="s">
        <v>689</v>
      </c>
      <c r="U1220" t="s">
        <v>1515</v>
      </c>
    </row>
    <row r="1221" spans="1:21" hidden="1" x14ac:dyDescent="0.25">
      <c r="A1221" t="s">
        <v>443</v>
      </c>
      <c r="B1221" t="s">
        <v>74</v>
      </c>
      <c r="C1221" t="s">
        <v>17</v>
      </c>
      <c r="E1221" s="1">
        <v>44333</v>
      </c>
      <c r="F1221" s="3" t="s">
        <v>487</v>
      </c>
      <c r="G1221" t="s">
        <v>488</v>
      </c>
      <c r="H1221" t="s">
        <v>20</v>
      </c>
      <c r="I1221" t="s">
        <v>489</v>
      </c>
      <c r="J1221" s="3" t="s">
        <v>490</v>
      </c>
      <c r="K1221" s="3">
        <v>1105733</v>
      </c>
      <c r="L1221" s="3" t="s">
        <v>22</v>
      </c>
      <c r="M1221" s="5">
        <v>45046</v>
      </c>
      <c r="O1221" t="s">
        <v>78</v>
      </c>
      <c r="P1221">
        <v>70</v>
      </c>
      <c r="S1221" s="6">
        <v>44812</v>
      </c>
      <c r="T1221" t="s">
        <v>689</v>
      </c>
      <c r="U1221" t="s">
        <v>1665</v>
      </c>
    </row>
    <row r="1222" spans="1:21" hidden="1" x14ac:dyDescent="0.25">
      <c r="A1222" t="s">
        <v>443</v>
      </c>
      <c r="B1222" t="s">
        <v>74</v>
      </c>
      <c r="C1222" t="s">
        <v>17</v>
      </c>
      <c r="E1222" s="1">
        <v>44333</v>
      </c>
      <c r="F1222" s="3" t="s">
        <v>487</v>
      </c>
      <c r="G1222" t="s">
        <v>488</v>
      </c>
      <c r="H1222" t="s">
        <v>20</v>
      </c>
      <c r="I1222" t="s">
        <v>489</v>
      </c>
      <c r="J1222" s="3" t="s">
        <v>490</v>
      </c>
      <c r="K1222" s="3">
        <v>1105733</v>
      </c>
      <c r="L1222" s="3" t="s">
        <v>22</v>
      </c>
      <c r="M1222" s="5">
        <v>45046</v>
      </c>
      <c r="O1222" t="s">
        <v>78</v>
      </c>
      <c r="P1222">
        <v>50</v>
      </c>
      <c r="S1222" s="6">
        <v>44817</v>
      </c>
      <c r="T1222" t="s">
        <v>689</v>
      </c>
      <c r="U1222" t="s">
        <v>1666</v>
      </c>
    </row>
    <row r="1223" spans="1:21" hidden="1" x14ac:dyDescent="0.25">
      <c r="A1223" t="s">
        <v>443</v>
      </c>
      <c r="B1223" t="s">
        <v>74</v>
      </c>
      <c r="C1223" t="s">
        <v>17</v>
      </c>
      <c r="E1223" s="1">
        <v>44333</v>
      </c>
      <c r="F1223" s="3" t="s">
        <v>487</v>
      </c>
      <c r="G1223" t="s">
        <v>488</v>
      </c>
      <c r="H1223" t="s">
        <v>20</v>
      </c>
      <c r="I1223" t="s">
        <v>489</v>
      </c>
      <c r="J1223" s="3" t="s">
        <v>490</v>
      </c>
      <c r="K1223" s="3">
        <v>1105733</v>
      </c>
      <c r="L1223" s="3" t="s">
        <v>22</v>
      </c>
      <c r="M1223" s="5">
        <v>45046</v>
      </c>
      <c r="O1223" t="s">
        <v>78</v>
      </c>
      <c r="P1223">
        <v>50</v>
      </c>
      <c r="S1223" s="6">
        <v>44832</v>
      </c>
      <c r="T1223" t="s">
        <v>689</v>
      </c>
      <c r="U1223" t="s">
        <v>1742</v>
      </c>
    </row>
    <row r="1224" spans="1:21" hidden="1" x14ac:dyDescent="0.25">
      <c r="A1224" t="s">
        <v>443</v>
      </c>
      <c r="B1224" t="s">
        <v>74</v>
      </c>
      <c r="C1224" t="s">
        <v>17</v>
      </c>
      <c r="E1224" s="1">
        <v>44333</v>
      </c>
      <c r="F1224" s="3" t="s">
        <v>487</v>
      </c>
      <c r="G1224" t="s">
        <v>488</v>
      </c>
      <c r="H1224" t="s">
        <v>20</v>
      </c>
      <c r="I1224" t="s">
        <v>489</v>
      </c>
      <c r="J1224" s="3" t="s">
        <v>490</v>
      </c>
      <c r="K1224" s="3">
        <v>1105733</v>
      </c>
      <c r="L1224" s="3" t="s">
        <v>22</v>
      </c>
      <c r="M1224" s="5">
        <v>45046</v>
      </c>
      <c r="O1224" t="s">
        <v>78</v>
      </c>
      <c r="P1224">
        <v>65</v>
      </c>
      <c r="S1224" s="6">
        <v>44838</v>
      </c>
      <c r="T1224" t="s">
        <v>689</v>
      </c>
      <c r="U1224" t="s">
        <v>1760</v>
      </c>
    </row>
    <row r="1225" spans="1:21" hidden="1" x14ac:dyDescent="0.25">
      <c r="A1225" t="s">
        <v>443</v>
      </c>
      <c r="B1225" t="s">
        <v>74</v>
      </c>
      <c r="C1225" t="s">
        <v>17</v>
      </c>
      <c r="E1225" s="1">
        <v>44333</v>
      </c>
      <c r="F1225" s="3" t="s">
        <v>487</v>
      </c>
      <c r="G1225" t="s">
        <v>488</v>
      </c>
      <c r="H1225" t="s">
        <v>20</v>
      </c>
      <c r="I1225" t="s">
        <v>489</v>
      </c>
      <c r="J1225" s="3" t="s">
        <v>490</v>
      </c>
      <c r="K1225" s="3">
        <v>1105733</v>
      </c>
      <c r="L1225" s="3" t="s">
        <v>22</v>
      </c>
      <c r="M1225" s="5">
        <v>45046</v>
      </c>
      <c r="O1225" t="s">
        <v>78</v>
      </c>
      <c r="P1225">
        <v>5</v>
      </c>
      <c r="S1225" s="6">
        <v>44999</v>
      </c>
      <c r="T1225" t="s">
        <v>1397</v>
      </c>
      <c r="U1225" t="s">
        <v>2216</v>
      </c>
    </row>
    <row r="1226" spans="1:21" hidden="1" x14ac:dyDescent="0.25">
      <c r="A1226" t="s">
        <v>443</v>
      </c>
      <c r="C1226" t="s">
        <v>17</v>
      </c>
      <c r="E1226" s="1">
        <v>45047</v>
      </c>
      <c r="F1226" s="3">
        <v>7450</v>
      </c>
      <c r="G1226" t="s">
        <v>2759</v>
      </c>
      <c r="H1226" t="s">
        <v>20</v>
      </c>
      <c r="J1226" s="3" t="s">
        <v>2760</v>
      </c>
      <c r="K1226" s="3" t="s">
        <v>2761</v>
      </c>
      <c r="L1226" s="3" t="s">
        <v>22</v>
      </c>
      <c r="M1226" s="5">
        <v>45716</v>
      </c>
      <c r="N1226">
        <v>1</v>
      </c>
      <c r="O1226" t="s">
        <v>204</v>
      </c>
      <c r="P1226">
        <v>0</v>
      </c>
      <c r="R1226" s="10">
        <f>Table1[[#This Row],[Initial Balance]]-(SUM(P1227,P1228))</f>
        <v>0.92800000000000005</v>
      </c>
      <c r="S1226" s="6">
        <v>45061</v>
      </c>
      <c r="T1226" t="s">
        <v>2032</v>
      </c>
      <c r="U1226" t="s">
        <v>104</v>
      </c>
    </row>
    <row r="1227" spans="1:21" hidden="1" x14ac:dyDescent="0.25">
      <c r="A1227" t="s">
        <v>443</v>
      </c>
      <c r="C1227" t="s">
        <v>17</v>
      </c>
      <c r="E1227" s="1">
        <v>45047</v>
      </c>
      <c r="F1227" s="3">
        <v>7450</v>
      </c>
      <c r="G1227" t="s">
        <v>2759</v>
      </c>
      <c r="H1227" t="s">
        <v>20</v>
      </c>
      <c r="J1227" s="3" t="s">
        <v>2760</v>
      </c>
      <c r="K1227" s="3" t="s">
        <v>2761</v>
      </c>
      <c r="L1227" s="3" t="s">
        <v>22</v>
      </c>
      <c r="M1227" s="5">
        <v>45716</v>
      </c>
      <c r="N1227" t="s">
        <v>35</v>
      </c>
      <c r="O1227" t="s">
        <v>204</v>
      </c>
      <c r="P1227">
        <v>5.1999999999999998E-2</v>
      </c>
      <c r="S1227" s="6">
        <v>45064</v>
      </c>
      <c r="T1227" t="s">
        <v>689</v>
      </c>
      <c r="U1227" t="s">
        <v>2442</v>
      </c>
    </row>
    <row r="1228" spans="1:21" hidden="1" x14ac:dyDescent="0.25">
      <c r="A1228" t="s">
        <v>443</v>
      </c>
      <c r="C1228" t="s">
        <v>17</v>
      </c>
      <c r="E1228" s="1">
        <v>45047</v>
      </c>
      <c r="F1228" s="3">
        <v>7450</v>
      </c>
      <c r="G1228" t="s">
        <v>2759</v>
      </c>
      <c r="H1228" t="s">
        <v>20</v>
      </c>
      <c r="J1228" s="3" t="s">
        <v>2760</v>
      </c>
      <c r="K1228" s="3" t="s">
        <v>2761</v>
      </c>
      <c r="L1228" s="3" t="s">
        <v>22</v>
      </c>
      <c r="M1228" s="5">
        <v>45716</v>
      </c>
      <c r="N1228" t="s">
        <v>35</v>
      </c>
      <c r="O1228" t="s">
        <v>204</v>
      </c>
      <c r="P1228" s="7">
        <v>0.02</v>
      </c>
      <c r="S1228" s="6">
        <v>45068</v>
      </c>
      <c r="T1228" t="s">
        <v>199</v>
      </c>
      <c r="U1228" t="s">
        <v>2762</v>
      </c>
    </row>
    <row r="1229" spans="1:21" hidden="1" x14ac:dyDescent="0.25">
      <c r="A1229" t="s">
        <v>443</v>
      </c>
      <c r="B1229" t="s">
        <v>74</v>
      </c>
      <c r="C1229" t="s">
        <v>17</v>
      </c>
      <c r="E1229" s="1">
        <v>44305</v>
      </c>
      <c r="F1229" s="3" t="s">
        <v>469</v>
      </c>
      <c r="G1229" t="s">
        <v>470</v>
      </c>
      <c r="H1229" t="s">
        <v>452</v>
      </c>
      <c r="I1229" t="s">
        <v>452</v>
      </c>
      <c r="J1229" s="3" t="s">
        <v>471</v>
      </c>
      <c r="K1229" s="3" t="s">
        <v>472</v>
      </c>
      <c r="L1229" s="3" t="s">
        <v>22</v>
      </c>
      <c r="M1229" s="5">
        <v>45260</v>
      </c>
      <c r="N1229">
        <v>500</v>
      </c>
      <c r="O1229" t="s">
        <v>103</v>
      </c>
      <c r="R1229" s="10">
        <f>Table1[[#This Row],[Initial Balance]]-(SUM(P2140,P2208,P2224,P2233,P2278,P2308,P3528,P3529,P4050,P3457))</f>
        <v>-2458.4360000000001</v>
      </c>
      <c r="S1229" s="6">
        <v>44329</v>
      </c>
      <c r="T1229" t="s">
        <v>24</v>
      </c>
      <c r="U1229" t="s">
        <v>25</v>
      </c>
    </row>
    <row r="1230" spans="1:21" hidden="1" x14ac:dyDescent="0.25">
      <c r="A1230" t="s">
        <v>443</v>
      </c>
      <c r="B1230" t="s">
        <v>74</v>
      </c>
      <c r="C1230" t="s">
        <v>17</v>
      </c>
      <c r="E1230" s="1">
        <v>44305</v>
      </c>
      <c r="F1230" s="3" t="s">
        <v>469</v>
      </c>
      <c r="G1230" t="s">
        <v>470</v>
      </c>
      <c r="H1230" t="s">
        <v>452</v>
      </c>
      <c r="I1230" t="s">
        <v>452</v>
      </c>
      <c r="J1230" s="3" t="s">
        <v>471</v>
      </c>
      <c r="K1230" s="3" t="s">
        <v>472</v>
      </c>
      <c r="L1230" s="3" t="s">
        <v>22</v>
      </c>
      <c r="M1230" s="5">
        <v>45260</v>
      </c>
      <c r="O1230" t="s">
        <v>103</v>
      </c>
      <c r="P1230">
        <v>18.510000000000002</v>
      </c>
      <c r="S1230" s="6">
        <v>44608</v>
      </c>
      <c r="T1230" t="s">
        <v>689</v>
      </c>
      <c r="U1230" t="s">
        <v>425</v>
      </c>
    </row>
    <row r="1231" spans="1:21" hidden="1" x14ac:dyDescent="0.25">
      <c r="A1231" t="s">
        <v>443</v>
      </c>
      <c r="B1231" t="s">
        <v>74</v>
      </c>
      <c r="C1231" t="s">
        <v>17</v>
      </c>
      <c r="E1231" s="1">
        <v>44305</v>
      </c>
      <c r="F1231" s="3" t="s">
        <v>469</v>
      </c>
      <c r="G1231" t="s">
        <v>470</v>
      </c>
      <c r="H1231" t="s">
        <v>452</v>
      </c>
      <c r="I1231" t="s">
        <v>452</v>
      </c>
      <c r="J1231" s="3" t="s">
        <v>471</v>
      </c>
      <c r="K1231" s="3" t="s">
        <v>472</v>
      </c>
      <c r="L1231" s="3" t="s">
        <v>22</v>
      </c>
      <c r="M1231" s="5">
        <v>45260</v>
      </c>
      <c r="O1231" t="s">
        <v>103</v>
      </c>
      <c r="P1231">
        <v>0.37</v>
      </c>
      <c r="S1231" s="6">
        <v>44628</v>
      </c>
      <c r="T1231" t="s">
        <v>689</v>
      </c>
      <c r="U1231" t="s">
        <v>1364</v>
      </c>
    </row>
    <row r="1232" spans="1:21" hidden="1" x14ac:dyDescent="0.25">
      <c r="A1232" t="s">
        <v>443</v>
      </c>
      <c r="B1232" t="s">
        <v>74</v>
      </c>
      <c r="C1232" t="s">
        <v>17</v>
      </c>
      <c r="E1232" s="1">
        <v>44305</v>
      </c>
      <c r="F1232" s="3" t="s">
        <v>469</v>
      </c>
      <c r="G1232" t="s">
        <v>470</v>
      </c>
      <c r="H1232" t="s">
        <v>452</v>
      </c>
      <c r="I1232" t="s">
        <v>452</v>
      </c>
      <c r="J1232" s="3" t="s">
        <v>471</v>
      </c>
      <c r="K1232" s="3" t="s">
        <v>472</v>
      </c>
      <c r="L1232" s="3" t="s">
        <v>22</v>
      </c>
      <c r="M1232" s="5">
        <v>45260</v>
      </c>
      <c r="O1232" t="s">
        <v>103</v>
      </c>
      <c r="P1232">
        <v>0.37</v>
      </c>
      <c r="S1232" s="6">
        <v>44636</v>
      </c>
      <c r="T1232" t="s">
        <v>689</v>
      </c>
      <c r="U1232" t="s">
        <v>1364</v>
      </c>
    </row>
    <row r="1233" spans="1:21" hidden="1" x14ac:dyDescent="0.25">
      <c r="A1233" t="s">
        <v>443</v>
      </c>
      <c r="B1233" t="s">
        <v>74</v>
      </c>
      <c r="C1233" t="s">
        <v>17</v>
      </c>
      <c r="E1233" s="1">
        <v>44305</v>
      </c>
      <c r="F1233" s="3" t="s">
        <v>469</v>
      </c>
      <c r="G1233" t="s">
        <v>470</v>
      </c>
      <c r="H1233" t="s">
        <v>452</v>
      </c>
      <c r="I1233" t="s">
        <v>452</v>
      </c>
      <c r="J1233" s="3" t="s">
        <v>471</v>
      </c>
      <c r="K1233" s="3" t="s">
        <v>472</v>
      </c>
      <c r="L1233" s="3" t="s">
        <v>22</v>
      </c>
      <c r="M1233" s="5">
        <v>45260</v>
      </c>
      <c r="O1233" t="s">
        <v>103</v>
      </c>
      <c r="P1233">
        <v>0.37</v>
      </c>
      <c r="S1233" s="6">
        <v>44641</v>
      </c>
      <c r="T1233" t="s">
        <v>707</v>
      </c>
      <c r="U1233" t="s">
        <v>1364</v>
      </c>
    </row>
    <row r="1234" spans="1:21" hidden="1" x14ac:dyDescent="0.25">
      <c r="A1234" t="s">
        <v>443</v>
      </c>
      <c r="B1234" t="s">
        <v>74</v>
      </c>
      <c r="C1234" t="s">
        <v>17</v>
      </c>
      <c r="E1234" s="1">
        <v>44305</v>
      </c>
      <c r="F1234" s="3" t="s">
        <v>469</v>
      </c>
      <c r="G1234" t="s">
        <v>470</v>
      </c>
      <c r="H1234" t="s">
        <v>452</v>
      </c>
      <c r="I1234" t="s">
        <v>452</v>
      </c>
      <c r="J1234" s="3" t="s">
        <v>471</v>
      </c>
      <c r="K1234" s="3" t="s">
        <v>472</v>
      </c>
      <c r="L1234" s="3" t="s">
        <v>22</v>
      </c>
      <c r="M1234" s="5">
        <v>45260</v>
      </c>
      <c r="O1234" t="s">
        <v>103</v>
      </c>
      <c r="P1234">
        <v>25.9</v>
      </c>
      <c r="S1234" s="6">
        <v>44663</v>
      </c>
      <c r="T1234" t="s">
        <v>1397</v>
      </c>
      <c r="U1234" t="s">
        <v>1395</v>
      </c>
    </row>
    <row r="1235" spans="1:21" hidden="1" x14ac:dyDescent="0.25">
      <c r="A1235" t="s">
        <v>443</v>
      </c>
      <c r="B1235" t="s">
        <v>74</v>
      </c>
      <c r="C1235" t="s">
        <v>17</v>
      </c>
      <c r="E1235" s="1">
        <v>44305</v>
      </c>
      <c r="F1235" s="3" t="s">
        <v>469</v>
      </c>
      <c r="G1235" t="s">
        <v>470</v>
      </c>
      <c r="H1235" t="s">
        <v>452</v>
      </c>
      <c r="I1235" t="s">
        <v>452</v>
      </c>
      <c r="J1235" s="3" t="s">
        <v>471</v>
      </c>
      <c r="K1235" s="3" t="s">
        <v>472</v>
      </c>
      <c r="L1235" s="3" t="s">
        <v>22</v>
      </c>
      <c r="M1235" s="5">
        <v>45260</v>
      </c>
      <c r="O1235" t="s">
        <v>103</v>
      </c>
      <c r="P1235">
        <v>25.9</v>
      </c>
      <c r="S1235" s="6">
        <v>44680</v>
      </c>
      <c r="T1235" t="s">
        <v>689</v>
      </c>
      <c r="U1235" t="s">
        <v>1424</v>
      </c>
    </row>
    <row r="1236" spans="1:21" hidden="1" x14ac:dyDescent="0.25">
      <c r="A1236" t="s">
        <v>443</v>
      </c>
      <c r="B1236" t="s">
        <v>74</v>
      </c>
      <c r="C1236" t="s">
        <v>17</v>
      </c>
      <c r="E1236" s="1">
        <v>44305</v>
      </c>
      <c r="F1236" s="3" t="s">
        <v>469</v>
      </c>
      <c r="G1236" t="s">
        <v>470</v>
      </c>
      <c r="H1236" t="s">
        <v>452</v>
      </c>
      <c r="I1236" t="s">
        <v>452</v>
      </c>
      <c r="J1236" s="3" t="s">
        <v>471</v>
      </c>
      <c r="K1236" s="3" t="s">
        <v>472</v>
      </c>
      <c r="L1236" s="3" t="s">
        <v>22</v>
      </c>
      <c r="M1236" s="5">
        <v>45260</v>
      </c>
      <c r="O1236" t="s">
        <v>103</v>
      </c>
      <c r="P1236">
        <v>37.090000000000003</v>
      </c>
      <c r="S1236" s="6">
        <v>45043</v>
      </c>
      <c r="T1236" t="s">
        <v>1073</v>
      </c>
      <c r="U1236" t="s">
        <v>2444</v>
      </c>
    </row>
    <row r="1237" spans="1:21" hidden="1" x14ac:dyDescent="0.25">
      <c r="A1237" t="s">
        <v>443</v>
      </c>
      <c r="B1237" t="s">
        <v>74</v>
      </c>
      <c r="C1237" t="s">
        <v>17</v>
      </c>
      <c r="E1237" s="1">
        <v>44305</v>
      </c>
      <c r="F1237" s="3" t="s">
        <v>469</v>
      </c>
      <c r="G1237" t="s">
        <v>470</v>
      </c>
      <c r="H1237" t="s">
        <v>452</v>
      </c>
      <c r="I1237" t="s">
        <v>452</v>
      </c>
      <c r="J1237" s="3" t="s">
        <v>471</v>
      </c>
      <c r="K1237" s="3" t="s">
        <v>472</v>
      </c>
      <c r="L1237" s="3" t="s">
        <v>22</v>
      </c>
      <c r="M1237" s="5">
        <v>45260</v>
      </c>
      <c r="O1237" t="s">
        <v>103</v>
      </c>
      <c r="P1237">
        <v>44.46</v>
      </c>
      <c r="S1237" s="6">
        <v>45064</v>
      </c>
      <c r="T1237" t="s">
        <v>689</v>
      </c>
      <c r="U1237" t="s">
        <v>2442</v>
      </c>
    </row>
    <row r="1238" spans="1:21" hidden="1" x14ac:dyDescent="0.25">
      <c r="A1238" t="s">
        <v>443</v>
      </c>
      <c r="B1238" t="s">
        <v>74</v>
      </c>
      <c r="C1238" t="s">
        <v>17</v>
      </c>
      <c r="E1238" s="1">
        <v>44305</v>
      </c>
      <c r="F1238" s="3" t="s">
        <v>469</v>
      </c>
      <c r="G1238" t="s">
        <v>470</v>
      </c>
      <c r="H1238" t="s">
        <v>452</v>
      </c>
      <c r="I1238" t="s">
        <v>452</v>
      </c>
      <c r="J1238" s="3" t="s">
        <v>471</v>
      </c>
      <c r="K1238" s="3" t="s">
        <v>472</v>
      </c>
      <c r="L1238" s="3" t="s">
        <v>22</v>
      </c>
      <c r="M1238" s="5">
        <v>45260</v>
      </c>
      <c r="O1238" t="s">
        <v>103</v>
      </c>
      <c r="P1238">
        <v>0.37</v>
      </c>
      <c r="S1238" s="6">
        <v>45077</v>
      </c>
      <c r="T1238" t="s">
        <v>28</v>
      </c>
      <c r="U1238" t="s">
        <v>2915</v>
      </c>
    </row>
    <row r="1239" spans="1:21" hidden="1" x14ac:dyDescent="0.25">
      <c r="A1239" t="s">
        <v>443</v>
      </c>
      <c r="B1239" t="s">
        <v>74</v>
      </c>
      <c r="C1239" t="s">
        <v>17</v>
      </c>
      <c r="E1239" s="1">
        <v>44624</v>
      </c>
      <c r="F1239" s="3" t="s">
        <v>473</v>
      </c>
      <c r="G1239" t="s">
        <v>1378</v>
      </c>
      <c r="H1239" t="s">
        <v>1379</v>
      </c>
      <c r="I1239" t="s">
        <v>1379</v>
      </c>
      <c r="J1239" s="3" t="s">
        <v>1380</v>
      </c>
      <c r="K1239" s="3" t="s">
        <v>1381</v>
      </c>
      <c r="L1239" s="3" t="s">
        <v>22</v>
      </c>
      <c r="M1239" s="5">
        <v>44806</v>
      </c>
      <c r="N1239">
        <v>25</v>
      </c>
      <c r="O1239" t="s">
        <v>153</v>
      </c>
      <c r="R1239" s="10">
        <v>0</v>
      </c>
      <c r="S1239" s="6">
        <v>44638</v>
      </c>
      <c r="T1239" t="s">
        <v>24</v>
      </c>
      <c r="U1239" t="s">
        <v>25</v>
      </c>
    </row>
    <row r="1240" spans="1:21" hidden="1" x14ac:dyDescent="0.25">
      <c r="A1240" t="s">
        <v>443</v>
      </c>
      <c r="B1240" t="s">
        <v>74</v>
      </c>
      <c r="C1240" t="s">
        <v>17</v>
      </c>
      <c r="E1240" s="1">
        <v>44624</v>
      </c>
      <c r="F1240" s="3" t="s">
        <v>473</v>
      </c>
      <c r="G1240" t="s">
        <v>1378</v>
      </c>
      <c r="H1240" t="s">
        <v>1379</v>
      </c>
      <c r="I1240" t="s">
        <v>1379</v>
      </c>
      <c r="J1240" s="3" t="s">
        <v>1380</v>
      </c>
      <c r="K1240" s="3" t="s">
        <v>1381</v>
      </c>
      <c r="L1240" s="3" t="s">
        <v>22</v>
      </c>
      <c r="M1240" s="5">
        <v>44806</v>
      </c>
      <c r="O1240" t="s">
        <v>153</v>
      </c>
      <c r="P1240">
        <v>26.37</v>
      </c>
      <c r="S1240" s="6">
        <v>44663</v>
      </c>
      <c r="T1240" t="s">
        <v>1397</v>
      </c>
      <c r="U1240" t="s">
        <v>1395</v>
      </c>
    </row>
    <row r="1241" spans="1:21" hidden="1" x14ac:dyDescent="0.25">
      <c r="A1241" t="s">
        <v>443</v>
      </c>
      <c r="B1241" t="s">
        <v>74</v>
      </c>
      <c r="C1241" t="s">
        <v>17</v>
      </c>
      <c r="E1241" s="1">
        <v>44624</v>
      </c>
      <c r="F1241" s="3" t="s">
        <v>473</v>
      </c>
      <c r="G1241" t="s">
        <v>1378</v>
      </c>
      <c r="H1241" t="s">
        <v>1379</v>
      </c>
      <c r="I1241" t="s">
        <v>1379</v>
      </c>
      <c r="J1241" s="3" t="s">
        <v>1380</v>
      </c>
      <c r="K1241" s="3" t="s">
        <v>1381</v>
      </c>
      <c r="L1241" s="3" t="s">
        <v>22</v>
      </c>
      <c r="M1241" s="5">
        <v>44806</v>
      </c>
      <c r="O1241" t="s">
        <v>153</v>
      </c>
      <c r="P1241">
        <v>25.56</v>
      </c>
      <c r="S1241" s="6">
        <v>44680</v>
      </c>
      <c r="T1241" t="s">
        <v>689</v>
      </c>
      <c r="U1241" t="s">
        <v>1424</v>
      </c>
    </row>
    <row r="1242" spans="1:21" hidden="1" x14ac:dyDescent="0.25">
      <c r="A1242" t="s">
        <v>443</v>
      </c>
      <c r="B1242" t="s">
        <v>74</v>
      </c>
      <c r="C1242" t="s">
        <v>17</v>
      </c>
      <c r="E1242" s="1">
        <v>44624</v>
      </c>
      <c r="F1242" s="3" t="s">
        <v>473</v>
      </c>
      <c r="G1242" t="s">
        <v>1378</v>
      </c>
      <c r="H1242" t="s">
        <v>1379</v>
      </c>
      <c r="I1242" t="s">
        <v>1379</v>
      </c>
      <c r="J1242" s="3" t="s">
        <v>1380</v>
      </c>
      <c r="K1242" s="3" t="s">
        <v>1381</v>
      </c>
      <c r="L1242" s="3" t="s">
        <v>22</v>
      </c>
      <c r="M1242" s="5">
        <v>44806</v>
      </c>
      <c r="O1242" t="s">
        <v>153</v>
      </c>
      <c r="P1242">
        <v>24.94</v>
      </c>
      <c r="S1242" s="6">
        <v>44818</v>
      </c>
      <c r="T1242" t="s">
        <v>346</v>
      </c>
      <c r="U1242" t="s">
        <v>1396</v>
      </c>
    </row>
    <row r="1243" spans="1:21" hidden="1" x14ac:dyDescent="0.25">
      <c r="A1243" t="s">
        <v>443</v>
      </c>
      <c r="B1243" t="s">
        <v>74</v>
      </c>
      <c r="C1243" t="s">
        <v>17</v>
      </c>
      <c r="E1243" s="1">
        <v>44291</v>
      </c>
      <c r="F1243" s="3" t="s">
        <v>473</v>
      </c>
      <c r="G1243" t="s">
        <v>474</v>
      </c>
      <c r="H1243" t="s">
        <v>443</v>
      </c>
      <c r="I1243" t="s">
        <v>475</v>
      </c>
      <c r="J1243" s="3" t="s">
        <v>476</v>
      </c>
      <c r="K1243" s="3" t="s">
        <v>477</v>
      </c>
      <c r="L1243" s="3" t="s">
        <v>22</v>
      </c>
      <c r="M1243" s="5">
        <v>44414</v>
      </c>
      <c r="N1243">
        <v>5</v>
      </c>
      <c r="O1243" t="s">
        <v>153</v>
      </c>
      <c r="R1243" s="10">
        <v>0</v>
      </c>
      <c r="S1243" s="6">
        <v>44329</v>
      </c>
      <c r="T1243" t="s">
        <v>24</v>
      </c>
      <c r="U1243" t="s">
        <v>25</v>
      </c>
    </row>
    <row r="1244" spans="1:21" hidden="1" x14ac:dyDescent="0.25">
      <c r="A1244" t="s">
        <v>443</v>
      </c>
      <c r="B1244" t="s">
        <v>74</v>
      </c>
      <c r="C1244" t="s">
        <v>17</v>
      </c>
      <c r="E1244" s="1">
        <v>44291</v>
      </c>
      <c r="F1244" s="3" t="s">
        <v>473</v>
      </c>
      <c r="G1244" t="s">
        <v>474</v>
      </c>
      <c r="H1244" t="s">
        <v>443</v>
      </c>
      <c r="I1244" t="s">
        <v>475</v>
      </c>
      <c r="J1244" s="3" t="s">
        <v>476</v>
      </c>
      <c r="K1244" s="3" t="s">
        <v>477</v>
      </c>
      <c r="L1244" s="3" t="s">
        <v>22</v>
      </c>
      <c r="M1244" s="5">
        <v>44414</v>
      </c>
      <c r="O1244" t="s">
        <v>153</v>
      </c>
      <c r="P1244">
        <v>5</v>
      </c>
      <c r="S1244" s="6">
        <v>44510</v>
      </c>
      <c r="T1244" t="s">
        <v>346</v>
      </c>
      <c r="U1244" t="s">
        <v>1162</v>
      </c>
    </row>
    <row r="1245" spans="1:21" hidden="1" x14ac:dyDescent="0.25">
      <c r="A1245" t="s">
        <v>443</v>
      </c>
      <c r="B1245" t="s">
        <v>16</v>
      </c>
      <c r="C1245" t="s">
        <v>17</v>
      </c>
      <c r="E1245" s="1">
        <v>44699</v>
      </c>
      <c r="F1245" s="3">
        <v>120710</v>
      </c>
      <c r="G1245" t="s">
        <v>1452</v>
      </c>
      <c r="H1245" t="s">
        <v>126</v>
      </c>
      <c r="J1245" s="3" t="s">
        <v>1453</v>
      </c>
      <c r="K1245" s="3">
        <v>519001</v>
      </c>
      <c r="L1245" s="3" t="s">
        <v>22</v>
      </c>
      <c r="M1245" s="5">
        <v>45596</v>
      </c>
      <c r="N1245">
        <v>200</v>
      </c>
      <c r="O1245" t="s">
        <v>23</v>
      </c>
      <c r="R1245" s="10">
        <v>200</v>
      </c>
      <c r="S1245" s="6">
        <v>44700</v>
      </c>
      <c r="T1245" t="s">
        <v>24</v>
      </c>
      <c r="U1245" t="s">
        <v>25</v>
      </c>
    </row>
    <row r="1246" spans="1:21" hidden="1" x14ac:dyDescent="0.25">
      <c r="A1246" t="s">
        <v>443</v>
      </c>
      <c r="B1246" t="s">
        <v>65</v>
      </c>
      <c r="C1246" t="s">
        <v>17</v>
      </c>
      <c r="E1246" s="1">
        <v>44823</v>
      </c>
      <c r="F1246" s="3">
        <v>19700360</v>
      </c>
      <c r="G1246" t="s">
        <v>1682</v>
      </c>
      <c r="H1246" t="s">
        <v>67</v>
      </c>
      <c r="I1246" t="s">
        <v>67</v>
      </c>
      <c r="J1246" s="3" t="s">
        <v>1683</v>
      </c>
      <c r="K1246" s="3" t="s">
        <v>1684</v>
      </c>
      <c r="L1246" s="3" t="s">
        <v>22</v>
      </c>
      <c r="M1246" s="5">
        <v>45504</v>
      </c>
      <c r="N1246">
        <v>3000</v>
      </c>
      <c r="O1246" t="s">
        <v>23</v>
      </c>
      <c r="R1246" s="10">
        <v>0</v>
      </c>
      <c r="S1246" s="6">
        <v>44823</v>
      </c>
      <c r="T1246" t="s">
        <v>1685</v>
      </c>
      <c r="U1246" t="s">
        <v>25</v>
      </c>
    </row>
    <row r="1247" spans="1:21" hidden="1" x14ac:dyDescent="0.25">
      <c r="A1247" t="s">
        <v>443</v>
      </c>
      <c r="B1247" t="s">
        <v>74</v>
      </c>
      <c r="C1247" t="s">
        <v>17</v>
      </c>
      <c r="E1247" s="1">
        <v>44307</v>
      </c>
      <c r="F1247" s="3" t="s">
        <v>478</v>
      </c>
      <c r="G1247" t="s">
        <v>479</v>
      </c>
      <c r="H1247" t="s">
        <v>323</v>
      </c>
      <c r="I1247" t="s">
        <v>323</v>
      </c>
      <c r="J1247" s="3" t="s">
        <v>480</v>
      </c>
      <c r="K1247" s="3" t="s">
        <v>481</v>
      </c>
      <c r="L1247" s="3" t="s">
        <v>102</v>
      </c>
      <c r="M1247" s="5">
        <v>44681</v>
      </c>
      <c r="N1247">
        <v>1500</v>
      </c>
      <c r="O1247" t="s">
        <v>103</v>
      </c>
      <c r="R1247" s="10">
        <v>0</v>
      </c>
      <c r="S1247" s="6">
        <v>44329</v>
      </c>
      <c r="T1247" t="s">
        <v>24</v>
      </c>
      <c r="U1247" t="s">
        <v>25</v>
      </c>
    </row>
    <row r="1248" spans="1:21" hidden="1" x14ac:dyDescent="0.25">
      <c r="A1248" t="s">
        <v>443</v>
      </c>
      <c r="B1248" t="s">
        <v>74</v>
      </c>
      <c r="C1248" t="s">
        <v>17</v>
      </c>
      <c r="E1248" s="1">
        <v>44307</v>
      </c>
      <c r="F1248" s="3" t="s">
        <v>478</v>
      </c>
      <c r="G1248" t="s">
        <v>479</v>
      </c>
      <c r="H1248" t="s">
        <v>323</v>
      </c>
      <c r="I1248" t="s">
        <v>323</v>
      </c>
      <c r="J1248" s="3" t="s">
        <v>480</v>
      </c>
      <c r="K1248" s="3" t="s">
        <v>481</v>
      </c>
      <c r="L1248" s="3" t="s">
        <v>102</v>
      </c>
      <c r="M1248" s="5">
        <v>44681</v>
      </c>
      <c r="O1248" t="s">
        <v>103</v>
      </c>
      <c r="P1248">
        <v>20</v>
      </c>
      <c r="S1248" s="6">
        <v>44628</v>
      </c>
      <c r="T1248" t="s">
        <v>689</v>
      </c>
      <c r="U1248" t="s">
        <v>1364</v>
      </c>
    </row>
    <row r="1249" spans="1:21" hidden="1" x14ac:dyDescent="0.25">
      <c r="A1249" t="s">
        <v>443</v>
      </c>
      <c r="B1249" t="s">
        <v>74</v>
      </c>
      <c r="C1249" t="s">
        <v>17</v>
      </c>
      <c r="E1249" s="1">
        <v>44307</v>
      </c>
      <c r="F1249" s="3" t="s">
        <v>478</v>
      </c>
      <c r="G1249" t="s">
        <v>479</v>
      </c>
      <c r="H1249" t="s">
        <v>323</v>
      </c>
      <c r="I1249" t="s">
        <v>323</v>
      </c>
      <c r="J1249" s="3" t="s">
        <v>480</v>
      </c>
      <c r="K1249" s="3" t="s">
        <v>481</v>
      </c>
      <c r="L1249" s="3" t="s">
        <v>102</v>
      </c>
      <c r="M1249" s="5">
        <v>44681</v>
      </c>
      <c r="O1249" t="s">
        <v>103</v>
      </c>
      <c r="P1249">
        <v>20</v>
      </c>
      <c r="S1249" s="6">
        <v>44636</v>
      </c>
      <c r="T1249" t="s">
        <v>689</v>
      </c>
      <c r="U1249" t="s">
        <v>1364</v>
      </c>
    </row>
    <row r="1250" spans="1:21" hidden="1" x14ac:dyDescent="0.25">
      <c r="A1250" t="s">
        <v>443</v>
      </c>
      <c r="B1250" t="s">
        <v>74</v>
      </c>
      <c r="C1250" t="s">
        <v>17</v>
      </c>
      <c r="E1250" s="1">
        <v>44307</v>
      </c>
      <c r="F1250" s="3" t="s">
        <v>478</v>
      </c>
      <c r="G1250" t="s">
        <v>479</v>
      </c>
      <c r="H1250" t="s">
        <v>323</v>
      </c>
      <c r="I1250" t="s">
        <v>323</v>
      </c>
      <c r="J1250" s="3" t="s">
        <v>480</v>
      </c>
      <c r="K1250" s="3" t="s">
        <v>481</v>
      </c>
      <c r="L1250" s="3" t="s">
        <v>102</v>
      </c>
      <c r="M1250" s="5">
        <v>44681</v>
      </c>
      <c r="O1250" t="s">
        <v>103</v>
      </c>
      <c r="P1250">
        <v>20</v>
      </c>
      <c r="S1250" s="6">
        <v>44641</v>
      </c>
      <c r="T1250" t="s">
        <v>707</v>
      </c>
      <c r="U1250" t="s">
        <v>1364</v>
      </c>
    </row>
    <row r="1251" spans="1:21" hidden="1" x14ac:dyDescent="0.25">
      <c r="A1251" t="s">
        <v>443</v>
      </c>
      <c r="B1251" t="s">
        <v>74</v>
      </c>
      <c r="C1251" t="s">
        <v>17</v>
      </c>
      <c r="E1251" s="1">
        <v>44307</v>
      </c>
      <c r="F1251" s="3" t="s">
        <v>478</v>
      </c>
      <c r="G1251" t="s">
        <v>479</v>
      </c>
      <c r="H1251" t="s">
        <v>323</v>
      </c>
      <c r="I1251" t="s">
        <v>323</v>
      </c>
      <c r="J1251" s="3" t="s">
        <v>480</v>
      </c>
      <c r="K1251" s="3" t="s">
        <v>481</v>
      </c>
      <c r="L1251" s="3" t="s">
        <v>102</v>
      </c>
      <c r="M1251" s="5">
        <v>44681</v>
      </c>
      <c r="O1251" t="s">
        <v>103</v>
      </c>
      <c r="P1251">
        <v>1440</v>
      </c>
      <c r="S1251" s="6">
        <v>44691</v>
      </c>
      <c r="T1251" t="s">
        <v>346</v>
      </c>
      <c r="U1251" t="s">
        <v>1396</v>
      </c>
    </row>
    <row r="1252" spans="1:21" hidden="1" x14ac:dyDescent="0.25">
      <c r="A1252" t="s">
        <v>443</v>
      </c>
      <c r="B1252" t="s">
        <v>74</v>
      </c>
      <c r="C1252" t="s">
        <v>17</v>
      </c>
      <c r="E1252" s="1">
        <v>44697</v>
      </c>
      <c r="F1252" s="3">
        <v>1.00892</v>
      </c>
      <c r="G1252" t="s">
        <v>479</v>
      </c>
      <c r="H1252" t="s">
        <v>323</v>
      </c>
      <c r="I1252" t="s">
        <v>323</v>
      </c>
      <c r="J1252" s="3" t="s">
        <v>1485</v>
      </c>
      <c r="K1252" s="3" t="s">
        <v>1486</v>
      </c>
      <c r="L1252" s="3" t="s">
        <v>22</v>
      </c>
      <c r="M1252" s="5">
        <v>45473</v>
      </c>
      <c r="N1252">
        <v>5000</v>
      </c>
      <c r="O1252" t="s">
        <v>103</v>
      </c>
      <c r="R1252" s="10">
        <f>Table1[[#This Row],[Initial Balance]]-P1253-P1254-P1255-P1256-P1257-P1258-P1259-P4289</f>
        <v>0</v>
      </c>
      <c r="S1252" s="6">
        <v>44715</v>
      </c>
      <c r="T1252" t="s">
        <v>24</v>
      </c>
      <c r="U1252" t="s">
        <v>25</v>
      </c>
    </row>
    <row r="1253" spans="1:21" hidden="1" x14ac:dyDescent="0.25">
      <c r="A1253" t="s">
        <v>443</v>
      </c>
      <c r="B1253" t="s">
        <v>74</v>
      </c>
      <c r="C1253" t="s">
        <v>17</v>
      </c>
      <c r="E1253" s="1">
        <v>44697</v>
      </c>
      <c r="F1253" s="3">
        <v>1.00892</v>
      </c>
      <c r="G1253" t="s">
        <v>479</v>
      </c>
      <c r="H1253" t="s">
        <v>323</v>
      </c>
      <c r="I1253" t="s">
        <v>323</v>
      </c>
      <c r="J1253" s="3" t="s">
        <v>1485</v>
      </c>
      <c r="K1253" s="3" t="s">
        <v>1486</v>
      </c>
      <c r="L1253" s="3" t="s">
        <v>22</v>
      </c>
      <c r="M1253" s="5">
        <v>45473</v>
      </c>
      <c r="O1253" t="s">
        <v>103</v>
      </c>
      <c r="P1253">
        <v>57</v>
      </c>
      <c r="S1253" s="6">
        <v>44715</v>
      </c>
      <c r="T1253" t="s">
        <v>664</v>
      </c>
      <c r="U1253" t="s">
        <v>1487</v>
      </c>
    </row>
    <row r="1254" spans="1:21" hidden="1" x14ac:dyDescent="0.25">
      <c r="A1254" t="s">
        <v>443</v>
      </c>
      <c r="B1254" t="s">
        <v>74</v>
      </c>
      <c r="C1254" t="s">
        <v>17</v>
      </c>
      <c r="E1254" s="1">
        <v>44697</v>
      </c>
      <c r="F1254" s="3">
        <v>1.00892</v>
      </c>
      <c r="G1254" t="s">
        <v>479</v>
      </c>
      <c r="H1254" t="s">
        <v>323</v>
      </c>
      <c r="I1254" t="s">
        <v>323</v>
      </c>
      <c r="J1254" s="3" t="s">
        <v>1485</v>
      </c>
      <c r="K1254" s="3" t="s">
        <v>1486</v>
      </c>
      <c r="L1254" s="3" t="s">
        <v>22</v>
      </c>
      <c r="M1254" s="5">
        <v>45473</v>
      </c>
      <c r="O1254" t="s">
        <v>103</v>
      </c>
      <c r="P1254">
        <v>200.4</v>
      </c>
      <c r="S1254" s="6">
        <v>44715</v>
      </c>
      <c r="T1254" t="s">
        <v>689</v>
      </c>
      <c r="U1254" t="s">
        <v>1484</v>
      </c>
    </row>
    <row r="1255" spans="1:21" hidden="1" x14ac:dyDescent="0.25">
      <c r="A1255" t="s">
        <v>443</v>
      </c>
      <c r="B1255" t="s">
        <v>74</v>
      </c>
      <c r="C1255" t="s">
        <v>17</v>
      </c>
      <c r="E1255" s="1">
        <v>44697</v>
      </c>
      <c r="F1255" s="3">
        <v>1.00892</v>
      </c>
      <c r="G1255" t="s">
        <v>479</v>
      </c>
      <c r="H1255" t="s">
        <v>323</v>
      </c>
      <c r="I1255" t="s">
        <v>323</v>
      </c>
      <c r="J1255" s="3" t="s">
        <v>1485</v>
      </c>
      <c r="K1255" s="3" t="s">
        <v>1486</v>
      </c>
      <c r="L1255" s="3" t="s">
        <v>22</v>
      </c>
      <c r="M1255" s="5">
        <v>45473</v>
      </c>
      <c r="O1255" t="s">
        <v>103</v>
      </c>
      <c r="P1255">
        <v>48.2</v>
      </c>
      <c r="S1255" s="6">
        <v>44726</v>
      </c>
      <c r="T1255" t="s">
        <v>664</v>
      </c>
      <c r="U1255" t="s">
        <v>1487</v>
      </c>
    </row>
    <row r="1256" spans="1:21" hidden="1" x14ac:dyDescent="0.25">
      <c r="A1256" t="s">
        <v>443</v>
      </c>
      <c r="B1256" t="s">
        <v>74</v>
      </c>
      <c r="C1256" t="s">
        <v>17</v>
      </c>
      <c r="E1256" s="1">
        <v>44697</v>
      </c>
      <c r="F1256" s="3">
        <v>1.00892</v>
      </c>
      <c r="G1256" t="s">
        <v>479</v>
      </c>
      <c r="H1256" t="s">
        <v>323</v>
      </c>
      <c r="I1256" t="s">
        <v>323</v>
      </c>
      <c r="J1256" s="3" t="s">
        <v>1485</v>
      </c>
      <c r="K1256" s="3" t="s">
        <v>1486</v>
      </c>
      <c r="L1256" s="3" t="s">
        <v>22</v>
      </c>
      <c r="M1256" s="5">
        <v>45473</v>
      </c>
      <c r="O1256" t="s">
        <v>103</v>
      </c>
      <c r="P1256">
        <v>199.9</v>
      </c>
      <c r="S1256" s="6">
        <v>44735</v>
      </c>
      <c r="T1256" t="s">
        <v>689</v>
      </c>
      <c r="U1256" t="s">
        <v>1516</v>
      </c>
    </row>
    <row r="1257" spans="1:21" hidden="1" x14ac:dyDescent="0.25">
      <c r="A1257" t="s">
        <v>443</v>
      </c>
      <c r="B1257" t="s">
        <v>74</v>
      </c>
      <c r="C1257" t="s">
        <v>17</v>
      </c>
      <c r="E1257" s="1">
        <v>44697</v>
      </c>
      <c r="F1257" s="3">
        <v>1.00892</v>
      </c>
      <c r="G1257" t="s">
        <v>479</v>
      </c>
      <c r="H1257" t="s">
        <v>323</v>
      </c>
      <c r="I1257" t="s">
        <v>323</v>
      </c>
      <c r="J1257" s="3" t="s">
        <v>1485</v>
      </c>
      <c r="K1257" s="3" t="s">
        <v>1486</v>
      </c>
      <c r="L1257" s="3" t="s">
        <v>22</v>
      </c>
      <c r="M1257" s="5">
        <v>45473</v>
      </c>
      <c r="O1257" t="s">
        <v>103</v>
      </c>
      <c r="P1257">
        <v>200.2</v>
      </c>
      <c r="S1257" s="6">
        <v>44817</v>
      </c>
      <c r="T1257" t="s">
        <v>689</v>
      </c>
      <c r="U1257" t="s">
        <v>1666</v>
      </c>
    </row>
    <row r="1258" spans="1:21" hidden="1" x14ac:dyDescent="0.25">
      <c r="A1258" t="s">
        <v>443</v>
      </c>
      <c r="B1258" t="s">
        <v>74</v>
      </c>
      <c r="C1258" t="s">
        <v>17</v>
      </c>
      <c r="E1258" s="1">
        <v>44697</v>
      </c>
      <c r="F1258" s="3">
        <v>1.00892</v>
      </c>
      <c r="G1258" t="s">
        <v>479</v>
      </c>
      <c r="H1258" t="s">
        <v>323</v>
      </c>
      <c r="I1258" t="s">
        <v>323</v>
      </c>
      <c r="J1258" s="3" t="s">
        <v>1485</v>
      </c>
      <c r="K1258" s="3" t="s">
        <v>1486</v>
      </c>
      <c r="L1258" s="3" t="s">
        <v>22</v>
      </c>
      <c r="M1258" s="5">
        <v>45473</v>
      </c>
      <c r="O1258" t="s">
        <v>103</v>
      </c>
      <c r="P1258">
        <v>200</v>
      </c>
      <c r="S1258" s="6">
        <v>44832</v>
      </c>
      <c r="T1258" t="s">
        <v>689</v>
      </c>
      <c r="U1258" t="s">
        <v>1742</v>
      </c>
    </row>
    <row r="1259" spans="1:21" hidden="1" x14ac:dyDescent="0.25">
      <c r="A1259" t="s">
        <v>443</v>
      </c>
      <c r="B1259" t="s">
        <v>74</v>
      </c>
      <c r="C1259" t="s">
        <v>17</v>
      </c>
      <c r="E1259" s="1">
        <v>44697</v>
      </c>
      <c r="F1259" s="3">
        <v>1.00892</v>
      </c>
      <c r="G1259" t="s">
        <v>479</v>
      </c>
      <c r="H1259" t="s">
        <v>323</v>
      </c>
      <c r="I1259" t="s">
        <v>323</v>
      </c>
      <c r="J1259" s="3" t="s">
        <v>1485</v>
      </c>
      <c r="K1259" s="3" t="s">
        <v>1486</v>
      </c>
      <c r="L1259" s="3" t="s">
        <v>22</v>
      </c>
      <c r="M1259" s="5">
        <v>45473</v>
      </c>
      <c r="O1259" t="s">
        <v>103</v>
      </c>
      <c r="P1259">
        <v>20</v>
      </c>
      <c r="S1259" s="6">
        <v>45077</v>
      </c>
      <c r="T1259" t="s">
        <v>28</v>
      </c>
      <c r="U1259" t="s">
        <v>1364</v>
      </c>
    </row>
    <row r="1260" spans="1:21" hidden="1" x14ac:dyDescent="0.25">
      <c r="A1260" t="s">
        <v>443</v>
      </c>
      <c r="C1260" t="s">
        <v>17</v>
      </c>
      <c r="E1260" s="1">
        <v>45056</v>
      </c>
      <c r="F1260" s="3" t="s">
        <v>175</v>
      </c>
      <c r="G1260" t="s">
        <v>2763</v>
      </c>
      <c r="H1260" t="s">
        <v>2764</v>
      </c>
      <c r="J1260" s="3" t="s">
        <v>2765</v>
      </c>
      <c r="K1260" s="3" t="s">
        <v>2766</v>
      </c>
      <c r="L1260" s="3" t="s">
        <v>22</v>
      </c>
      <c r="M1260" s="5">
        <v>46411</v>
      </c>
      <c r="N1260">
        <v>1.17</v>
      </c>
      <c r="O1260" t="s">
        <v>422</v>
      </c>
      <c r="P1260">
        <v>0</v>
      </c>
      <c r="R1260" s="10">
        <f>Table1[[#This Row],[Initial Balance]]-SUM(P1261)</f>
        <v>0.97</v>
      </c>
      <c r="S1260" s="6">
        <v>45061</v>
      </c>
      <c r="T1260" t="s">
        <v>2032</v>
      </c>
      <c r="U1260" t="s">
        <v>104</v>
      </c>
    </row>
    <row r="1261" spans="1:21" hidden="1" x14ac:dyDescent="0.25">
      <c r="A1261" t="s">
        <v>443</v>
      </c>
      <c r="C1261" t="s">
        <v>17</v>
      </c>
      <c r="E1261" s="1">
        <v>45056</v>
      </c>
      <c r="F1261" s="3" t="s">
        <v>175</v>
      </c>
      <c r="G1261" t="s">
        <v>2763</v>
      </c>
      <c r="H1261" t="s">
        <v>2764</v>
      </c>
      <c r="J1261" s="3" t="s">
        <v>2765</v>
      </c>
      <c r="K1261" s="3" t="s">
        <v>2766</v>
      </c>
      <c r="L1261" s="3" t="s">
        <v>22</v>
      </c>
      <c r="M1261" s="5">
        <v>46411</v>
      </c>
      <c r="O1261" t="s">
        <v>422</v>
      </c>
      <c r="P1261">
        <v>0.2</v>
      </c>
      <c r="S1261" s="6">
        <v>45068</v>
      </c>
      <c r="T1261" t="s">
        <v>199</v>
      </c>
      <c r="U1261" t="s">
        <v>2762</v>
      </c>
    </row>
    <row r="1262" spans="1:21" hidden="1" x14ac:dyDescent="0.25">
      <c r="A1262" t="s">
        <v>443</v>
      </c>
      <c r="B1262" t="s">
        <v>16</v>
      </c>
      <c r="C1262" t="s">
        <v>17</v>
      </c>
      <c r="E1262" s="1">
        <v>44677</v>
      </c>
      <c r="F1262" s="3" t="s">
        <v>1416</v>
      </c>
      <c r="G1262" t="s">
        <v>1417</v>
      </c>
      <c r="H1262" t="s">
        <v>187</v>
      </c>
      <c r="J1262" s="3" t="s">
        <v>1418</v>
      </c>
      <c r="K1262" s="3" t="s">
        <v>1419</v>
      </c>
      <c r="L1262" s="3" t="s">
        <v>22</v>
      </c>
      <c r="M1262" s="5">
        <v>46260</v>
      </c>
      <c r="N1262">
        <v>50</v>
      </c>
      <c r="O1262" t="s">
        <v>1420</v>
      </c>
      <c r="R1262" s="10">
        <f>Table1[[#This Row],[Initial Balance]]-P1263-P1264-P1265-P1266-P1267-P1268-P4498</f>
        <v>0</v>
      </c>
      <c r="S1262" s="6">
        <v>44677</v>
      </c>
      <c r="T1262" t="s">
        <v>346</v>
      </c>
      <c r="U1262" t="s">
        <v>25</v>
      </c>
    </row>
    <row r="1263" spans="1:21" hidden="1" x14ac:dyDescent="0.25">
      <c r="A1263" t="s">
        <v>443</v>
      </c>
      <c r="B1263" t="s">
        <v>16</v>
      </c>
      <c r="C1263" t="s">
        <v>17</v>
      </c>
      <c r="E1263" s="1">
        <v>44677</v>
      </c>
      <c r="F1263" s="3" t="s">
        <v>1416</v>
      </c>
      <c r="G1263" t="s">
        <v>1417</v>
      </c>
      <c r="H1263" t="s">
        <v>187</v>
      </c>
      <c r="J1263" s="3" t="s">
        <v>1418</v>
      </c>
      <c r="K1263" s="3" t="s">
        <v>1419</v>
      </c>
      <c r="L1263" s="3" t="s">
        <v>22</v>
      </c>
      <c r="M1263" s="5">
        <v>46260</v>
      </c>
      <c r="O1263" t="s">
        <v>1420</v>
      </c>
      <c r="P1263">
        <v>4</v>
      </c>
      <c r="S1263" s="6">
        <v>44677</v>
      </c>
      <c r="T1263" t="s">
        <v>689</v>
      </c>
      <c r="U1263" t="s">
        <v>1421</v>
      </c>
    </row>
    <row r="1264" spans="1:21" hidden="1" x14ac:dyDescent="0.25">
      <c r="A1264" t="s">
        <v>443</v>
      </c>
      <c r="B1264" t="s">
        <v>16</v>
      </c>
      <c r="C1264" t="s">
        <v>17</v>
      </c>
      <c r="E1264" s="1">
        <v>44677</v>
      </c>
      <c r="F1264" s="3" t="s">
        <v>1416</v>
      </c>
      <c r="G1264" t="s">
        <v>1417</v>
      </c>
      <c r="H1264" t="s">
        <v>187</v>
      </c>
      <c r="J1264" s="3" t="s">
        <v>1418</v>
      </c>
      <c r="K1264" s="3" t="s">
        <v>1419</v>
      </c>
      <c r="L1264" s="3" t="s">
        <v>22</v>
      </c>
      <c r="M1264" s="5">
        <v>46260</v>
      </c>
      <c r="O1264" t="s">
        <v>1420</v>
      </c>
      <c r="P1264">
        <v>2.5</v>
      </c>
      <c r="S1264" s="6">
        <v>44734</v>
      </c>
      <c r="T1264" t="s">
        <v>346</v>
      </c>
      <c r="U1264" t="s">
        <v>1512</v>
      </c>
    </row>
    <row r="1265" spans="1:21" hidden="1" x14ac:dyDescent="0.25">
      <c r="A1265" t="s">
        <v>443</v>
      </c>
      <c r="B1265" t="s">
        <v>16</v>
      </c>
      <c r="C1265" t="s">
        <v>17</v>
      </c>
      <c r="E1265" s="1">
        <v>44677</v>
      </c>
      <c r="F1265" s="3" t="s">
        <v>1416</v>
      </c>
      <c r="G1265" t="s">
        <v>1417</v>
      </c>
      <c r="H1265" t="s">
        <v>187</v>
      </c>
      <c r="J1265" s="3" t="s">
        <v>1418</v>
      </c>
      <c r="K1265" s="3" t="s">
        <v>1419</v>
      </c>
      <c r="L1265" s="3" t="s">
        <v>22</v>
      </c>
      <c r="M1265" s="5">
        <v>46260</v>
      </c>
      <c r="O1265" t="s">
        <v>1420</v>
      </c>
      <c r="P1265">
        <v>4</v>
      </c>
      <c r="S1265" s="6">
        <v>44803</v>
      </c>
      <c r="T1265" t="s">
        <v>346</v>
      </c>
      <c r="U1265" t="s">
        <v>1638</v>
      </c>
    </row>
    <row r="1266" spans="1:21" hidden="1" x14ac:dyDescent="0.25">
      <c r="A1266" t="s">
        <v>443</v>
      </c>
      <c r="B1266" t="s">
        <v>16</v>
      </c>
      <c r="C1266" t="s">
        <v>17</v>
      </c>
      <c r="E1266" s="1">
        <v>44677</v>
      </c>
      <c r="F1266" s="3" t="s">
        <v>1416</v>
      </c>
      <c r="G1266" t="s">
        <v>1417</v>
      </c>
      <c r="H1266" t="s">
        <v>187</v>
      </c>
      <c r="J1266" s="3" t="s">
        <v>1418</v>
      </c>
      <c r="K1266" s="3" t="s">
        <v>1419</v>
      </c>
      <c r="L1266" s="3" t="s">
        <v>22</v>
      </c>
      <c r="M1266" s="5">
        <v>46260</v>
      </c>
      <c r="O1266" t="s">
        <v>1420</v>
      </c>
      <c r="P1266">
        <v>4</v>
      </c>
      <c r="S1266" s="6">
        <v>44827</v>
      </c>
      <c r="T1266" t="s">
        <v>346</v>
      </c>
      <c r="U1266" t="s">
        <v>1638</v>
      </c>
    </row>
    <row r="1267" spans="1:21" hidden="1" x14ac:dyDescent="0.25">
      <c r="A1267" t="s">
        <v>443</v>
      </c>
      <c r="B1267" t="s">
        <v>16</v>
      </c>
      <c r="C1267" t="s">
        <v>17</v>
      </c>
      <c r="E1267" s="1">
        <v>44677</v>
      </c>
      <c r="F1267" s="3" t="s">
        <v>1416</v>
      </c>
      <c r="G1267" t="s">
        <v>1417</v>
      </c>
      <c r="H1267" t="s">
        <v>187</v>
      </c>
      <c r="J1267" s="3" t="s">
        <v>1418</v>
      </c>
      <c r="K1267" s="3" t="s">
        <v>1419</v>
      </c>
      <c r="L1267" s="3" t="s">
        <v>22</v>
      </c>
      <c r="M1267" s="5">
        <v>46260</v>
      </c>
      <c r="O1267" t="s">
        <v>1420</v>
      </c>
      <c r="P1267">
        <v>4</v>
      </c>
      <c r="S1267" s="6">
        <v>44929</v>
      </c>
      <c r="T1267" t="s">
        <v>346</v>
      </c>
      <c r="U1267" t="s">
        <v>2023</v>
      </c>
    </row>
    <row r="1268" spans="1:21" hidden="1" x14ac:dyDescent="0.25">
      <c r="A1268" t="s">
        <v>443</v>
      </c>
      <c r="B1268" t="s">
        <v>16</v>
      </c>
      <c r="C1268" t="s">
        <v>17</v>
      </c>
      <c r="E1268" s="1">
        <v>44677</v>
      </c>
      <c r="F1268" s="3" t="s">
        <v>1416</v>
      </c>
      <c r="G1268" t="s">
        <v>1417</v>
      </c>
      <c r="H1268" t="s">
        <v>187</v>
      </c>
      <c r="J1268" s="3" t="s">
        <v>1418</v>
      </c>
      <c r="K1268" s="3" t="s">
        <v>1419</v>
      </c>
      <c r="L1268" s="3" t="s">
        <v>22</v>
      </c>
      <c r="M1268" s="5">
        <v>46260</v>
      </c>
      <c r="O1268" t="s">
        <v>1420</v>
      </c>
      <c r="P1268">
        <v>5.8</v>
      </c>
      <c r="S1268" s="6">
        <v>44935</v>
      </c>
      <c r="T1268" t="s">
        <v>1284</v>
      </c>
      <c r="U1268" t="s">
        <v>2234</v>
      </c>
    </row>
    <row r="1269" spans="1:21" hidden="1" x14ac:dyDescent="0.25">
      <c r="A1269" t="s">
        <v>443</v>
      </c>
      <c r="B1269" t="s">
        <v>16</v>
      </c>
      <c r="C1269" t="s">
        <v>17</v>
      </c>
      <c r="E1269" s="1">
        <v>44370</v>
      </c>
      <c r="F1269" s="3" t="s">
        <v>305</v>
      </c>
      <c r="G1269" t="s">
        <v>306</v>
      </c>
      <c r="H1269" t="s">
        <v>350</v>
      </c>
      <c r="J1269" s="3" t="s">
        <v>873</v>
      </c>
      <c r="K1269" s="3" t="s">
        <v>874</v>
      </c>
      <c r="L1269" s="3" t="s">
        <v>22</v>
      </c>
      <c r="M1269" s="5">
        <v>46196</v>
      </c>
      <c r="N1269">
        <v>50</v>
      </c>
      <c r="O1269" t="s">
        <v>525</v>
      </c>
      <c r="R1269" s="10">
        <v>0</v>
      </c>
      <c r="S1269" s="6">
        <v>44370</v>
      </c>
      <c r="T1269" t="s">
        <v>24</v>
      </c>
      <c r="U1269" t="s">
        <v>25</v>
      </c>
    </row>
    <row r="1270" spans="1:21" hidden="1" x14ac:dyDescent="0.25">
      <c r="A1270" t="s">
        <v>443</v>
      </c>
      <c r="B1270" t="s">
        <v>16</v>
      </c>
      <c r="C1270" t="s">
        <v>17</v>
      </c>
      <c r="E1270" s="1">
        <v>44370</v>
      </c>
      <c r="F1270" s="3" t="s">
        <v>305</v>
      </c>
      <c r="G1270" t="s">
        <v>306</v>
      </c>
      <c r="H1270" t="s">
        <v>350</v>
      </c>
      <c r="J1270" s="3" t="s">
        <v>873</v>
      </c>
      <c r="K1270" s="3" t="s">
        <v>874</v>
      </c>
      <c r="L1270" s="3" t="s">
        <v>22</v>
      </c>
      <c r="M1270" s="5">
        <v>46196</v>
      </c>
      <c r="O1270" t="s">
        <v>525</v>
      </c>
      <c r="P1270">
        <v>18</v>
      </c>
      <c r="S1270" s="6">
        <v>44585</v>
      </c>
      <c r="T1270" t="s">
        <v>28</v>
      </c>
      <c r="U1270" t="s">
        <v>1288</v>
      </c>
    </row>
    <row r="1271" spans="1:21" hidden="1" x14ac:dyDescent="0.25">
      <c r="A1271" t="s">
        <v>443</v>
      </c>
      <c r="B1271" t="s">
        <v>16</v>
      </c>
      <c r="C1271" t="s">
        <v>17</v>
      </c>
      <c r="E1271" s="1">
        <v>44370</v>
      </c>
      <c r="F1271" s="3" t="s">
        <v>305</v>
      </c>
      <c r="G1271" t="s">
        <v>306</v>
      </c>
      <c r="H1271" t="s">
        <v>350</v>
      </c>
      <c r="J1271" s="3" t="s">
        <v>873</v>
      </c>
      <c r="K1271" s="3" t="s">
        <v>874</v>
      </c>
      <c r="L1271" s="3" t="s">
        <v>22</v>
      </c>
      <c r="M1271" s="5">
        <v>46196</v>
      </c>
      <c r="O1271" t="s">
        <v>525</v>
      </c>
      <c r="P1271">
        <v>15</v>
      </c>
      <c r="S1271" s="6">
        <v>44606</v>
      </c>
      <c r="T1271" t="s">
        <v>346</v>
      </c>
      <c r="U1271" t="s">
        <v>1328</v>
      </c>
    </row>
    <row r="1272" spans="1:21" hidden="1" x14ac:dyDescent="0.25">
      <c r="A1272" t="s">
        <v>443</v>
      </c>
      <c r="B1272" t="s">
        <v>16</v>
      </c>
      <c r="C1272" t="s">
        <v>17</v>
      </c>
      <c r="E1272" s="1">
        <v>44370</v>
      </c>
      <c r="F1272" s="3" t="s">
        <v>305</v>
      </c>
      <c r="G1272" t="s">
        <v>306</v>
      </c>
      <c r="H1272" t="s">
        <v>350</v>
      </c>
      <c r="J1272" s="3" t="s">
        <v>873</v>
      </c>
      <c r="K1272" s="3" t="s">
        <v>874</v>
      </c>
      <c r="L1272" s="3" t="s">
        <v>22</v>
      </c>
      <c r="M1272" s="5">
        <v>46196</v>
      </c>
      <c r="O1272" t="s">
        <v>525</v>
      </c>
      <c r="P1272">
        <v>17</v>
      </c>
      <c r="S1272" s="6">
        <v>44627</v>
      </c>
      <c r="T1272" t="s">
        <v>346</v>
      </c>
      <c r="U1272" t="s">
        <v>1363</v>
      </c>
    </row>
    <row r="1273" spans="1:21" hidden="1" x14ac:dyDescent="0.25">
      <c r="A1273" t="s">
        <v>443</v>
      </c>
      <c r="B1273" t="s">
        <v>16</v>
      </c>
      <c r="C1273" t="s">
        <v>17</v>
      </c>
      <c r="E1273" s="1">
        <v>44302</v>
      </c>
      <c r="F1273" s="3" t="s">
        <v>447</v>
      </c>
      <c r="G1273" t="s">
        <v>448</v>
      </c>
      <c r="H1273" t="s">
        <v>350</v>
      </c>
      <c r="I1273" t="s">
        <v>350</v>
      </c>
      <c r="J1273" s="3" t="s">
        <v>449</v>
      </c>
      <c r="K1273" s="3">
        <v>27765240</v>
      </c>
      <c r="L1273" s="3" t="s">
        <v>22</v>
      </c>
      <c r="M1273" s="5">
        <v>46034</v>
      </c>
      <c r="N1273">
        <v>2</v>
      </c>
      <c r="O1273" t="s">
        <v>23</v>
      </c>
      <c r="R1273" s="10">
        <v>0</v>
      </c>
      <c r="S1273" s="6">
        <v>44302</v>
      </c>
      <c r="T1273" t="s">
        <v>24</v>
      </c>
      <c r="U1273" t="s">
        <v>25</v>
      </c>
    </row>
    <row r="1274" spans="1:21" hidden="1" x14ac:dyDescent="0.25">
      <c r="A1274" t="s">
        <v>443</v>
      </c>
      <c r="B1274" t="s">
        <v>74</v>
      </c>
      <c r="C1274" t="s">
        <v>17</v>
      </c>
      <c r="E1274" s="1">
        <v>44305</v>
      </c>
      <c r="F1274" s="3">
        <v>8170612500</v>
      </c>
      <c r="G1274" t="s">
        <v>482</v>
      </c>
      <c r="H1274" t="s">
        <v>147</v>
      </c>
      <c r="I1274" t="s">
        <v>147</v>
      </c>
      <c r="J1274" s="3" t="s">
        <v>483</v>
      </c>
      <c r="K1274" s="3" t="s">
        <v>484</v>
      </c>
      <c r="L1274" s="3" t="s">
        <v>22</v>
      </c>
      <c r="M1274" s="5">
        <v>44651</v>
      </c>
      <c r="N1274">
        <v>2.5</v>
      </c>
      <c r="O1274" t="s">
        <v>204</v>
      </c>
      <c r="R1274" s="10">
        <v>0</v>
      </c>
      <c r="S1274" s="6">
        <v>44329</v>
      </c>
      <c r="T1274" t="s">
        <v>24</v>
      </c>
      <c r="U1274" t="s">
        <v>25</v>
      </c>
    </row>
    <row r="1275" spans="1:21" hidden="1" x14ac:dyDescent="0.25">
      <c r="A1275" t="s">
        <v>443</v>
      </c>
      <c r="B1275" t="s">
        <v>74</v>
      </c>
      <c r="C1275" t="s">
        <v>17</v>
      </c>
      <c r="E1275" s="1">
        <v>44305</v>
      </c>
      <c r="F1275" s="3">
        <v>8170612500</v>
      </c>
      <c r="G1275" t="s">
        <v>482</v>
      </c>
      <c r="H1275" t="s">
        <v>147</v>
      </c>
      <c r="I1275" t="s">
        <v>147</v>
      </c>
      <c r="J1275" s="3" t="s">
        <v>483</v>
      </c>
      <c r="K1275" s="3" t="s">
        <v>484</v>
      </c>
      <c r="L1275" s="3" t="s">
        <v>22</v>
      </c>
      <c r="M1275" s="5">
        <v>44651</v>
      </c>
      <c r="O1275" t="s">
        <v>204</v>
      </c>
      <c r="P1275">
        <v>7.918E-2</v>
      </c>
      <c r="S1275" s="6">
        <v>44608</v>
      </c>
      <c r="T1275" t="s">
        <v>689</v>
      </c>
      <c r="U1275" t="s">
        <v>425</v>
      </c>
    </row>
    <row r="1276" spans="1:21" hidden="1" x14ac:dyDescent="0.25">
      <c r="A1276" t="s">
        <v>443</v>
      </c>
      <c r="B1276" t="s">
        <v>74</v>
      </c>
      <c r="C1276" t="s">
        <v>17</v>
      </c>
      <c r="E1276" s="1">
        <v>44305</v>
      </c>
      <c r="F1276" s="3">
        <v>8170612500</v>
      </c>
      <c r="G1276" t="s">
        <v>482</v>
      </c>
      <c r="H1276" t="s">
        <v>147</v>
      </c>
      <c r="I1276" t="s">
        <v>147</v>
      </c>
      <c r="J1276" s="3" t="s">
        <v>483</v>
      </c>
      <c r="K1276" s="3" t="s">
        <v>484</v>
      </c>
      <c r="L1276" s="3" t="s">
        <v>22</v>
      </c>
      <c r="M1276" s="5">
        <v>44651</v>
      </c>
      <c r="O1276" t="s">
        <v>204</v>
      </c>
      <c r="P1276">
        <v>3.6999999999999999E-4</v>
      </c>
      <c r="S1276" s="6">
        <v>44628</v>
      </c>
      <c r="T1276" t="s">
        <v>689</v>
      </c>
      <c r="U1276" t="s">
        <v>1364</v>
      </c>
    </row>
    <row r="1277" spans="1:21" hidden="1" x14ac:dyDescent="0.25">
      <c r="A1277" t="s">
        <v>443</v>
      </c>
      <c r="B1277" t="s">
        <v>74</v>
      </c>
      <c r="C1277" t="s">
        <v>17</v>
      </c>
      <c r="E1277" s="1">
        <v>44305</v>
      </c>
      <c r="F1277" s="3">
        <v>8170612500</v>
      </c>
      <c r="G1277" t="s">
        <v>482</v>
      </c>
      <c r="H1277" t="s">
        <v>147</v>
      </c>
      <c r="I1277" t="s">
        <v>147</v>
      </c>
      <c r="J1277" s="3" t="s">
        <v>483</v>
      </c>
      <c r="K1277" s="3" t="s">
        <v>484</v>
      </c>
      <c r="L1277" s="3" t="s">
        <v>22</v>
      </c>
      <c r="M1277" s="5">
        <v>44651</v>
      </c>
      <c r="O1277" t="s">
        <v>204</v>
      </c>
      <c r="P1277">
        <v>3.6999999999999999E-4</v>
      </c>
      <c r="S1277" s="6">
        <v>44636</v>
      </c>
      <c r="T1277" t="s">
        <v>689</v>
      </c>
      <c r="U1277" t="s">
        <v>1364</v>
      </c>
    </row>
    <row r="1278" spans="1:21" hidden="1" x14ac:dyDescent="0.25">
      <c r="A1278" t="s">
        <v>443</v>
      </c>
      <c r="B1278" t="s">
        <v>74</v>
      </c>
      <c r="C1278" t="s">
        <v>17</v>
      </c>
      <c r="E1278" s="1">
        <v>44305</v>
      </c>
      <c r="F1278" s="3">
        <v>8170612500</v>
      </c>
      <c r="G1278" t="s">
        <v>482</v>
      </c>
      <c r="H1278" t="s">
        <v>147</v>
      </c>
      <c r="I1278" t="s">
        <v>147</v>
      </c>
      <c r="J1278" s="3" t="s">
        <v>483</v>
      </c>
      <c r="K1278" s="3" t="s">
        <v>484</v>
      </c>
      <c r="L1278" s="3" t="s">
        <v>22</v>
      </c>
      <c r="M1278" s="5">
        <v>44651</v>
      </c>
      <c r="O1278" t="s">
        <v>204</v>
      </c>
      <c r="P1278">
        <v>3.6999999999999999E-4</v>
      </c>
      <c r="S1278" s="6">
        <v>44641</v>
      </c>
      <c r="T1278" t="s">
        <v>707</v>
      </c>
      <c r="U1278" t="s">
        <v>1364</v>
      </c>
    </row>
    <row r="1279" spans="1:21" hidden="1" x14ac:dyDescent="0.25">
      <c r="A1279" t="s">
        <v>443</v>
      </c>
      <c r="B1279" t="s">
        <v>74</v>
      </c>
      <c r="C1279" t="s">
        <v>17</v>
      </c>
      <c r="E1279" s="1">
        <v>44642</v>
      </c>
      <c r="F1279" s="3" t="s">
        <v>1392</v>
      </c>
      <c r="G1279" t="s">
        <v>482</v>
      </c>
      <c r="H1279" t="s">
        <v>1303</v>
      </c>
      <c r="I1279" t="s">
        <v>323</v>
      </c>
      <c r="J1279" s="3" t="s">
        <v>1393</v>
      </c>
      <c r="K1279" s="3" t="s">
        <v>1394</v>
      </c>
      <c r="L1279" s="3" t="s">
        <v>22</v>
      </c>
      <c r="M1279" s="5">
        <v>45169</v>
      </c>
      <c r="N1279">
        <v>1000</v>
      </c>
      <c r="O1279" t="s">
        <v>78</v>
      </c>
      <c r="R1279" s="10">
        <f>Table1[[#This Row],[Initial Balance]]-P1281-P1282-P1283-P1284-P1285-P1286-P1287-P1288-P1290-P1289-P1291-P1292-P1293-P1294-P1295-P1296-P1297-P1298-P1299-P1300-P1301-P3438-P3439-P3440</f>
        <v>166.95000000000002</v>
      </c>
      <c r="S1279" s="6">
        <v>44659</v>
      </c>
      <c r="T1279" t="s">
        <v>24</v>
      </c>
      <c r="U1279" t="s">
        <v>25</v>
      </c>
    </row>
    <row r="1280" spans="1:21" hidden="1" x14ac:dyDescent="0.25">
      <c r="A1280" t="s">
        <v>443</v>
      </c>
      <c r="B1280" t="s">
        <v>74</v>
      </c>
      <c r="C1280" t="s">
        <v>17</v>
      </c>
      <c r="E1280" s="1">
        <v>44305</v>
      </c>
      <c r="F1280" s="3">
        <v>8170612500</v>
      </c>
      <c r="G1280" t="s">
        <v>482</v>
      </c>
      <c r="H1280" t="s">
        <v>147</v>
      </c>
      <c r="I1280" t="s">
        <v>147</v>
      </c>
      <c r="J1280" s="3" t="s">
        <v>483</v>
      </c>
      <c r="K1280" s="3" t="s">
        <v>484</v>
      </c>
      <c r="L1280" s="3" t="s">
        <v>22</v>
      </c>
      <c r="M1280" s="5">
        <v>44651</v>
      </c>
      <c r="O1280" t="s">
        <v>204</v>
      </c>
      <c r="P1280">
        <v>2.4197099999999998</v>
      </c>
      <c r="S1280" s="6">
        <v>44662</v>
      </c>
      <c r="T1280" t="s">
        <v>346</v>
      </c>
      <c r="U1280" t="s">
        <v>1117</v>
      </c>
    </row>
    <row r="1281" spans="1:21" hidden="1" x14ac:dyDescent="0.25">
      <c r="A1281" t="s">
        <v>443</v>
      </c>
      <c r="B1281" t="s">
        <v>74</v>
      </c>
      <c r="C1281" t="s">
        <v>17</v>
      </c>
      <c r="E1281" s="1">
        <v>44642</v>
      </c>
      <c r="F1281" s="3" t="s">
        <v>1392</v>
      </c>
      <c r="G1281" t="s">
        <v>482</v>
      </c>
      <c r="H1281" t="s">
        <v>1303</v>
      </c>
      <c r="I1281" t="s">
        <v>323</v>
      </c>
      <c r="J1281" s="3" t="s">
        <v>1393</v>
      </c>
      <c r="K1281" s="3" t="s">
        <v>1394</v>
      </c>
      <c r="L1281" s="3" t="s">
        <v>22</v>
      </c>
      <c r="M1281" s="5">
        <v>45169</v>
      </c>
      <c r="O1281" t="s">
        <v>78</v>
      </c>
      <c r="P1281">
        <v>74</v>
      </c>
      <c r="S1281" s="6">
        <v>44663</v>
      </c>
      <c r="T1281" t="s">
        <v>689</v>
      </c>
      <c r="U1281" t="s">
        <v>1395</v>
      </c>
    </row>
    <row r="1282" spans="1:21" hidden="1" x14ac:dyDescent="0.25">
      <c r="A1282" t="s">
        <v>443</v>
      </c>
      <c r="B1282" t="s">
        <v>74</v>
      </c>
      <c r="C1282" t="s">
        <v>17</v>
      </c>
      <c r="E1282" s="1">
        <v>44642</v>
      </c>
      <c r="F1282" s="3" t="s">
        <v>1392</v>
      </c>
      <c r="G1282" t="s">
        <v>482</v>
      </c>
      <c r="H1282" t="s">
        <v>1303</v>
      </c>
      <c r="I1282" t="s">
        <v>323</v>
      </c>
      <c r="J1282" s="3" t="s">
        <v>1393</v>
      </c>
      <c r="K1282" s="3" t="s">
        <v>1394</v>
      </c>
      <c r="L1282" s="3" t="s">
        <v>22</v>
      </c>
      <c r="M1282" s="5">
        <v>45169</v>
      </c>
      <c r="O1282" t="s">
        <v>78</v>
      </c>
      <c r="P1282">
        <v>40</v>
      </c>
      <c r="S1282" s="6">
        <v>44672</v>
      </c>
      <c r="T1282" t="s">
        <v>1398</v>
      </c>
      <c r="U1282" t="s">
        <v>1408</v>
      </c>
    </row>
    <row r="1283" spans="1:21" hidden="1" x14ac:dyDescent="0.25">
      <c r="A1283" t="s">
        <v>443</v>
      </c>
      <c r="B1283" t="s">
        <v>74</v>
      </c>
      <c r="C1283" t="s">
        <v>17</v>
      </c>
      <c r="E1283" s="1">
        <v>44642</v>
      </c>
      <c r="F1283" s="3" t="s">
        <v>1392</v>
      </c>
      <c r="G1283" t="s">
        <v>482</v>
      </c>
      <c r="H1283" t="s">
        <v>1303</v>
      </c>
      <c r="I1283" t="s">
        <v>323</v>
      </c>
      <c r="J1283" s="3" t="s">
        <v>1393</v>
      </c>
      <c r="K1283" s="3" t="s">
        <v>1394</v>
      </c>
      <c r="L1283" s="3" t="s">
        <v>22</v>
      </c>
      <c r="M1283" s="5">
        <v>45169</v>
      </c>
      <c r="O1283" t="s">
        <v>78</v>
      </c>
      <c r="P1283">
        <v>37</v>
      </c>
      <c r="S1283" s="6">
        <v>44677</v>
      </c>
      <c r="T1283" t="s">
        <v>1398</v>
      </c>
      <c r="U1283" t="s">
        <v>1410</v>
      </c>
    </row>
    <row r="1284" spans="1:21" hidden="1" x14ac:dyDescent="0.25">
      <c r="A1284" t="s">
        <v>443</v>
      </c>
      <c r="B1284" t="s">
        <v>74</v>
      </c>
      <c r="C1284" t="s">
        <v>17</v>
      </c>
      <c r="E1284" s="1">
        <v>44642</v>
      </c>
      <c r="F1284" s="3" t="s">
        <v>1392</v>
      </c>
      <c r="G1284" t="s">
        <v>482</v>
      </c>
      <c r="H1284" t="s">
        <v>1303</v>
      </c>
      <c r="I1284" t="s">
        <v>323</v>
      </c>
      <c r="J1284" s="3" t="s">
        <v>1393</v>
      </c>
      <c r="K1284" s="3" t="s">
        <v>1394</v>
      </c>
      <c r="L1284" s="3" t="s">
        <v>22</v>
      </c>
      <c r="M1284" s="5">
        <v>45169</v>
      </c>
      <c r="O1284" t="s">
        <v>78</v>
      </c>
      <c r="P1284">
        <v>74</v>
      </c>
      <c r="S1284" s="6">
        <v>44680</v>
      </c>
      <c r="T1284" t="s">
        <v>689</v>
      </c>
      <c r="U1284" t="s">
        <v>1424</v>
      </c>
    </row>
    <row r="1285" spans="1:21" hidden="1" x14ac:dyDescent="0.25">
      <c r="A1285" t="s">
        <v>443</v>
      </c>
      <c r="B1285" t="s">
        <v>74</v>
      </c>
      <c r="C1285" t="s">
        <v>17</v>
      </c>
      <c r="E1285" s="1">
        <v>44642</v>
      </c>
      <c r="F1285" s="3" t="s">
        <v>1392</v>
      </c>
      <c r="G1285" t="s">
        <v>482</v>
      </c>
      <c r="H1285" t="s">
        <v>1303</v>
      </c>
      <c r="I1285" t="s">
        <v>323</v>
      </c>
      <c r="J1285" s="3" t="s">
        <v>1393</v>
      </c>
      <c r="K1285" s="3" t="s">
        <v>1394</v>
      </c>
      <c r="L1285" s="3" t="s">
        <v>22</v>
      </c>
      <c r="M1285" s="5">
        <v>45169</v>
      </c>
      <c r="O1285" t="s">
        <v>78</v>
      </c>
      <c r="P1285">
        <v>25</v>
      </c>
      <c r="S1285" s="6">
        <v>44761</v>
      </c>
      <c r="T1285" t="s">
        <v>1398</v>
      </c>
      <c r="U1285" t="s">
        <v>1593</v>
      </c>
    </row>
    <row r="1286" spans="1:21" hidden="1" x14ac:dyDescent="0.25">
      <c r="A1286" t="s">
        <v>443</v>
      </c>
      <c r="B1286" t="s">
        <v>74</v>
      </c>
      <c r="C1286" t="s">
        <v>17</v>
      </c>
      <c r="E1286" s="1">
        <v>44642</v>
      </c>
      <c r="F1286" s="3" t="s">
        <v>1392</v>
      </c>
      <c r="G1286" t="s">
        <v>482</v>
      </c>
      <c r="H1286" t="s">
        <v>1303</v>
      </c>
      <c r="I1286" t="s">
        <v>323</v>
      </c>
      <c r="J1286" s="3" t="s">
        <v>1393</v>
      </c>
      <c r="K1286" s="3" t="s">
        <v>1394</v>
      </c>
      <c r="L1286" s="3" t="s">
        <v>22</v>
      </c>
      <c r="M1286" s="5">
        <v>45169</v>
      </c>
      <c r="O1286" t="s">
        <v>78</v>
      </c>
      <c r="P1286">
        <v>25</v>
      </c>
      <c r="S1286" s="6">
        <v>44763</v>
      </c>
      <c r="T1286" t="s">
        <v>1398</v>
      </c>
      <c r="U1286" t="s">
        <v>1615</v>
      </c>
    </row>
    <row r="1287" spans="1:21" hidden="1" x14ac:dyDescent="0.25">
      <c r="A1287" t="s">
        <v>443</v>
      </c>
      <c r="B1287" t="s">
        <v>74</v>
      </c>
      <c r="C1287" t="s">
        <v>17</v>
      </c>
      <c r="E1287" s="1">
        <v>44642</v>
      </c>
      <c r="F1287" s="3" t="s">
        <v>1392</v>
      </c>
      <c r="G1287" t="s">
        <v>482</v>
      </c>
      <c r="H1287" t="s">
        <v>1303</v>
      </c>
      <c r="I1287" t="s">
        <v>323</v>
      </c>
      <c r="J1287" s="3" t="s">
        <v>1393</v>
      </c>
      <c r="K1287" s="3" t="s">
        <v>1394</v>
      </c>
      <c r="L1287" s="3" t="s">
        <v>22</v>
      </c>
      <c r="M1287" s="5">
        <v>45169</v>
      </c>
      <c r="O1287" t="s">
        <v>78</v>
      </c>
      <c r="P1287">
        <v>40</v>
      </c>
      <c r="S1287" s="6">
        <v>44768</v>
      </c>
      <c r="T1287" t="s">
        <v>1398</v>
      </c>
      <c r="U1287" t="s">
        <v>1616</v>
      </c>
    </row>
    <row r="1288" spans="1:21" hidden="1" x14ac:dyDescent="0.25">
      <c r="A1288" t="s">
        <v>443</v>
      </c>
      <c r="B1288" t="s">
        <v>74</v>
      </c>
      <c r="C1288" t="s">
        <v>17</v>
      </c>
      <c r="E1288" s="1">
        <v>44642</v>
      </c>
      <c r="F1288" s="3" t="s">
        <v>1392</v>
      </c>
      <c r="G1288" t="s">
        <v>482</v>
      </c>
      <c r="H1288" t="s">
        <v>1303</v>
      </c>
      <c r="I1288" t="s">
        <v>323</v>
      </c>
      <c r="J1288" s="3" t="s">
        <v>1393</v>
      </c>
      <c r="K1288" s="3" t="s">
        <v>1394</v>
      </c>
      <c r="L1288" s="3" t="s">
        <v>22</v>
      </c>
      <c r="M1288" s="5">
        <v>45169</v>
      </c>
      <c r="O1288" t="s">
        <v>78</v>
      </c>
      <c r="P1288">
        <v>40</v>
      </c>
      <c r="S1288" s="6">
        <v>44770</v>
      </c>
      <c r="T1288" t="s">
        <v>1398</v>
      </c>
      <c r="U1288" t="s">
        <v>1617</v>
      </c>
    </row>
    <row r="1289" spans="1:21" hidden="1" x14ac:dyDescent="0.25">
      <c r="A1289" t="s">
        <v>443</v>
      </c>
      <c r="B1289" t="s">
        <v>74</v>
      </c>
      <c r="C1289" t="s">
        <v>17</v>
      </c>
      <c r="E1289" s="1">
        <v>44642</v>
      </c>
      <c r="F1289" s="3" t="s">
        <v>1392</v>
      </c>
      <c r="G1289" t="s">
        <v>482</v>
      </c>
      <c r="H1289" t="s">
        <v>1303</v>
      </c>
      <c r="I1289" t="s">
        <v>323</v>
      </c>
      <c r="J1289" s="3" t="s">
        <v>1393</v>
      </c>
      <c r="K1289" s="3" t="s">
        <v>1394</v>
      </c>
      <c r="L1289" s="3" t="s">
        <v>22</v>
      </c>
      <c r="M1289" s="5">
        <v>45169</v>
      </c>
      <c r="O1289" t="s">
        <v>78</v>
      </c>
      <c r="P1289">
        <v>40</v>
      </c>
      <c r="S1289" s="6">
        <v>44775</v>
      </c>
      <c r="T1289" t="s">
        <v>1398</v>
      </c>
      <c r="U1289" t="s">
        <v>1618</v>
      </c>
    </row>
    <row r="1290" spans="1:21" hidden="1" x14ac:dyDescent="0.25">
      <c r="A1290" t="s">
        <v>443</v>
      </c>
      <c r="B1290" t="s">
        <v>74</v>
      </c>
      <c r="C1290" t="s">
        <v>17</v>
      </c>
      <c r="E1290" s="1">
        <v>44642</v>
      </c>
      <c r="F1290" s="3" t="s">
        <v>1392</v>
      </c>
      <c r="G1290" t="s">
        <v>482</v>
      </c>
      <c r="H1290" t="s">
        <v>1303</v>
      </c>
      <c r="I1290" t="s">
        <v>323</v>
      </c>
      <c r="J1290" s="3" t="s">
        <v>1393</v>
      </c>
      <c r="K1290" s="3" t="s">
        <v>1394</v>
      </c>
      <c r="L1290" s="3" t="s">
        <v>22</v>
      </c>
      <c r="M1290" s="5">
        <v>45169</v>
      </c>
      <c r="O1290" t="s">
        <v>78</v>
      </c>
      <c r="P1290">
        <v>40</v>
      </c>
      <c r="S1290" s="6">
        <v>44777</v>
      </c>
      <c r="T1290" t="s">
        <v>1398</v>
      </c>
      <c r="U1290" t="s">
        <v>1619</v>
      </c>
    </row>
    <row r="1291" spans="1:21" hidden="1" x14ac:dyDescent="0.25">
      <c r="A1291" t="s">
        <v>443</v>
      </c>
      <c r="B1291" t="s">
        <v>74</v>
      </c>
      <c r="C1291" t="s">
        <v>17</v>
      </c>
      <c r="E1291" s="1">
        <v>44642</v>
      </c>
      <c r="F1291" s="3" t="s">
        <v>1392</v>
      </c>
      <c r="G1291" t="s">
        <v>482</v>
      </c>
      <c r="H1291" t="s">
        <v>1303</v>
      </c>
      <c r="I1291" t="s">
        <v>323</v>
      </c>
      <c r="J1291" s="3" t="s">
        <v>1393</v>
      </c>
      <c r="K1291" s="3" t="s">
        <v>1394</v>
      </c>
      <c r="L1291" s="3" t="s">
        <v>22</v>
      </c>
      <c r="M1291" s="5">
        <v>45169</v>
      </c>
      <c r="O1291" t="s">
        <v>78</v>
      </c>
      <c r="P1291">
        <v>2.5</v>
      </c>
      <c r="S1291" s="6">
        <v>44914</v>
      </c>
      <c r="T1291" t="s">
        <v>707</v>
      </c>
      <c r="U1291" t="s">
        <v>1918</v>
      </c>
    </row>
    <row r="1292" spans="1:21" hidden="1" x14ac:dyDescent="0.25">
      <c r="A1292" t="s">
        <v>443</v>
      </c>
      <c r="B1292" t="s">
        <v>74</v>
      </c>
      <c r="C1292" t="s">
        <v>17</v>
      </c>
      <c r="E1292" s="1">
        <v>44642</v>
      </c>
      <c r="F1292" s="3" t="s">
        <v>1392</v>
      </c>
      <c r="G1292" t="s">
        <v>482</v>
      </c>
      <c r="H1292" t="s">
        <v>1303</v>
      </c>
      <c r="I1292" t="s">
        <v>323</v>
      </c>
      <c r="J1292" s="3" t="s">
        <v>1393</v>
      </c>
      <c r="K1292" s="3" t="s">
        <v>1394</v>
      </c>
      <c r="L1292" s="3" t="s">
        <v>22</v>
      </c>
      <c r="M1292" s="5">
        <v>45169</v>
      </c>
      <c r="O1292" t="s">
        <v>2452</v>
      </c>
      <c r="P1292">
        <v>40</v>
      </c>
      <c r="S1292" s="6">
        <v>44938</v>
      </c>
      <c r="T1292" t="s">
        <v>1398</v>
      </c>
      <c r="U1292" t="s">
        <v>2093</v>
      </c>
    </row>
    <row r="1293" spans="1:21" hidden="1" x14ac:dyDescent="0.25">
      <c r="A1293" t="s">
        <v>443</v>
      </c>
      <c r="B1293" t="s">
        <v>74</v>
      </c>
      <c r="C1293" t="s">
        <v>17</v>
      </c>
      <c r="E1293" s="1">
        <v>44642</v>
      </c>
      <c r="F1293" s="3" t="s">
        <v>1392</v>
      </c>
      <c r="G1293" t="s">
        <v>482</v>
      </c>
      <c r="H1293" t="s">
        <v>1303</v>
      </c>
      <c r="I1293" t="s">
        <v>323</v>
      </c>
      <c r="J1293" s="3" t="s">
        <v>1393</v>
      </c>
      <c r="K1293" s="3" t="s">
        <v>1394</v>
      </c>
      <c r="L1293" s="3" t="s">
        <v>22</v>
      </c>
      <c r="M1293" s="5">
        <v>45169</v>
      </c>
      <c r="O1293" t="s">
        <v>78</v>
      </c>
      <c r="P1293">
        <v>0</v>
      </c>
      <c r="S1293" s="6">
        <v>44945</v>
      </c>
      <c r="T1293" t="s">
        <v>2032</v>
      </c>
      <c r="U1293" t="s">
        <v>2205</v>
      </c>
    </row>
    <row r="1294" spans="1:21" hidden="1" x14ac:dyDescent="0.25">
      <c r="A1294" t="s">
        <v>443</v>
      </c>
      <c r="B1294" t="s">
        <v>74</v>
      </c>
      <c r="C1294" t="s">
        <v>17</v>
      </c>
      <c r="E1294" s="1">
        <v>44642</v>
      </c>
      <c r="F1294" s="3" t="s">
        <v>1392</v>
      </c>
      <c r="G1294" t="s">
        <v>482</v>
      </c>
      <c r="H1294" t="s">
        <v>1303</v>
      </c>
      <c r="I1294" t="s">
        <v>323</v>
      </c>
      <c r="J1294" s="3" t="s">
        <v>1393</v>
      </c>
      <c r="K1294" s="3" t="s">
        <v>1394</v>
      </c>
      <c r="L1294" s="3" t="s">
        <v>22</v>
      </c>
      <c r="M1294" s="5">
        <v>45169</v>
      </c>
      <c r="O1294" t="s">
        <v>78</v>
      </c>
      <c r="P1294">
        <v>55</v>
      </c>
      <c r="S1294" s="6">
        <v>44945</v>
      </c>
      <c r="T1294" t="s">
        <v>2163</v>
      </c>
      <c r="U1294" t="s">
        <v>2206</v>
      </c>
    </row>
    <row r="1295" spans="1:21" hidden="1" x14ac:dyDescent="0.25">
      <c r="A1295" t="s">
        <v>443</v>
      </c>
      <c r="B1295" t="s">
        <v>74</v>
      </c>
      <c r="C1295" t="s">
        <v>17</v>
      </c>
      <c r="E1295" s="1">
        <v>44642</v>
      </c>
      <c r="F1295" s="3" t="s">
        <v>1392</v>
      </c>
      <c r="G1295" t="s">
        <v>482</v>
      </c>
      <c r="H1295" t="s">
        <v>1303</v>
      </c>
      <c r="I1295" t="s">
        <v>323</v>
      </c>
      <c r="J1295" s="3" t="s">
        <v>1393</v>
      </c>
      <c r="K1295" s="3" t="s">
        <v>1394</v>
      </c>
      <c r="L1295" s="3" t="s">
        <v>22</v>
      </c>
      <c r="M1295" s="5">
        <v>45169</v>
      </c>
      <c r="O1295" t="s">
        <v>78</v>
      </c>
      <c r="P1295">
        <v>74</v>
      </c>
      <c r="S1295" s="6">
        <v>45064</v>
      </c>
      <c r="T1295" t="s">
        <v>689</v>
      </c>
      <c r="U1295" t="s">
        <v>2442</v>
      </c>
    </row>
    <row r="1296" spans="1:21" hidden="1" x14ac:dyDescent="0.25">
      <c r="A1296" t="s">
        <v>443</v>
      </c>
      <c r="B1296" t="s">
        <v>74</v>
      </c>
      <c r="C1296" t="s">
        <v>17</v>
      </c>
      <c r="E1296" s="1">
        <v>44642</v>
      </c>
      <c r="F1296" s="3" t="s">
        <v>1392</v>
      </c>
      <c r="G1296" t="s">
        <v>482</v>
      </c>
      <c r="H1296" t="s">
        <v>1303</v>
      </c>
      <c r="I1296" t="s">
        <v>323</v>
      </c>
      <c r="J1296" s="3" t="s">
        <v>1393</v>
      </c>
      <c r="K1296" s="3" t="s">
        <v>1394</v>
      </c>
      <c r="L1296" s="3" t="s">
        <v>22</v>
      </c>
      <c r="M1296" s="5">
        <v>45169</v>
      </c>
      <c r="O1296" t="s">
        <v>78</v>
      </c>
      <c r="P1296">
        <v>20</v>
      </c>
      <c r="S1296" s="6">
        <v>45104</v>
      </c>
      <c r="T1296" t="s">
        <v>2163</v>
      </c>
      <c r="U1296" t="s">
        <v>2826</v>
      </c>
    </row>
    <row r="1297" spans="1:21" hidden="1" x14ac:dyDescent="0.25">
      <c r="A1297" t="s">
        <v>443</v>
      </c>
      <c r="B1297" t="s">
        <v>74</v>
      </c>
      <c r="C1297" t="s">
        <v>17</v>
      </c>
      <c r="E1297" s="1">
        <v>44642</v>
      </c>
      <c r="F1297" s="3" t="s">
        <v>1392</v>
      </c>
      <c r="G1297" t="s">
        <v>482</v>
      </c>
      <c r="H1297" t="s">
        <v>1303</v>
      </c>
      <c r="I1297" t="s">
        <v>323</v>
      </c>
      <c r="J1297" s="3" t="s">
        <v>1393</v>
      </c>
      <c r="K1297" s="3" t="s">
        <v>1394</v>
      </c>
      <c r="L1297" s="3" t="s">
        <v>22</v>
      </c>
      <c r="M1297" s="5">
        <v>45169</v>
      </c>
      <c r="O1297" t="s">
        <v>78</v>
      </c>
      <c r="P1297">
        <v>20</v>
      </c>
      <c r="S1297" s="6">
        <v>45114</v>
      </c>
      <c r="T1297" t="s">
        <v>2163</v>
      </c>
      <c r="U1297" t="s">
        <v>2827</v>
      </c>
    </row>
    <row r="1298" spans="1:21" hidden="1" x14ac:dyDescent="0.25">
      <c r="A1298" t="s">
        <v>443</v>
      </c>
      <c r="B1298" t="s">
        <v>74</v>
      </c>
      <c r="C1298" t="s">
        <v>17</v>
      </c>
      <c r="E1298" s="1">
        <v>44642</v>
      </c>
      <c r="F1298" s="3" t="s">
        <v>1392</v>
      </c>
      <c r="G1298" t="s">
        <v>482</v>
      </c>
      <c r="H1298" t="s">
        <v>1303</v>
      </c>
      <c r="I1298" t="s">
        <v>323</v>
      </c>
      <c r="J1298" s="3" t="s">
        <v>1393</v>
      </c>
      <c r="K1298" s="3" t="s">
        <v>1394</v>
      </c>
      <c r="L1298" s="3" t="s">
        <v>22</v>
      </c>
      <c r="M1298" s="5">
        <v>45169</v>
      </c>
      <c r="O1298" t="s">
        <v>78</v>
      </c>
      <c r="P1298">
        <v>34</v>
      </c>
      <c r="S1298" s="6">
        <v>45121</v>
      </c>
      <c r="T1298" t="s">
        <v>2829</v>
      </c>
      <c r="U1298" t="s">
        <v>2828</v>
      </c>
    </row>
    <row r="1299" spans="1:21" hidden="1" x14ac:dyDescent="0.25">
      <c r="A1299" t="s">
        <v>443</v>
      </c>
      <c r="B1299" t="s">
        <v>74</v>
      </c>
      <c r="C1299" t="s">
        <v>17</v>
      </c>
      <c r="E1299" s="1">
        <v>44642</v>
      </c>
      <c r="F1299" s="3" t="s">
        <v>1392</v>
      </c>
      <c r="G1299" t="s">
        <v>482</v>
      </c>
      <c r="H1299" t="s">
        <v>1303</v>
      </c>
      <c r="I1299" t="s">
        <v>323</v>
      </c>
      <c r="J1299" s="3" t="s">
        <v>1393</v>
      </c>
      <c r="K1299" s="3" t="s">
        <v>1394</v>
      </c>
      <c r="L1299" s="3" t="s">
        <v>22</v>
      </c>
      <c r="M1299" s="5">
        <v>45169</v>
      </c>
      <c r="O1299" t="s">
        <v>78</v>
      </c>
      <c r="P1299">
        <v>34</v>
      </c>
      <c r="S1299" s="6">
        <v>45125</v>
      </c>
      <c r="T1299" t="s">
        <v>2829</v>
      </c>
      <c r="U1299" t="s">
        <v>2828</v>
      </c>
    </row>
    <row r="1300" spans="1:21" hidden="1" x14ac:dyDescent="0.25">
      <c r="A1300" t="s">
        <v>443</v>
      </c>
      <c r="B1300" t="s">
        <v>74</v>
      </c>
      <c r="C1300" t="s">
        <v>17</v>
      </c>
      <c r="E1300" s="1">
        <v>44642</v>
      </c>
      <c r="F1300" s="3" t="s">
        <v>1392</v>
      </c>
      <c r="G1300" t="s">
        <v>482</v>
      </c>
      <c r="H1300" t="s">
        <v>1303</v>
      </c>
      <c r="I1300" t="s">
        <v>323</v>
      </c>
      <c r="J1300" s="3" t="s">
        <v>1393</v>
      </c>
      <c r="K1300" s="3" t="s">
        <v>1394</v>
      </c>
      <c r="L1300" s="3" t="s">
        <v>22</v>
      </c>
      <c r="M1300" s="5">
        <v>45169</v>
      </c>
      <c r="O1300" t="s">
        <v>78</v>
      </c>
      <c r="P1300">
        <v>18</v>
      </c>
      <c r="S1300" s="6">
        <v>45131</v>
      </c>
      <c r="T1300" t="s">
        <v>2829</v>
      </c>
      <c r="U1300" t="s">
        <v>2828</v>
      </c>
    </row>
    <row r="1301" spans="1:21" hidden="1" x14ac:dyDescent="0.25">
      <c r="A1301" t="s">
        <v>443</v>
      </c>
      <c r="B1301" t="s">
        <v>74</v>
      </c>
      <c r="C1301" t="s">
        <v>17</v>
      </c>
      <c r="E1301" s="1">
        <v>44642</v>
      </c>
      <c r="F1301" s="3" t="s">
        <v>1392</v>
      </c>
      <c r="G1301" t="s">
        <v>482</v>
      </c>
      <c r="H1301" t="s">
        <v>1303</v>
      </c>
      <c r="I1301" t="s">
        <v>323</v>
      </c>
      <c r="J1301" s="3" t="s">
        <v>1393</v>
      </c>
      <c r="K1301" s="3" t="s">
        <v>1394</v>
      </c>
      <c r="L1301" s="3" t="s">
        <v>22</v>
      </c>
      <c r="M1301" s="5">
        <v>45169</v>
      </c>
      <c r="O1301" t="s">
        <v>78</v>
      </c>
      <c r="P1301">
        <v>18.5</v>
      </c>
      <c r="S1301" s="6">
        <v>45134</v>
      </c>
      <c r="T1301" t="s">
        <v>2829</v>
      </c>
      <c r="U1301" t="s">
        <v>2830</v>
      </c>
    </row>
    <row r="1302" spans="1:21" hidden="1" x14ac:dyDescent="0.25">
      <c r="A1302" t="s">
        <v>443</v>
      </c>
      <c r="B1302" t="s">
        <v>2243</v>
      </c>
      <c r="C1302" t="s">
        <v>17</v>
      </c>
      <c r="E1302" s="1">
        <v>45057</v>
      </c>
      <c r="F1302" s="3" t="s">
        <v>931</v>
      </c>
      <c r="G1302" t="s">
        <v>2858</v>
      </c>
      <c r="H1302" t="s">
        <v>1702</v>
      </c>
      <c r="J1302" s="3" t="s">
        <v>2859</v>
      </c>
      <c r="K1302" s="3" t="s">
        <v>2860</v>
      </c>
      <c r="L1302" s="3" t="s">
        <v>22</v>
      </c>
      <c r="M1302" s="5">
        <v>46073</v>
      </c>
      <c r="N1302">
        <v>12</v>
      </c>
      <c r="O1302" t="s">
        <v>204</v>
      </c>
      <c r="R1302" s="10">
        <f>Table1[[#This Row],[Initial Balance]]-P1304-P3541-P3542-P3543</f>
        <v>10.838190000000001</v>
      </c>
      <c r="S1302" s="6">
        <v>45057</v>
      </c>
      <c r="T1302" t="s">
        <v>2032</v>
      </c>
      <c r="U1302" t="s">
        <v>1726</v>
      </c>
    </row>
    <row r="1303" spans="1:21" hidden="1" x14ac:dyDescent="0.25">
      <c r="A1303" t="s">
        <v>443</v>
      </c>
      <c r="B1303" t="s">
        <v>2243</v>
      </c>
      <c r="C1303" t="s">
        <v>17</v>
      </c>
      <c r="E1303" s="1">
        <v>45057</v>
      </c>
      <c r="F1303" s="3" t="s">
        <v>931</v>
      </c>
      <c r="G1303" t="s">
        <v>2858</v>
      </c>
      <c r="H1303" t="s">
        <v>1702</v>
      </c>
      <c r="J1303" s="3" t="s">
        <v>2859</v>
      </c>
      <c r="K1303" s="3" t="s">
        <v>2860</v>
      </c>
      <c r="L1303" s="3" t="s">
        <v>22</v>
      </c>
      <c r="M1303" s="5">
        <v>46073</v>
      </c>
      <c r="N1303">
        <v>12</v>
      </c>
      <c r="O1303" t="s">
        <v>204</v>
      </c>
      <c r="S1303" s="6">
        <v>45061</v>
      </c>
      <c r="T1303" t="s">
        <v>2032</v>
      </c>
      <c r="U1303" t="s">
        <v>104</v>
      </c>
    </row>
    <row r="1304" spans="1:21" hidden="1" x14ac:dyDescent="0.25">
      <c r="A1304" t="s">
        <v>443</v>
      </c>
      <c r="B1304" t="s">
        <v>2243</v>
      </c>
      <c r="C1304" t="s">
        <v>17</v>
      </c>
      <c r="E1304" s="1">
        <v>45057</v>
      </c>
      <c r="F1304" s="3" t="s">
        <v>931</v>
      </c>
      <c r="G1304" t="s">
        <v>2858</v>
      </c>
      <c r="H1304" t="s">
        <v>1702</v>
      </c>
      <c r="J1304" s="3" t="s">
        <v>2859</v>
      </c>
      <c r="K1304" s="3" t="s">
        <v>2860</v>
      </c>
      <c r="L1304" s="3" t="s">
        <v>22</v>
      </c>
      <c r="M1304" s="5">
        <v>46073</v>
      </c>
      <c r="N1304">
        <v>12</v>
      </c>
      <c r="O1304" t="s">
        <v>204</v>
      </c>
      <c r="P1304">
        <v>1</v>
      </c>
      <c r="S1304" s="6">
        <v>45065</v>
      </c>
      <c r="T1304" t="s">
        <v>199</v>
      </c>
      <c r="U1304" t="s">
        <v>2762</v>
      </c>
    </row>
    <row r="1305" spans="1:21" hidden="1" x14ac:dyDescent="0.25">
      <c r="A1305" t="s">
        <v>443</v>
      </c>
      <c r="B1305" t="s">
        <v>74</v>
      </c>
      <c r="C1305" t="s">
        <v>17</v>
      </c>
      <c r="E1305" s="1">
        <v>44747</v>
      </c>
      <c r="F1305" s="3" t="s">
        <v>1563</v>
      </c>
      <c r="G1305" t="s">
        <v>1564</v>
      </c>
      <c r="H1305" t="s">
        <v>489</v>
      </c>
      <c r="I1305" t="s">
        <v>489</v>
      </c>
      <c r="J1305" s="3" t="s">
        <v>1565</v>
      </c>
      <c r="K1305" s="3">
        <v>9206309</v>
      </c>
      <c r="L1305" s="3" t="s">
        <v>22</v>
      </c>
      <c r="M1305" s="5">
        <v>45107</v>
      </c>
      <c r="N1305">
        <v>40</v>
      </c>
      <c r="O1305" t="s">
        <v>204</v>
      </c>
      <c r="R1305" s="10">
        <f>Table1[[#This Row],[Initial Balance]]-SUM(P1424,P2140,P2353,P2354,P2355,P2356)</f>
        <v>-183.87432000000001</v>
      </c>
      <c r="S1305" s="6">
        <v>44750</v>
      </c>
      <c r="T1305" t="s">
        <v>24</v>
      </c>
      <c r="U1305" t="s">
        <v>25</v>
      </c>
    </row>
    <row r="1306" spans="1:21" hidden="1" x14ac:dyDescent="0.25">
      <c r="A1306" t="s">
        <v>443</v>
      </c>
      <c r="B1306" t="s">
        <v>74</v>
      </c>
      <c r="C1306" t="s">
        <v>17</v>
      </c>
      <c r="E1306" s="1">
        <v>44727</v>
      </c>
      <c r="F1306" s="3" t="s">
        <v>1517</v>
      </c>
      <c r="G1306" t="s">
        <v>1518</v>
      </c>
      <c r="H1306" t="s">
        <v>1082</v>
      </c>
      <c r="I1306" t="s">
        <v>1082</v>
      </c>
      <c r="J1306" s="3" t="s">
        <v>1519</v>
      </c>
      <c r="K1306" s="3">
        <v>318253</v>
      </c>
      <c r="L1306" s="3" t="s">
        <v>22</v>
      </c>
      <c r="M1306" s="5">
        <v>45717</v>
      </c>
      <c r="N1306">
        <v>4</v>
      </c>
      <c r="O1306" t="s">
        <v>1520</v>
      </c>
      <c r="R1306" s="10">
        <v>0</v>
      </c>
      <c r="S1306" s="6">
        <v>44733</v>
      </c>
      <c r="T1306" t="s">
        <v>24</v>
      </c>
      <c r="U1306" t="s">
        <v>25</v>
      </c>
    </row>
    <row r="1307" spans="1:21" hidden="1" x14ac:dyDescent="0.25">
      <c r="A1307" t="s">
        <v>443</v>
      </c>
      <c r="B1307" t="s">
        <v>74</v>
      </c>
      <c r="C1307" t="s">
        <v>17</v>
      </c>
      <c r="E1307" s="1">
        <v>44727</v>
      </c>
      <c r="F1307" s="3" t="s">
        <v>1517</v>
      </c>
      <c r="G1307" t="s">
        <v>1518</v>
      </c>
      <c r="H1307" t="s">
        <v>1082</v>
      </c>
      <c r="I1307" t="s">
        <v>1082</v>
      </c>
      <c r="J1307" s="3" t="s">
        <v>1519</v>
      </c>
      <c r="K1307" s="3">
        <v>318253</v>
      </c>
      <c r="L1307" s="3" t="s">
        <v>22</v>
      </c>
      <c r="M1307" s="5">
        <v>45717</v>
      </c>
      <c r="O1307" t="s">
        <v>1520</v>
      </c>
      <c r="P1307">
        <v>1</v>
      </c>
      <c r="S1307" s="6">
        <v>44733</v>
      </c>
      <c r="T1307" t="s">
        <v>689</v>
      </c>
      <c r="U1307" t="s">
        <v>1515</v>
      </c>
    </row>
    <row r="1308" spans="1:21" hidden="1" x14ac:dyDescent="0.25">
      <c r="A1308" t="s">
        <v>443</v>
      </c>
      <c r="B1308" t="s">
        <v>74</v>
      </c>
      <c r="C1308" t="s">
        <v>17</v>
      </c>
      <c r="E1308" s="1">
        <v>44727</v>
      </c>
      <c r="F1308" s="3" t="s">
        <v>1517</v>
      </c>
      <c r="G1308" t="s">
        <v>1518</v>
      </c>
      <c r="H1308" t="s">
        <v>1082</v>
      </c>
      <c r="I1308" t="s">
        <v>1082</v>
      </c>
      <c r="J1308" s="3" t="s">
        <v>1519</v>
      </c>
      <c r="K1308" s="3">
        <v>318253</v>
      </c>
      <c r="L1308" s="3" t="s">
        <v>22</v>
      </c>
      <c r="M1308" s="5">
        <v>45717</v>
      </c>
      <c r="O1308" t="s">
        <v>1520</v>
      </c>
      <c r="P1308">
        <v>2</v>
      </c>
      <c r="S1308" s="6">
        <v>44741</v>
      </c>
      <c r="T1308" t="s">
        <v>689</v>
      </c>
      <c r="U1308" t="s">
        <v>1553</v>
      </c>
    </row>
    <row r="1309" spans="1:21" hidden="1" x14ac:dyDescent="0.25">
      <c r="A1309" t="s">
        <v>443</v>
      </c>
      <c r="B1309" t="s">
        <v>74</v>
      </c>
      <c r="C1309" t="s">
        <v>17</v>
      </c>
      <c r="E1309" s="1">
        <v>44743</v>
      </c>
      <c r="F1309" s="3" t="s">
        <v>1517</v>
      </c>
      <c r="G1309" t="s">
        <v>1518</v>
      </c>
      <c r="H1309" t="s">
        <v>1082</v>
      </c>
      <c r="I1309" t="s">
        <v>1082</v>
      </c>
      <c r="J1309" s="3" t="s">
        <v>1559</v>
      </c>
      <c r="K1309" s="3">
        <v>318253</v>
      </c>
      <c r="L1309" s="3" t="s">
        <v>22</v>
      </c>
      <c r="M1309" s="5">
        <v>45717</v>
      </c>
      <c r="N1309">
        <v>4</v>
      </c>
      <c r="O1309" t="s">
        <v>1520</v>
      </c>
      <c r="R1309" s="10">
        <f>Table1[[#This Row],[Initial Balance]]-SUM(P1426,P1588,P2074,P2075)</f>
        <v>-231.57</v>
      </c>
      <c r="S1309" s="6">
        <v>44750</v>
      </c>
      <c r="T1309" t="s">
        <v>24</v>
      </c>
      <c r="U1309" t="s">
        <v>25</v>
      </c>
    </row>
    <row r="1310" spans="1:21" hidden="1" x14ac:dyDescent="0.25">
      <c r="A1310" t="s">
        <v>443</v>
      </c>
      <c r="B1310" t="s">
        <v>74</v>
      </c>
      <c r="C1310" t="s">
        <v>17</v>
      </c>
      <c r="E1310" s="1">
        <v>44727</v>
      </c>
      <c r="F1310" s="3" t="s">
        <v>1517</v>
      </c>
      <c r="G1310" t="s">
        <v>1518</v>
      </c>
      <c r="H1310" t="s">
        <v>1082</v>
      </c>
      <c r="I1310" t="s">
        <v>1082</v>
      </c>
      <c r="J1310" s="3" t="s">
        <v>1519</v>
      </c>
      <c r="K1310" s="3">
        <v>318253</v>
      </c>
      <c r="L1310" s="3" t="s">
        <v>22</v>
      </c>
      <c r="M1310" s="5">
        <v>45717</v>
      </c>
      <c r="O1310" t="s">
        <v>1520</v>
      </c>
      <c r="P1310">
        <v>1</v>
      </c>
      <c r="S1310" s="6">
        <v>44832</v>
      </c>
      <c r="T1310" t="s">
        <v>689</v>
      </c>
      <c r="U1310" t="s">
        <v>1742</v>
      </c>
    </row>
    <row r="1311" spans="1:21" hidden="1" x14ac:dyDescent="0.25">
      <c r="A1311" t="s">
        <v>443</v>
      </c>
      <c r="B1311" t="s">
        <v>74</v>
      </c>
      <c r="C1311" t="s">
        <v>17</v>
      </c>
      <c r="E1311" s="1">
        <v>45745</v>
      </c>
      <c r="F1311" s="3">
        <v>4.8650500000000001</v>
      </c>
      <c r="G1311" t="s">
        <v>1572</v>
      </c>
      <c r="H1311" t="s">
        <v>147</v>
      </c>
      <c r="I1311" t="s">
        <v>147</v>
      </c>
      <c r="J1311" s="3" t="s">
        <v>1573</v>
      </c>
      <c r="K1311" s="3">
        <v>8722002</v>
      </c>
      <c r="L1311" s="3" t="s">
        <v>22</v>
      </c>
      <c r="M1311" s="5">
        <v>45745</v>
      </c>
      <c r="N1311">
        <v>15</v>
      </c>
      <c r="O1311" t="s">
        <v>204</v>
      </c>
      <c r="R1311" s="10">
        <v>0</v>
      </c>
      <c r="S1311" s="6">
        <v>44799</v>
      </c>
      <c r="T1311" t="s">
        <v>24</v>
      </c>
      <c r="U1311" t="s">
        <v>25</v>
      </c>
    </row>
    <row r="1312" spans="1:21" hidden="1" x14ac:dyDescent="0.25">
      <c r="A1312" t="s">
        <v>443</v>
      </c>
      <c r="B1312" t="s">
        <v>74</v>
      </c>
      <c r="C1312" t="s">
        <v>17</v>
      </c>
      <c r="E1312" s="1">
        <v>45745</v>
      </c>
      <c r="F1312" s="3">
        <v>4.8650500000000001</v>
      </c>
      <c r="G1312" t="s">
        <v>1572</v>
      </c>
      <c r="H1312" t="s">
        <v>147</v>
      </c>
      <c r="I1312" t="s">
        <v>147</v>
      </c>
      <c r="J1312" s="3" t="s">
        <v>1573</v>
      </c>
      <c r="K1312" s="3">
        <v>8722002</v>
      </c>
      <c r="L1312" s="3" t="s">
        <v>22</v>
      </c>
      <c r="M1312" s="5">
        <v>45745</v>
      </c>
      <c r="O1312" t="s">
        <v>204</v>
      </c>
      <c r="P1312">
        <v>3</v>
      </c>
      <c r="S1312" s="6">
        <v>44818</v>
      </c>
      <c r="T1312" t="s">
        <v>689</v>
      </c>
      <c r="U1312" t="s">
        <v>1699</v>
      </c>
    </row>
    <row r="1313" spans="1:21" hidden="1" x14ac:dyDescent="0.25">
      <c r="A1313" t="s">
        <v>443</v>
      </c>
      <c r="B1313" t="s">
        <v>74</v>
      </c>
      <c r="C1313" t="s">
        <v>17</v>
      </c>
      <c r="E1313" s="1">
        <v>45745</v>
      </c>
      <c r="F1313" s="3">
        <v>4.8650500000000001</v>
      </c>
      <c r="G1313" t="s">
        <v>1572</v>
      </c>
      <c r="H1313" t="s">
        <v>147</v>
      </c>
      <c r="I1313" t="s">
        <v>147</v>
      </c>
      <c r="J1313" s="3" t="s">
        <v>1573</v>
      </c>
      <c r="K1313" s="3">
        <v>8722002</v>
      </c>
      <c r="L1313" s="3" t="s">
        <v>22</v>
      </c>
      <c r="M1313" s="5">
        <v>45745</v>
      </c>
      <c r="O1313" t="s">
        <v>204</v>
      </c>
      <c r="P1313">
        <v>2</v>
      </c>
      <c r="S1313" s="6">
        <v>44825</v>
      </c>
      <c r="T1313" t="s">
        <v>689</v>
      </c>
      <c r="U1313" t="s">
        <v>1700</v>
      </c>
    </row>
    <row r="1314" spans="1:21" hidden="1" x14ac:dyDescent="0.25">
      <c r="A1314" t="s">
        <v>443</v>
      </c>
      <c r="B1314" t="s">
        <v>74</v>
      </c>
      <c r="C1314" t="s">
        <v>17</v>
      </c>
      <c r="E1314" s="1">
        <v>45745</v>
      </c>
      <c r="F1314" s="3">
        <v>4.8650500000000001</v>
      </c>
      <c r="G1314" t="s">
        <v>1572</v>
      </c>
      <c r="H1314" t="s">
        <v>147</v>
      </c>
      <c r="I1314" t="s">
        <v>147</v>
      </c>
      <c r="J1314" s="3" t="s">
        <v>1573</v>
      </c>
      <c r="K1314" s="3">
        <v>8722002</v>
      </c>
      <c r="L1314" s="3" t="s">
        <v>22</v>
      </c>
      <c r="M1314" s="5">
        <v>45745</v>
      </c>
      <c r="O1314" t="s">
        <v>204</v>
      </c>
      <c r="P1314">
        <v>1</v>
      </c>
      <c r="S1314" s="6">
        <v>44837</v>
      </c>
      <c r="T1314" t="s">
        <v>689</v>
      </c>
      <c r="U1314" t="s">
        <v>1757</v>
      </c>
    </row>
    <row r="1315" spans="1:21" hidden="1" x14ac:dyDescent="0.25">
      <c r="A1315" t="s">
        <v>443</v>
      </c>
      <c r="B1315" t="s">
        <v>74</v>
      </c>
      <c r="C1315" t="s">
        <v>17</v>
      </c>
      <c r="E1315" s="1">
        <v>45745</v>
      </c>
      <c r="F1315" s="3">
        <v>4.8650500000000001</v>
      </c>
      <c r="G1315" t="s">
        <v>1572</v>
      </c>
      <c r="H1315" t="s">
        <v>147</v>
      </c>
      <c r="I1315" t="s">
        <v>147</v>
      </c>
      <c r="J1315" s="3" t="s">
        <v>1573</v>
      </c>
      <c r="K1315" s="3">
        <v>8722002</v>
      </c>
      <c r="L1315" s="3" t="s">
        <v>22</v>
      </c>
      <c r="M1315" s="5">
        <v>45745</v>
      </c>
      <c r="O1315" t="s">
        <v>204</v>
      </c>
      <c r="P1315">
        <v>1</v>
      </c>
      <c r="S1315" s="6">
        <v>44838</v>
      </c>
      <c r="T1315" t="s">
        <v>346</v>
      </c>
      <c r="U1315" t="s">
        <v>1754</v>
      </c>
    </row>
    <row r="1316" spans="1:21" hidden="1" x14ac:dyDescent="0.25">
      <c r="A1316" t="s">
        <v>443</v>
      </c>
      <c r="B1316" t="s">
        <v>74</v>
      </c>
      <c r="C1316" t="s">
        <v>17</v>
      </c>
      <c r="E1316" s="1">
        <v>45745</v>
      </c>
      <c r="F1316" s="3">
        <v>4.8650500000000001</v>
      </c>
      <c r="G1316" t="s">
        <v>1572</v>
      </c>
      <c r="H1316" t="s">
        <v>147</v>
      </c>
      <c r="I1316" t="s">
        <v>147</v>
      </c>
      <c r="J1316" s="3" t="s">
        <v>1573</v>
      </c>
      <c r="K1316" s="3">
        <v>8722002</v>
      </c>
      <c r="L1316" s="3" t="s">
        <v>22</v>
      </c>
      <c r="M1316" s="5">
        <v>45745</v>
      </c>
      <c r="O1316" t="s">
        <v>204</v>
      </c>
      <c r="P1316">
        <v>1</v>
      </c>
      <c r="S1316" s="6">
        <v>44841</v>
      </c>
      <c r="T1316" t="s">
        <v>689</v>
      </c>
      <c r="U1316" t="s">
        <v>1784</v>
      </c>
    </row>
    <row r="1317" spans="1:21" hidden="1" x14ac:dyDescent="0.25">
      <c r="A1317" t="s">
        <v>443</v>
      </c>
      <c r="B1317" t="s">
        <v>74</v>
      </c>
      <c r="C1317" t="s">
        <v>17</v>
      </c>
      <c r="E1317" s="1">
        <v>45745</v>
      </c>
      <c r="F1317" s="3">
        <v>4.8650500000000001</v>
      </c>
      <c r="G1317" t="s">
        <v>1572</v>
      </c>
      <c r="H1317" t="s">
        <v>147</v>
      </c>
      <c r="I1317" t="s">
        <v>147</v>
      </c>
      <c r="J1317" s="3" t="s">
        <v>1573</v>
      </c>
      <c r="K1317" s="3">
        <v>8722002</v>
      </c>
      <c r="L1317" s="3" t="s">
        <v>22</v>
      </c>
      <c r="M1317" s="5">
        <v>45745</v>
      </c>
      <c r="O1317" t="s">
        <v>204</v>
      </c>
      <c r="P1317">
        <v>1</v>
      </c>
      <c r="S1317" s="6">
        <v>45056</v>
      </c>
      <c r="T1317" t="s">
        <v>689</v>
      </c>
      <c r="U1317" t="s">
        <v>2475</v>
      </c>
    </row>
    <row r="1318" spans="1:21" hidden="1" x14ac:dyDescent="0.25">
      <c r="A1318" t="s">
        <v>443</v>
      </c>
      <c r="B1318" t="s">
        <v>74</v>
      </c>
      <c r="C1318" t="s">
        <v>17</v>
      </c>
      <c r="E1318" s="1">
        <v>45745</v>
      </c>
      <c r="F1318" s="3">
        <v>4.8650500000000001</v>
      </c>
      <c r="G1318" t="s">
        <v>1572</v>
      </c>
      <c r="H1318" t="s">
        <v>147</v>
      </c>
      <c r="I1318" t="s">
        <v>147</v>
      </c>
      <c r="J1318" s="3" t="s">
        <v>1573</v>
      </c>
      <c r="K1318" s="3">
        <v>8722002</v>
      </c>
      <c r="L1318" s="3" t="s">
        <v>22</v>
      </c>
      <c r="M1318" s="5">
        <v>45745</v>
      </c>
      <c r="O1318" t="s">
        <v>204</v>
      </c>
      <c r="P1318">
        <v>2</v>
      </c>
      <c r="S1318" s="6">
        <v>45064</v>
      </c>
      <c r="T1318" t="s">
        <v>689</v>
      </c>
      <c r="U1318" t="s">
        <v>2442</v>
      </c>
    </row>
    <row r="1319" spans="1:21" hidden="1" x14ac:dyDescent="0.25">
      <c r="A1319" t="s">
        <v>443</v>
      </c>
      <c r="B1319" t="s">
        <v>74</v>
      </c>
      <c r="C1319" t="s">
        <v>17</v>
      </c>
      <c r="E1319" s="1">
        <v>44754</v>
      </c>
      <c r="F1319" s="3" t="s">
        <v>205</v>
      </c>
      <c r="G1319" t="s">
        <v>1686</v>
      </c>
      <c r="H1319" t="s">
        <v>485</v>
      </c>
      <c r="I1319" t="s">
        <v>485</v>
      </c>
      <c r="J1319" s="3" t="s">
        <v>1575</v>
      </c>
      <c r="K1319" s="3">
        <v>32705222</v>
      </c>
      <c r="L1319" s="3" t="s">
        <v>22</v>
      </c>
      <c r="M1319" s="5">
        <v>45804</v>
      </c>
      <c r="N1319">
        <v>20</v>
      </c>
      <c r="O1319" t="s">
        <v>204</v>
      </c>
      <c r="R1319" s="10">
        <v>20</v>
      </c>
      <c r="S1319" s="6">
        <v>44799</v>
      </c>
      <c r="T1319" t="s">
        <v>24</v>
      </c>
      <c r="U1319" t="s">
        <v>25</v>
      </c>
    </row>
    <row r="1320" spans="1:21" hidden="1" x14ac:dyDescent="0.25">
      <c r="A1320" t="s">
        <v>443</v>
      </c>
      <c r="B1320" t="s">
        <v>74</v>
      </c>
      <c r="C1320" t="s">
        <v>17</v>
      </c>
      <c r="E1320" s="1">
        <v>44301</v>
      </c>
      <c r="F1320" s="3" t="s">
        <v>205</v>
      </c>
      <c r="G1320" t="s">
        <v>202</v>
      </c>
      <c r="H1320" t="s">
        <v>452</v>
      </c>
      <c r="I1320" t="s">
        <v>485</v>
      </c>
      <c r="J1320" s="3" t="s">
        <v>486</v>
      </c>
      <c r="K1320" s="3">
        <v>31702211</v>
      </c>
      <c r="L1320" s="3" t="s">
        <v>22</v>
      </c>
      <c r="M1320" s="5">
        <v>45339</v>
      </c>
      <c r="N1320">
        <v>20</v>
      </c>
      <c r="O1320" t="s">
        <v>204</v>
      </c>
      <c r="R1320" s="10">
        <v>0</v>
      </c>
      <c r="S1320" s="6">
        <v>44329</v>
      </c>
      <c r="T1320" t="s">
        <v>24</v>
      </c>
      <c r="U1320" t="s">
        <v>25</v>
      </c>
    </row>
    <row r="1321" spans="1:21" hidden="1" x14ac:dyDescent="0.25">
      <c r="A1321" t="s">
        <v>443</v>
      </c>
      <c r="B1321" t="s">
        <v>74</v>
      </c>
      <c r="C1321" t="s">
        <v>17</v>
      </c>
      <c r="E1321" s="1">
        <v>44301</v>
      </c>
      <c r="F1321" s="3" t="s">
        <v>205</v>
      </c>
      <c r="G1321" t="s">
        <v>202</v>
      </c>
      <c r="H1321" t="s">
        <v>452</v>
      </c>
      <c r="I1321" t="s">
        <v>485</v>
      </c>
      <c r="J1321" s="3" t="s">
        <v>486</v>
      </c>
      <c r="K1321" s="3">
        <v>31702211</v>
      </c>
      <c r="L1321" s="3" t="s">
        <v>22</v>
      </c>
      <c r="M1321" s="5">
        <v>45339</v>
      </c>
      <c r="O1321" t="s">
        <v>204</v>
      </c>
      <c r="P1321">
        <v>6.3</v>
      </c>
      <c r="S1321" s="6">
        <v>44658</v>
      </c>
      <c r="T1321" t="s">
        <v>689</v>
      </c>
      <c r="U1321" t="s">
        <v>1395</v>
      </c>
    </row>
    <row r="1322" spans="1:21" hidden="1" x14ac:dyDescent="0.25">
      <c r="A1322" t="s">
        <v>443</v>
      </c>
      <c r="B1322" t="s">
        <v>74</v>
      </c>
      <c r="C1322" t="s">
        <v>17</v>
      </c>
      <c r="E1322" s="1">
        <v>44301</v>
      </c>
      <c r="F1322" s="3" t="s">
        <v>205</v>
      </c>
      <c r="G1322" t="s">
        <v>202</v>
      </c>
      <c r="H1322" t="s">
        <v>452</v>
      </c>
      <c r="I1322" t="s">
        <v>485</v>
      </c>
      <c r="J1322" s="3" t="s">
        <v>486</v>
      </c>
      <c r="K1322" s="3">
        <v>31702211</v>
      </c>
      <c r="L1322" s="3" t="s">
        <v>22</v>
      </c>
      <c r="M1322" s="5">
        <v>45339</v>
      </c>
      <c r="O1322" t="s">
        <v>204</v>
      </c>
      <c r="P1322">
        <v>8</v>
      </c>
      <c r="S1322" s="6">
        <v>44659</v>
      </c>
      <c r="T1322" t="s">
        <v>689</v>
      </c>
      <c r="U1322" t="s">
        <v>1395</v>
      </c>
    </row>
    <row r="1323" spans="1:21" hidden="1" x14ac:dyDescent="0.25">
      <c r="A1323" t="s">
        <v>443</v>
      </c>
      <c r="B1323" t="s">
        <v>74</v>
      </c>
      <c r="C1323" t="s">
        <v>17</v>
      </c>
      <c r="E1323" s="1">
        <v>44301</v>
      </c>
      <c r="F1323" s="3" t="s">
        <v>205</v>
      </c>
      <c r="G1323" t="s">
        <v>202</v>
      </c>
      <c r="H1323" t="s">
        <v>452</v>
      </c>
      <c r="I1323" t="s">
        <v>485</v>
      </c>
      <c r="J1323" s="3" t="s">
        <v>486</v>
      </c>
      <c r="K1323" s="3">
        <v>31702211</v>
      </c>
      <c r="L1323" s="3" t="s">
        <v>22</v>
      </c>
      <c r="M1323" s="5">
        <v>45339</v>
      </c>
      <c r="O1323" t="s">
        <v>204</v>
      </c>
      <c r="P1323">
        <v>2.2000000000000002</v>
      </c>
      <c r="S1323" s="6">
        <v>44663</v>
      </c>
      <c r="T1323" t="s">
        <v>689</v>
      </c>
      <c r="U1323" t="s">
        <v>1395</v>
      </c>
    </row>
    <row r="1324" spans="1:21" hidden="1" x14ac:dyDescent="0.25">
      <c r="A1324" t="s">
        <v>443</v>
      </c>
      <c r="B1324" t="s">
        <v>74</v>
      </c>
      <c r="C1324" t="s">
        <v>17</v>
      </c>
      <c r="E1324" s="1">
        <v>44301</v>
      </c>
      <c r="F1324" s="3" t="s">
        <v>205</v>
      </c>
      <c r="G1324" t="s">
        <v>202</v>
      </c>
      <c r="H1324" t="s">
        <v>452</v>
      </c>
      <c r="I1324" t="s">
        <v>485</v>
      </c>
      <c r="J1324" s="3" t="s">
        <v>486</v>
      </c>
      <c r="K1324" s="3">
        <v>31702211</v>
      </c>
      <c r="L1324" s="3" t="s">
        <v>22</v>
      </c>
      <c r="M1324" s="5">
        <v>45339</v>
      </c>
      <c r="O1324" t="s">
        <v>204</v>
      </c>
      <c r="P1324">
        <v>1.7</v>
      </c>
      <c r="S1324" s="6">
        <v>44664</v>
      </c>
      <c r="T1324" t="s">
        <v>689</v>
      </c>
      <c r="U1324" t="s">
        <v>1395</v>
      </c>
    </row>
    <row r="1325" spans="1:21" hidden="1" x14ac:dyDescent="0.25">
      <c r="A1325" t="s">
        <v>443</v>
      </c>
      <c r="B1325" t="s">
        <v>74</v>
      </c>
      <c r="C1325" t="s">
        <v>17</v>
      </c>
      <c r="E1325" s="1">
        <v>44301</v>
      </c>
      <c r="F1325" s="3" t="s">
        <v>205</v>
      </c>
      <c r="G1325" t="s">
        <v>202</v>
      </c>
      <c r="H1325" t="s">
        <v>452</v>
      </c>
      <c r="I1325" t="s">
        <v>485</v>
      </c>
      <c r="J1325" s="3" t="s">
        <v>486</v>
      </c>
      <c r="K1325" s="3">
        <v>31702211</v>
      </c>
      <c r="L1325" s="3" t="s">
        <v>22</v>
      </c>
      <c r="M1325" s="5">
        <v>45339</v>
      </c>
      <c r="O1325" t="s">
        <v>204</v>
      </c>
      <c r="P1325">
        <v>1.8</v>
      </c>
      <c r="S1325" s="6">
        <v>44665</v>
      </c>
      <c r="T1325" t="s">
        <v>346</v>
      </c>
      <c r="U1325" t="s">
        <v>1396</v>
      </c>
    </row>
    <row r="1326" spans="1:21" hidden="1" x14ac:dyDescent="0.25">
      <c r="A1326" t="s">
        <v>443</v>
      </c>
      <c r="B1326" t="s">
        <v>16</v>
      </c>
      <c r="C1326" t="s">
        <v>17</v>
      </c>
      <c r="E1326" s="1">
        <v>45127</v>
      </c>
      <c r="F1326" s="3">
        <v>3100499</v>
      </c>
      <c r="G1326" t="s">
        <v>2874</v>
      </c>
      <c r="H1326" t="s">
        <v>20</v>
      </c>
      <c r="J1326" s="3" t="s">
        <v>2974</v>
      </c>
      <c r="K1326" s="3" t="s">
        <v>2876</v>
      </c>
      <c r="L1326" s="3" t="s">
        <v>22</v>
      </c>
      <c r="M1326" s="5">
        <v>46786</v>
      </c>
      <c r="N1326">
        <v>50</v>
      </c>
      <c r="O1326" t="s">
        <v>2877</v>
      </c>
      <c r="R1326" s="10">
        <f>Table1[[#This Row],[Initial Balance]]-P1335-P1336-P4079</f>
        <v>0</v>
      </c>
      <c r="S1326" s="6">
        <v>45127</v>
      </c>
      <c r="T1326" t="s">
        <v>2032</v>
      </c>
      <c r="U1326" t="s">
        <v>104</v>
      </c>
    </row>
    <row r="1327" spans="1:21" hidden="1" x14ac:dyDescent="0.25">
      <c r="A1327" t="s">
        <v>443</v>
      </c>
      <c r="B1327" t="s">
        <v>74</v>
      </c>
      <c r="C1327" t="s">
        <v>17</v>
      </c>
      <c r="E1327" s="1">
        <v>44642</v>
      </c>
      <c r="F1327" s="3" t="s">
        <v>1392</v>
      </c>
      <c r="G1327" t="s">
        <v>3190</v>
      </c>
      <c r="H1327" t="s">
        <v>1303</v>
      </c>
      <c r="I1327" t="s">
        <v>323</v>
      </c>
      <c r="J1327" s="3" t="s">
        <v>3189</v>
      </c>
      <c r="K1327" s="3" t="s">
        <v>3188</v>
      </c>
      <c r="L1327" s="3" t="s">
        <v>22</v>
      </c>
      <c r="M1327" s="5">
        <v>45169</v>
      </c>
      <c r="O1327" t="s">
        <v>2620</v>
      </c>
      <c r="P1327">
        <v>0.21</v>
      </c>
      <c r="S1327" s="6">
        <v>45077</v>
      </c>
      <c r="T1327" t="s">
        <v>3057</v>
      </c>
      <c r="U1327" t="s">
        <v>3185</v>
      </c>
    </row>
    <row r="1328" spans="1:21" hidden="1" x14ac:dyDescent="0.25">
      <c r="A1328" t="s">
        <v>443</v>
      </c>
      <c r="B1328" t="s">
        <v>74</v>
      </c>
      <c r="C1328" t="s">
        <v>17</v>
      </c>
      <c r="E1328" s="1">
        <v>44642</v>
      </c>
      <c r="F1328" s="3" t="s">
        <v>1392</v>
      </c>
      <c r="G1328" t="s">
        <v>3190</v>
      </c>
      <c r="H1328" t="s">
        <v>1303</v>
      </c>
      <c r="I1328" t="s">
        <v>323</v>
      </c>
      <c r="J1328" s="3" t="s">
        <v>3189</v>
      </c>
      <c r="K1328" s="3" t="s">
        <v>3188</v>
      </c>
      <c r="L1328" s="3" t="s">
        <v>22</v>
      </c>
      <c r="M1328" s="5">
        <v>45169</v>
      </c>
      <c r="O1328" t="s">
        <v>2620</v>
      </c>
      <c r="P1328">
        <v>19</v>
      </c>
      <c r="S1328" s="6">
        <v>45150</v>
      </c>
      <c r="T1328" t="s">
        <v>3184</v>
      </c>
      <c r="U1328" t="s">
        <v>3186</v>
      </c>
    </row>
    <row r="1329" spans="1:21" hidden="1" x14ac:dyDescent="0.25">
      <c r="A1329" t="s">
        <v>443</v>
      </c>
      <c r="B1329" t="s">
        <v>74</v>
      </c>
      <c r="C1329" t="s">
        <v>17</v>
      </c>
      <c r="E1329" s="1">
        <v>44642</v>
      </c>
      <c r="F1329" s="3" t="s">
        <v>1392</v>
      </c>
      <c r="G1329" t="s">
        <v>3190</v>
      </c>
      <c r="H1329" t="s">
        <v>1303</v>
      </c>
      <c r="I1329" t="s">
        <v>323</v>
      </c>
      <c r="J1329" s="3" t="s">
        <v>3189</v>
      </c>
      <c r="K1329" s="3" t="s">
        <v>3188</v>
      </c>
      <c r="L1329" s="3" t="s">
        <v>22</v>
      </c>
      <c r="M1329" s="5">
        <v>45169</v>
      </c>
      <c r="O1329" t="s">
        <v>2452</v>
      </c>
      <c r="P1329">
        <v>229.79</v>
      </c>
      <c r="S1329" s="6">
        <v>45225</v>
      </c>
      <c r="T1329" t="s">
        <v>3051</v>
      </c>
      <c r="U1329" t="s">
        <v>3187</v>
      </c>
    </row>
    <row r="1330" spans="1:21" hidden="1" x14ac:dyDescent="0.25">
      <c r="A1330" t="s">
        <v>443</v>
      </c>
      <c r="B1330" t="s">
        <v>74</v>
      </c>
      <c r="C1330" t="s">
        <v>17</v>
      </c>
      <c r="E1330" s="1">
        <v>45055</v>
      </c>
      <c r="F1330" s="3" t="s">
        <v>2445</v>
      </c>
      <c r="G1330" t="s">
        <v>3192</v>
      </c>
      <c r="H1330" t="s">
        <v>2447</v>
      </c>
      <c r="J1330" s="3" t="s">
        <v>2448</v>
      </c>
      <c r="K1330" s="3" t="s">
        <v>3191</v>
      </c>
      <c r="L1330" s="3" t="s">
        <v>22</v>
      </c>
      <c r="M1330" s="5">
        <v>45202</v>
      </c>
      <c r="O1330" t="s">
        <v>103</v>
      </c>
      <c r="P1330">
        <v>24936</v>
      </c>
      <c r="S1330" s="6">
        <v>45225</v>
      </c>
      <c r="T1330" t="s">
        <v>2032</v>
      </c>
      <c r="U1330" t="s">
        <v>3026</v>
      </c>
    </row>
    <row r="1331" spans="1:21" hidden="1" x14ac:dyDescent="0.25">
      <c r="A1331" t="s">
        <v>443</v>
      </c>
      <c r="B1331" t="s">
        <v>16</v>
      </c>
      <c r="C1331" t="s">
        <v>17</v>
      </c>
      <c r="E1331" s="1">
        <v>45051</v>
      </c>
      <c r="F1331" s="3" t="s">
        <v>2608</v>
      </c>
      <c r="G1331" t="s">
        <v>3195</v>
      </c>
      <c r="H1331" t="s">
        <v>1951</v>
      </c>
      <c r="J1331" s="3" t="s">
        <v>2609</v>
      </c>
      <c r="K1331" s="3">
        <v>7741741</v>
      </c>
      <c r="L1331" s="3" t="s">
        <v>22</v>
      </c>
      <c r="M1331" s="5">
        <v>45781</v>
      </c>
      <c r="O1331" t="s">
        <v>23</v>
      </c>
      <c r="P1331">
        <v>10</v>
      </c>
      <c r="S1331" s="6">
        <v>45181</v>
      </c>
      <c r="T1331" t="s">
        <v>689</v>
      </c>
      <c r="U1331" t="s">
        <v>3141</v>
      </c>
    </row>
    <row r="1332" spans="1:21" hidden="1" x14ac:dyDescent="0.25">
      <c r="A1332" t="s">
        <v>443</v>
      </c>
      <c r="B1332" t="s">
        <v>16</v>
      </c>
      <c r="C1332" t="s">
        <v>17</v>
      </c>
      <c r="E1332" s="1">
        <v>45051</v>
      </c>
      <c r="F1332" s="3" t="s">
        <v>2608</v>
      </c>
      <c r="G1332" t="s">
        <v>3195</v>
      </c>
      <c r="H1332" t="s">
        <v>1951</v>
      </c>
      <c r="J1332" s="3" t="s">
        <v>2609</v>
      </c>
      <c r="K1332" s="3">
        <v>7741741</v>
      </c>
      <c r="L1332" s="3" t="s">
        <v>22</v>
      </c>
      <c r="M1332" s="5">
        <v>45781</v>
      </c>
      <c r="O1332" t="s">
        <v>23</v>
      </c>
      <c r="P1332">
        <v>5</v>
      </c>
      <c r="S1332" s="6">
        <v>45531</v>
      </c>
      <c r="T1332" t="s">
        <v>2032</v>
      </c>
      <c r="U1332" t="s">
        <v>4357</v>
      </c>
    </row>
    <row r="1333" spans="1:21" hidden="1" x14ac:dyDescent="0.25">
      <c r="A1333" t="s">
        <v>443</v>
      </c>
      <c r="B1333" t="s">
        <v>65</v>
      </c>
      <c r="C1333" t="s">
        <v>17</v>
      </c>
      <c r="E1333" s="1">
        <v>44823</v>
      </c>
      <c r="F1333" s="3">
        <v>19700360</v>
      </c>
      <c r="G1333" t="s">
        <v>3196</v>
      </c>
      <c r="H1333" t="s">
        <v>67</v>
      </c>
      <c r="I1333" t="s">
        <v>67</v>
      </c>
      <c r="J1333" s="3" t="s">
        <v>1683</v>
      </c>
      <c r="K1333" s="3" t="s">
        <v>1684</v>
      </c>
      <c r="L1333" s="3" t="s">
        <v>22</v>
      </c>
      <c r="M1333" s="5">
        <v>45504</v>
      </c>
      <c r="N1333">
        <v>3000</v>
      </c>
      <c r="O1333" t="s">
        <v>23</v>
      </c>
      <c r="P1333">
        <v>3000</v>
      </c>
      <c r="S1333" s="6">
        <v>44944</v>
      </c>
      <c r="T1333" t="s">
        <v>72</v>
      </c>
      <c r="U1333" t="s">
        <v>3197</v>
      </c>
    </row>
    <row r="1334" spans="1:21" hidden="1" x14ac:dyDescent="0.25">
      <c r="A1334" t="s">
        <v>443</v>
      </c>
      <c r="B1334" t="s">
        <v>74</v>
      </c>
      <c r="C1334" t="s">
        <v>17</v>
      </c>
      <c r="E1334" s="1">
        <v>44305</v>
      </c>
      <c r="F1334" s="3" t="s">
        <v>3216</v>
      </c>
      <c r="G1334" t="s">
        <v>3215</v>
      </c>
      <c r="H1334" t="s">
        <v>452</v>
      </c>
      <c r="I1334" t="s">
        <v>452</v>
      </c>
      <c r="J1334" s="3" t="s">
        <v>471</v>
      </c>
      <c r="K1334" s="3" t="s">
        <v>472</v>
      </c>
      <c r="L1334" s="3" t="s">
        <v>22</v>
      </c>
      <c r="M1334" s="5">
        <v>45260</v>
      </c>
      <c r="O1334" t="s">
        <v>2985</v>
      </c>
      <c r="P1334">
        <v>166</v>
      </c>
      <c r="S1334" s="6">
        <v>45239</v>
      </c>
      <c r="T1334" t="s">
        <v>2032</v>
      </c>
      <c r="U1334" t="s">
        <v>3214</v>
      </c>
    </row>
    <row r="1335" spans="1:21" hidden="1" x14ac:dyDescent="0.25">
      <c r="A1335" t="s">
        <v>443</v>
      </c>
      <c r="B1335" t="s">
        <v>16</v>
      </c>
      <c r="C1335" t="s">
        <v>17</v>
      </c>
      <c r="E1335" s="1">
        <v>45127</v>
      </c>
      <c r="F1335" s="3">
        <v>3100499</v>
      </c>
      <c r="G1335" t="s">
        <v>2874</v>
      </c>
      <c r="H1335" t="s">
        <v>3193</v>
      </c>
      <c r="J1335" s="3" t="s">
        <v>2974</v>
      </c>
      <c r="K1335" s="3" t="s">
        <v>2876</v>
      </c>
      <c r="L1335" s="3" t="s">
        <v>22</v>
      </c>
      <c r="M1335" s="5">
        <v>46786</v>
      </c>
      <c r="O1335" t="s">
        <v>2877</v>
      </c>
      <c r="P1335">
        <v>25.58</v>
      </c>
      <c r="S1335" s="6">
        <v>45181</v>
      </c>
      <c r="T1335" t="s">
        <v>689</v>
      </c>
      <c r="U1335" t="s">
        <v>3141</v>
      </c>
    </row>
    <row r="1336" spans="1:21" hidden="1" x14ac:dyDescent="0.25">
      <c r="A1336" t="s">
        <v>443</v>
      </c>
      <c r="B1336" t="s">
        <v>16</v>
      </c>
      <c r="C1336" t="s">
        <v>17</v>
      </c>
      <c r="E1336" s="1">
        <v>45127</v>
      </c>
      <c r="F1336" s="3">
        <v>3100499</v>
      </c>
      <c r="G1336" t="s">
        <v>2874</v>
      </c>
      <c r="H1336" t="s">
        <v>3193</v>
      </c>
      <c r="J1336" s="3" t="s">
        <v>2974</v>
      </c>
      <c r="K1336" s="3" t="s">
        <v>2876</v>
      </c>
      <c r="L1336" s="3" t="s">
        <v>22</v>
      </c>
      <c r="M1336" s="5">
        <v>46786</v>
      </c>
      <c r="O1336" t="s">
        <v>2877</v>
      </c>
      <c r="P1336">
        <v>6</v>
      </c>
      <c r="S1336" s="6">
        <v>45194</v>
      </c>
      <c r="T1336" t="s">
        <v>28</v>
      </c>
      <c r="U1336" t="s">
        <v>3320</v>
      </c>
    </row>
    <row r="1337" spans="1:21" hidden="1" x14ac:dyDescent="0.25">
      <c r="A1337" t="s">
        <v>443</v>
      </c>
      <c r="B1337" t="s">
        <v>2243</v>
      </c>
      <c r="C1337" t="s">
        <v>17</v>
      </c>
      <c r="E1337" s="1">
        <v>45057</v>
      </c>
      <c r="F1337" s="3" t="s">
        <v>1101</v>
      </c>
      <c r="G1337" t="s">
        <v>2858</v>
      </c>
      <c r="H1337" t="s">
        <v>1702</v>
      </c>
      <c r="J1337" s="3" t="s">
        <v>2859</v>
      </c>
      <c r="K1337" s="3" t="s">
        <v>2860</v>
      </c>
      <c r="L1337" s="3" t="s">
        <v>22</v>
      </c>
      <c r="M1337" s="5">
        <v>46073</v>
      </c>
      <c r="N1337">
        <v>12</v>
      </c>
      <c r="O1337" t="s">
        <v>204</v>
      </c>
      <c r="P1337">
        <v>1</v>
      </c>
      <c r="S1337" s="6">
        <v>45181</v>
      </c>
      <c r="T1337" t="s">
        <v>689</v>
      </c>
      <c r="U1337" t="s">
        <v>3141</v>
      </c>
    </row>
    <row r="1338" spans="1:21" hidden="1" x14ac:dyDescent="0.25">
      <c r="A1338" t="s">
        <v>443</v>
      </c>
      <c r="B1338" t="s">
        <v>2243</v>
      </c>
      <c r="C1338" t="s">
        <v>17</v>
      </c>
      <c r="E1338" s="1">
        <v>45057</v>
      </c>
      <c r="F1338" s="3" t="s">
        <v>1101</v>
      </c>
      <c r="G1338" t="s">
        <v>2858</v>
      </c>
      <c r="H1338" t="s">
        <v>1702</v>
      </c>
      <c r="J1338" s="3" t="s">
        <v>2859</v>
      </c>
      <c r="K1338" s="3" t="s">
        <v>2860</v>
      </c>
      <c r="L1338" s="3" t="s">
        <v>22</v>
      </c>
      <c r="M1338" s="5">
        <v>46073</v>
      </c>
      <c r="N1338">
        <v>12</v>
      </c>
      <c r="O1338" t="s">
        <v>204</v>
      </c>
      <c r="P1338">
        <v>5</v>
      </c>
      <c r="S1338" s="6">
        <v>45181</v>
      </c>
      <c r="T1338" t="s">
        <v>707</v>
      </c>
      <c r="U1338" t="s">
        <v>3141</v>
      </c>
    </row>
    <row r="1339" spans="1:21" hidden="1" x14ac:dyDescent="0.25">
      <c r="A1339" t="s">
        <v>443</v>
      </c>
      <c r="B1339" t="s">
        <v>2243</v>
      </c>
      <c r="C1339" t="s">
        <v>17</v>
      </c>
      <c r="E1339" s="1">
        <v>45057</v>
      </c>
      <c r="F1339" s="3" t="s">
        <v>1101</v>
      </c>
      <c r="G1339" t="s">
        <v>2858</v>
      </c>
      <c r="H1339" t="s">
        <v>1702</v>
      </c>
      <c r="J1339" s="3" t="s">
        <v>2859</v>
      </c>
      <c r="K1339" s="3" t="s">
        <v>2860</v>
      </c>
      <c r="L1339" s="3" t="s">
        <v>22</v>
      </c>
      <c r="M1339" s="5">
        <v>46073</v>
      </c>
      <c r="N1339">
        <v>12</v>
      </c>
      <c r="O1339" t="s">
        <v>204</v>
      </c>
      <c r="P1339">
        <v>1</v>
      </c>
      <c r="S1339" s="6">
        <v>45194</v>
      </c>
      <c r="T1339" t="s">
        <v>28</v>
      </c>
      <c r="U1339" t="s">
        <v>3320</v>
      </c>
    </row>
    <row r="1340" spans="1:21" hidden="1" x14ac:dyDescent="0.25">
      <c r="A1340" t="s">
        <v>443</v>
      </c>
      <c r="B1340" t="s">
        <v>74</v>
      </c>
      <c r="C1340" t="s">
        <v>17</v>
      </c>
      <c r="E1340" s="1">
        <v>45745</v>
      </c>
      <c r="F1340" s="3">
        <v>4.8650500000000001</v>
      </c>
      <c r="G1340" t="s">
        <v>1572</v>
      </c>
      <c r="H1340" t="s">
        <v>147</v>
      </c>
      <c r="I1340" t="s">
        <v>147</v>
      </c>
      <c r="J1340" s="3" t="s">
        <v>1573</v>
      </c>
      <c r="K1340" s="3">
        <v>8722002</v>
      </c>
      <c r="L1340" s="3" t="s">
        <v>22</v>
      </c>
      <c r="M1340" s="5">
        <v>45745</v>
      </c>
      <c r="O1340" t="s">
        <v>204</v>
      </c>
      <c r="P1340">
        <v>2</v>
      </c>
      <c r="S1340" s="6">
        <v>45215</v>
      </c>
      <c r="T1340" t="s">
        <v>1397</v>
      </c>
      <c r="U1340" t="s">
        <v>3230</v>
      </c>
    </row>
    <row r="1341" spans="1:21" hidden="1" x14ac:dyDescent="0.25">
      <c r="A1341" t="s">
        <v>443</v>
      </c>
      <c r="B1341" t="s">
        <v>3256</v>
      </c>
      <c r="C1341" t="s">
        <v>17</v>
      </c>
      <c r="E1341" s="1">
        <v>45052</v>
      </c>
      <c r="F1341" s="3" t="s">
        <v>361</v>
      </c>
      <c r="G1341" t="s">
        <v>4359</v>
      </c>
      <c r="I1341" t="s">
        <v>41</v>
      </c>
      <c r="J1341" s="3" t="s">
        <v>3325</v>
      </c>
      <c r="K1341" s="3">
        <v>6052212022</v>
      </c>
      <c r="L1341" s="3" t="s">
        <v>22</v>
      </c>
      <c r="M1341" s="5">
        <v>46876</v>
      </c>
      <c r="N1341">
        <v>20</v>
      </c>
      <c r="O1341" t="s">
        <v>23</v>
      </c>
      <c r="R1341" s="10">
        <v>0</v>
      </c>
      <c r="S1341" s="6">
        <v>45198</v>
      </c>
      <c r="T1341" t="s">
        <v>2032</v>
      </c>
      <c r="U1341" t="s">
        <v>25</v>
      </c>
    </row>
    <row r="1342" spans="1:21" hidden="1" x14ac:dyDescent="0.25">
      <c r="A1342" t="s">
        <v>3322</v>
      </c>
      <c r="B1342" t="s">
        <v>16</v>
      </c>
      <c r="C1342" t="s">
        <v>17</v>
      </c>
      <c r="E1342" s="1">
        <v>45050</v>
      </c>
      <c r="F1342" s="3" t="s">
        <v>39</v>
      </c>
      <c r="G1342" t="s">
        <v>1897</v>
      </c>
      <c r="H1342" t="s">
        <v>3323</v>
      </c>
      <c r="I1342" t="s">
        <v>41</v>
      </c>
      <c r="J1342" s="3" t="s">
        <v>3324</v>
      </c>
      <c r="K1342" s="3">
        <v>60397291</v>
      </c>
      <c r="L1342" s="3" t="s">
        <v>22</v>
      </c>
      <c r="M1342" s="5">
        <v>45900</v>
      </c>
      <c r="N1342">
        <v>10</v>
      </c>
      <c r="O1342" t="s">
        <v>23</v>
      </c>
      <c r="R1342" s="10">
        <v>0</v>
      </c>
      <c r="S1342" s="6">
        <v>45178</v>
      </c>
      <c r="T1342" t="s">
        <v>2032</v>
      </c>
      <c r="U1342" t="s">
        <v>25</v>
      </c>
    </row>
    <row r="1343" spans="1:21" hidden="1" x14ac:dyDescent="0.25">
      <c r="A1343" t="s">
        <v>2012</v>
      </c>
      <c r="B1343" t="s">
        <v>74</v>
      </c>
      <c r="C1343" t="s">
        <v>722</v>
      </c>
      <c r="E1343" s="1">
        <v>44929</v>
      </c>
      <c r="F1343" s="3" t="s">
        <v>2013</v>
      </c>
      <c r="G1343" t="s">
        <v>2014</v>
      </c>
      <c r="H1343" t="s">
        <v>452</v>
      </c>
      <c r="I1343" t="s">
        <v>452</v>
      </c>
      <c r="J1343" s="3" t="s">
        <v>2015</v>
      </c>
      <c r="K1343" s="3" t="s">
        <v>2016</v>
      </c>
      <c r="L1343" s="3" t="s">
        <v>102</v>
      </c>
      <c r="M1343" s="5">
        <v>45839</v>
      </c>
      <c r="N1343">
        <v>1000</v>
      </c>
      <c r="O1343" t="s">
        <v>948</v>
      </c>
      <c r="R1343" s="10">
        <f>Table1[[#This Row],[Initial Balance]]-(SUM(P1581,P1734,P1735,P1736,P1880,P1881,P1882,P1883))</f>
        <v>715</v>
      </c>
      <c r="S1343" s="6">
        <v>44929</v>
      </c>
      <c r="T1343" t="s">
        <v>346</v>
      </c>
      <c r="U1343" t="s">
        <v>1726</v>
      </c>
    </row>
    <row r="1344" spans="1:21" hidden="1" x14ac:dyDescent="0.25">
      <c r="A1344" t="s">
        <v>2012</v>
      </c>
      <c r="B1344" t="s">
        <v>74</v>
      </c>
      <c r="C1344" t="s">
        <v>722</v>
      </c>
      <c r="E1344" s="1">
        <v>44929</v>
      </c>
      <c r="F1344" s="3" t="s">
        <v>2013</v>
      </c>
      <c r="G1344" t="s">
        <v>2014</v>
      </c>
      <c r="H1344" t="s">
        <v>452</v>
      </c>
      <c r="I1344" t="s">
        <v>452</v>
      </c>
      <c r="J1344" s="3" t="s">
        <v>2015</v>
      </c>
      <c r="K1344" s="3" t="s">
        <v>2016</v>
      </c>
      <c r="L1344" s="3" t="s">
        <v>102</v>
      </c>
      <c r="M1344" s="5">
        <v>45839</v>
      </c>
      <c r="N1344" t="s">
        <v>35</v>
      </c>
      <c r="O1344" t="s">
        <v>948</v>
      </c>
      <c r="P1344">
        <v>33</v>
      </c>
      <c r="S1344" s="6">
        <v>44999</v>
      </c>
      <c r="T1344" t="s">
        <v>1397</v>
      </c>
      <c r="U1344" t="s">
        <v>2216</v>
      </c>
    </row>
    <row r="1345" spans="1:21" hidden="1" x14ac:dyDescent="0.25">
      <c r="A1345" t="s">
        <v>2012</v>
      </c>
      <c r="B1345" t="s">
        <v>74</v>
      </c>
      <c r="C1345" t="s">
        <v>17</v>
      </c>
      <c r="E1345" s="1">
        <v>44979</v>
      </c>
      <c r="F1345" s="3" t="s">
        <v>1101</v>
      </c>
      <c r="G1345" t="s">
        <v>2269</v>
      </c>
      <c r="H1345" t="s">
        <v>1702</v>
      </c>
      <c r="J1345" s="3" t="s">
        <v>2270</v>
      </c>
      <c r="K1345" s="3" t="s">
        <v>2271</v>
      </c>
      <c r="L1345" s="3" t="s">
        <v>22</v>
      </c>
      <c r="M1345" s="5">
        <v>45958</v>
      </c>
      <c r="N1345" s="8">
        <v>12</v>
      </c>
      <c r="O1345" t="s">
        <v>204</v>
      </c>
      <c r="R1345" s="10">
        <f>Table1[[#This Row],[Initial Balance]]-SUM(P1482,P2121,P2122,P2123,P2124,P2125)</f>
        <v>7</v>
      </c>
      <c r="S1345" s="6">
        <v>45005</v>
      </c>
      <c r="T1345" t="s">
        <v>119</v>
      </c>
      <c r="U1345" t="s">
        <v>2220</v>
      </c>
    </row>
    <row r="1346" spans="1:21" hidden="1" x14ac:dyDescent="0.25">
      <c r="A1346" t="s">
        <v>2012</v>
      </c>
      <c r="B1346" t="s">
        <v>16</v>
      </c>
      <c r="C1346" t="s">
        <v>17</v>
      </c>
      <c r="E1346" s="1">
        <v>44998</v>
      </c>
      <c r="F1346" s="3" t="s">
        <v>2274</v>
      </c>
      <c r="G1346" t="s">
        <v>2275</v>
      </c>
      <c r="H1346" t="s">
        <v>187</v>
      </c>
      <c r="J1346" s="3" t="s">
        <v>2276</v>
      </c>
      <c r="K1346" s="3">
        <v>221001</v>
      </c>
      <c r="L1346" s="3" t="s">
        <v>22</v>
      </c>
      <c r="M1346" s="5">
        <v>46825</v>
      </c>
      <c r="N1346" s="8">
        <v>50</v>
      </c>
      <c r="O1346" t="s">
        <v>23</v>
      </c>
      <c r="R1346" s="10">
        <v>30</v>
      </c>
      <c r="S1346" s="6">
        <v>45005</v>
      </c>
      <c r="T1346" t="s">
        <v>119</v>
      </c>
      <c r="U1346" t="s">
        <v>2220</v>
      </c>
    </row>
    <row r="1347" spans="1:21" hidden="1" x14ac:dyDescent="0.25">
      <c r="A1347" t="s">
        <v>2012</v>
      </c>
      <c r="B1347" t="s">
        <v>16</v>
      </c>
      <c r="C1347" t="s">
        <v>17</v>
      </c>
      <c r="E1347" s="1">
        <v>44998</v>
      </c>
      <c r="F1347" s="3" t="s">
        <v>2248</v>
      </c>
      <c r="G1347" t="s">
        <v>2277</v>
      </c>
      <c r="H1347" t="s">
        <v>187</v>
      </c>
      <c r="J1347" s="3" t="s">
        <v>2278</v>
      </c>
      <c r="K1347" s="3" t="s">
        <v>2251</v>
      </c>
      <c r="L1347" s="3" t="s">
        <v>22</v>
      </c>
      <c r="M1347" s="5">
        <v>45838</v>
      </c>
      <c r="N1347" s="8">
        <v>100</v>
      </c>
      <c r="O1347" t="s">
        <v>23</v>
      </c>
      <c r="R1347" s="10">
        <f>Table1[[#This Row],[Initial Balance]]-(SUM(P1348,P2116,P2117,P2118,P2119))</f>
        <v>84</v>
      </c>
      <c r="S1347" s="6">
        <v>45005</v>
      </c>
      <c r="T1347" t="s">
        <v>119</v>
      </c>
      <c r="U1347" t="s">
        <v>2220</v>
      </c>
    </row>
    <row r="1348" spans="1:21" hidden="1" x14ac:dyDescent="0.25">
      <c r="A1348" t="s">
        <v>2012</v>
      </c>
      <c r="B1348" t="s">
        <v>16</v>
      </c>
      <c r="C1348" t="s">
        <v>17</v>
      </c>
      <c r="E1348" s="1">
        <v>44998</v>
      </c>
      <c r="F1348" s="3" t="s">
        <v>2248</v>
      </c>
      <c r="G1348" t="s">
        <v>2277</v>
      </c>
      <c r="H1348" t="s">
        <v>187</v>
      </c>
      <c r="J1348" s="3" t="s">
        <v>2278</v>
      </c>
      <c r="K1348" s="3" t="s">
        <v>2251</v>
      </c>
      <c r="L1348" s="3" t="s">
        <v>22</v>
      </c>
      <c r="M1348" s="5">
        <v>45838</v>
      </c>
      <c r="O1348" t="s">
        <v>23</v>
      </c>
      <c r="P1348" s="8">
        <v>10</v>
      </c>
      <c r="S1348" s="6">
        <v>45005</v>
      </c>
      <c r="T1348" t="s">
        <v>119</v>
      </c>
      <c r="U1348" t="s">
        <v>2220</v>
      </c>
    </row>
    <row r="1349" spans="1:21" hidden="1" x14ac:dyDescent="0.25">
      <c r="A1349" t="s">
        <v>2012</v>
      </c>
      <c r="B1349" t="s">
        <v>74</v>
      </c>
      <c r="C1349" t="s">
        <v>17</v>
      </c>
      <c r="E1349" s="1">
        <v>44980</v>
      </c>
      <c r="F1349" s="3" t="s">
        <v>205</v>
      </c>
      <c r="G1349" t="s">
        <v>2283</v>
      </c>
      <c r="H1349" t="s">
        <v>1702</v>
      </c>
      <c r="J1349" s="3" t="s">
        <v>2284</v>
      </c>
      <c r="K1349" s="3" t="s">
        <v>2285</v>
      </c>
      <c r="L1349" s="3" t="s">
        <v>22</v>
      </c>
      <c r="M1349" s="5">
        <v>45975</v>
      </c>
      <c r="N1349" s="8">
        <v>80</v>
      </c>
      <c r="O1349" t="s">
        <v>204</v>
      </c>
      <c r="R1349" s="10">
        <v>80</v>
      </c>
      <c r="S1349" s="6">
        <v>44980</v>
      </c>
      <c r="T1349" t="s">
        <v>2032</v>
      </c>
      <c r="U1349" t="s">
        <v>2286</v>
      </c>
    </row>
    <row r="1350" spans="1:21" hidden="1" x14ac:dyDescent="0.25">
      <c r="A1350" t="s">
        <v>2012</v>
      </c>
      <c r="B1350" t="s">
        <v>16</v>
      </c>
      <c r="C1350" t="s">
        <v>17</v>
      </c>
      <c r="E1350" s="1">
        <v>44991</v>
      </c>
      <c r="F1350" s="3" t="s">
        <v>2289</v>
      </c>
      <c r="G1350" t="s">
        <v>2290</v>
      </c>
      <c r="H1350" t="s">
        <v>2291</v>
      </c>
      <c r="J1350" s="3" t="s">
        <v>2292</v>
      </c>
      <c r="K1350" s="3">
        <v>45095718</v>
      </c>
      <c r="L1350" s="3" t="s">
        <v>22</v>
      </c>
      <c r="M1350" s="5">
        <v>44991</v>
      </c>
      <c r="N1350" s="8">
        <v>75000</v>
      </c>
      <c r="O1350" t="s">
        <v>23</v>
      </c>
      <c r="R1350" s="10">
        <f>Table1[[#This Row],[Initial Balance]]-(SUM(P1351))</f>
        <v>74000</v>
      </c>
      <c r="S1350" s="6">
        <v>44994</v>
      </c>
      <c r="T1350" t="s">
        <v>2032</v>
      </c>
      <c r="U1350" t="s">
        <v>2220</v>
      </c>
    </row>
    <row r="1351" spans="1:21" hidden="1" x14ac:dyDescent="0.25">
      <c r="A1351" t="s">
        <v>2012</v>
      </c>
      <c r="B1351" t="s">
        <v>16</v>
      </c>
      <c r="C1351" t="s">
        <v>17</v>
      </c>
      <c r="E1351" s="1">
        <v>44991</v>
      </c>
      <c r="F1351" s="3" t="s">
        <v>2289</v>
      </c>
      <c r="G1351" t="s">
        <v>2290</v>
      </c>
      <c r="H1351" t="s">
        <v>2291</v>
      </c>
      <c r="J1351" s="3" t="s">
        <v>2292</v>
      </c>
      <c r="K1351" s="3">
        <v>45095718</v>
      </c>
      <c r="L1351" s="3" t="s">
        <v>22</v>
      </c>
      <c r="M1351" s="5">
        <v>44991</v>
      </c>
      <c r="P1351" s="8">
        <v>1000</v>
      </c>
      <c r="S1351" s="6">
        <v>44994</v>
      </c>
      <c r="T1351" t="s">
        <v>1397</v>
      </c>
      <c r="U1351" t="s">
        <v>2216</v>
      </c>
    </row>
    <row r="1352" spans="1:21" hidden="1" x14ac:dyDescent="0.25">
      <c r="A1352" t="s">
        <v>2012</v>
      </c>
      <c r="B1352" t="s">
        <v>16</v>
      </c>
      <c r="C1352" t="s">
        <v>17</v>
      </c>
      <c r="E1352" s="1">
        <v>44994</v>
      </c>
      <c r="F1352" s="3" t="s">
        <v>2293</v>
      </c>
      <c r="G1352" t="s">
        <v>2294</v>
      </c>
      <c r="H1352" t="s">
        <v>2291</v>
      </c>
      <c r="J1352" s="3" t="s">
        <v>2295</v>
      </c>
      <c r="K1352" s="3" t="s">
        <v>2296</v>
      </c>
      <c r="L1352" s="3" t="s">
        <v>22</v>
      </c>
      <c r="M1352" s="5">
        <v>46821</v>
      </c>
      <c r="N1352">
        <v>75000</v>
      </c>
      <c r="O1352" t="s">
        <v>23</v>
      </c>
      <c r="R1352" s="10">
        <f>Table1[[#This Row],[Initial Balance]]-(SUM(P1353))</f>
        <v>74000</v>
      </c>
      <c r="S1352" s="6">
        <v>44994</v>
      </c>
      <c r="T1352" t="s">
        <v>2032</v>
      </c>
      <c r="U1352" t="s">
        <v>2220</v>
      </c>
    </row>
    <row r="1353" spans="1:21" hidden="1" x14ac:dyDescent="0.25">
      <c r="A1353" t="s">
        <v>2012</v>
      </c>
      <c r="B1353" t="s">
        <v>16</v>
      </c>
      <c r="C1353" t="s">
        <v>17</v>
      </c>
      <c r="E1353" s="1">
        <v>44994</v>
      </c>
      <c r="F1353" s="3" t="s">
        <v>2293</v>
      </c>
      <c r="G1353" t="s">
        <v>2294</v>
      </c>
      <c r="H1353" t="s">
        <v>2291</v>
      </c>
      <c r="J1353" s="3" t="s">
        <v>2295</v>
      </c>
      <c r="K1353" s="3" t="s">
        <v>2296</v>
      </c>
      <c r="L1353" s="3" t="s">
        <v>22</v>
      </c>
      <c r="M1353" s="5">
        <v>46821</v>
      </c>
      <c r="P1353">
        <v>1000</v>
      </c>
      <c r="S1353" s="6">
        <v>44994</v>
      </c>
      <c r="T1353" t="s">
        <v>1397</v>
      </c>
      <c r="U1353" t="s">
        <v>2216</v>
      </c>
    </row>
    <row r="1354" spans="1:21" hidden="1" x14ac:dyDescent="0.25">
      <c r="A1354" t="s">
        <v>2012</v>
      </c>
      <c r="B1354" t="s">
        <v>65</v>
      </c>
      <c r="C1354" t="s">
        <v>17</v>
      </c>
      <c r="E1354" s="1">
        <v>44994</v>
      </c>
      <c r="F1354" s="3" t="s">
        <v>2297</v>
      </c>
      <c r="G1354" t="s">
        <v>2298</v>
      </c>
      <c r="H1354" t="s">
        <v>2291</v>
      </c>
      <c r="J1354" s="3" t="s">
        <v>2299</v>
      </c>
      <c r="K1354" s="3">
        <v>4510411</v>
      </c>
      <c r="L1354" s="3" t="s">
        <v>22</v>
      </c>
      <c r="M1354" s="5">
        <v>46821</v>
      </c>
      <c r="N1354">
        <v>75000</v>
      </c>
      <c r="O1354" t="s">
        <v>23</v>
      </c>
      <c r="R1354" s="10">
        <f>Table1[[#This Row],[Initial Balance]]-(SUM(P1355))</f>
        <v>74000</v>
      </c>
      <c r="S1354" s="6">
        <v>44994</v>
      </c>
      <c r="T1354" t="s">
        <v>2032</v>
      </c>
      <c r="U1354" t="s">
        <v>2220</v>
      </c>
    </row>
    <row r="1355" spans="1:21" hidden="1" x14ac:dyDescent="0.25">
      <c r="A1355" t="s">
        <v>2012</v>
      </c>
      <c r="B1355" t="s">
        <v>65</v>
      </c>
      <c r="C1355" t="s">
        <v>17</v>
      </c>
      <c r="E1355" s="1">
        <v>44994</v>
      </c>
      <c r="F1355" s="3" t="s">
        <v>2297</v>
      </c>
      <c r="G1355" t="s">
        <v>2298</v>
      </c>
      <c r="H1355" t="s">
        <v>2291</v>
      </c>
      <c r="J1355" s="3" t="s">
        <v>2299</v>
      </c>
      <c r="K1355" s="3">
        <v>4510411</v>
      </c>
      <c r="L1355" s="3" t="s">
        <v>22</v>
      </c>
      <c r="M1355" s="5">
        <v>46821</v>
      </c>
      <c r="P1355">
        <v>1000</v>
      </c>
      <c r="S1355" s="6">
        <v>44994</v>
      </c>
      <c r="T1355" t="s">
        <v>1397</v>
      </c>
      <c r="U1355" t="s">
        <v>2216</v>
      </c>
    </row>
    <row r="1356" spans="1:21" hidden="1" x14ac:dyDescent="0.25">
      <c r="A1356" t="s">
        <v>2012</v>
      </c>
      <c r="B1356" t="s">
        <v>74</v>
      </c>
      <c r="C1356" t="s">
        <v>722</v>
      </c>
      <c r="E1356" s="1">
        <v>44986</v>
      </c>
      <c r="F1356" s="3" t="s">
        <v>2300</v>
      </c>
      <c r="G1356" t="s">
        <v>2301</v>
      </c>
      <c r="H1356" t="s">
        <v>323</v>
      </c>
      <c r="J1356" s="3" t="s">
        <v>2302</v>
      </c>
      <c r="K1356" s="3" t="s">
        <v>2300</v>
      </c>
      <c r="L1356" s="3" t="s">
        <v>22</v>
      </c>
      <c r="M1356" s="5">
        <v>45930</v>
      </c>
      <c r="N1356">
        <v>1000</v>
      </c>
      <c r="O1356" t="s">
        <v>78</v>
      </c>
      <c r="R1356" s="10">
        <f>Table1[[#This Row],[Initial Balance]]</f>
        <v>1000</v>
      </c>
      <c r="S1356" s="6">
        <v>44986</v>
      </c>
      <c r="T1356" t="s">
        <v>2032</v>
      </c>
      <c r="U1356" t="s">
        <v>2303</v>
      </c>
    </row>
    <row r="1357" spans="1:21" hidden="1" x14ac:dyDescent="0.25">
      <c r="A1357" t="s">
        <v>2012</v>
      </c>
      <c r="B1357" t="s">
        <v>74</v>
      </c>
      <c r="C1357" t="s">
        <v>722</v>
      </c>
      <c r="E1357" s="1">
        <v>44979</v>
      </c>
      <c r="F1357" s="3">
        <v>50155</v>
      </c>
      <c r="G1357" t="s">
        <v>2305</v>
      </c>
      <c r="H1357" t="s">
        <v>452</v>
      </c>
      <c r="J1357" s="3" t="s">
        <v>2306</v>
      </c>
      <c r="K1357" s="3" t="s">
        <v>2304</v>
      </c>
      <c r="L1357" s="3" t="s">
        <v>102</v>
      </c>
      <c r="M1357" s="5">
        <v>45739</v>
      </c>
      <c r="N1357">
        <v>1000</v>
      </c>
      <c r="O1357" t="s">
        <v>103</v>
      </c>
      <c r="R1357" s="10">
        <f>Table1[[#This Row],[Initial Balance]]-(SUM(P1417,P1418,P1419,P1564,P1565,P1566,P1358,P2086,P2087,P2088,P2089,P2090))</f>
        <v>-1157</v>
      </c>
      <c r="S1357" s="6">
        <v>45007</v>
      </c>
      <c r="T1357" t="s">
        <v>2032</v>
      </c>
      <c r="U1357" t="s">
        <v>2303</v>
      </c>
    </row>
    <row r="1358" spans="1:21" hidden="1" x14ac:dyDescent="0.25">
      <c r="A1358" t="s">
        <v>2012</v>
      </c>
      <c r="B1358" t="s">
        <v>74</v>
      </c>
      <c r="C1358" t="s">
        <v>722</v>
      </c>
      <c r="E1358" s="1">
        <v>44979</v>
      </c>
      <c r="F1358" s="3">
        <v>50155</v>
      </c>
      <c r="G1358" t="s">
        <v>2305</v>
      </c>
      <c r="H1358" t="s">
        <v>452</v>
      </c>
      <c r="J1358" s="3" t="s">
        <v>2306</v>
      </c>
      <c r="K1358" s="3" t="s">
        <v>2304</v>
      </c>
      <c r="L1358" s="3" t="s">
        <v>102</v>
      </c>
      <c r="M1358" s="5">
        <v>45739</v>
      </c>
      <c r="O1358" t="s">
        <v>103</v>
      </c>
      <c r="P1358">
        <v>80</v>
      </c>
      <c r="S1358" s="6">
        <v>44999</v>
      </c>
      <c r="T1358" t="s">
        <v>1397</v>
      </c>
      <c r="U1358" t="s">
        <v>2216</v>
      </c>
    </row>
    <row r="1359" spans="1:21" hidden="1" x14ac:dyDescent="0.25">
      <c r="A1359" t="s">
        <v>2012</v>
      </c>
      <c r="B1359" t="s">
        <v>74</v>
      </c>
      <c r="C1359" t="s">
        <v>722</v>
      </c>
      <c r="E1359" s="1">
        <v>44985</v>
      </c>
      <c r="F1359" s="3" t="s">
        <v>1560</v>
      </c>
      <c r="G1359" t="s">
        <v>461</v>
      </c>
      <c r="H1359" t="s">
        <v>323</v>
      </c>
      <c r="J1359" s="3" t="s">
        <v>2307</v>
      </c>
      <c r="K1359" s="3" t="s">
        <v>2308</v>
      </c>
      <c r="L1359" s="3" t="s">
        <v>22</v>
      </c>
      <c r="M1359" s="5">
        <v>45046</v>
      </c>
      <c r="N1359">
        <v>1000</v>
      </c>
      <c r="O1359" t="s">
        <v>103</v>
      </c>
      <c r="R1359" s="10">
        <f>Table1[[#This Row],[Initial Balance]]-(SUM(P1362,P1414,P1415,P1416))</f>
        <v>918</v>
      </c>
      <c r="S1359" s="6">
        <v>44985</v>
      </c>
      <c r="T1359" t="s">
        <v>2032</v>
      </c>
      <c r="U1359" t="s">
        <v>2310</v>
      </c>
    </row>
    <row r="1360" spans="1:21" hidden="1" x14ac:dyDescent="0.25">
      <c r="A1360" t="s">
        <v>2012</v>
      </c>
      <c r="B1360" t="s">
        <v>74</v>
      </c>
      <c r="C1360" t="s">
        <v>722</v>
      </c>
      <c r="E1360" s="1">
        <v>44985</v>
      </c>
      <c r="F1360" s="3" t="s">
        <v>1560</v>
      </c>
      <c r="G1360" t="s">
        <v>461</v>
      </c>
      <c r="H1360" t="s">
        <v>323</v>
      </c>
      <c r="J1360" s="3" t="s">
        <v>2307</v>
      </c>
      <c r="K1360" s="3" t="s">
        <v>2308</v>
      </c>
      <c r="L1360" s="3" t="s">
        <v>22</v>
      </c>
      <c r="M1360" s="5">
        <v>45046</v>
      </c>
      <c r="O1360" t="s">
        <v>103</v>
      </c>
      <c r="P1360">
        <v>6</v>
      </c>
      <c r="S1360" s="6">
        <v>44999</v>
      </c>
      <c r="T1360" t="s">
        <v>1397</v>
      </c>
      <c r="U1360" t="s">
        <v>2216</v>
      </c>
    </row>
    <row r="1361" spans="1:21" hidden="1" x14ac:dyDescent="0.25">
      <c r="A1361" t="s">
        <v>2012</v>
      </c>
      <c r="B1361" t="s">
        <v>74</v>
      </c>
      <c r="C1361" t="s">
        <v>722</v>
      </c>
      <c r="E1361" s="1">
        <v>44979</v>
      </c>
      <c r="F1361" s="3" t="s">
        <v>2311</v>
      </c>
      <c r="G1361" t="s">
        <v>2312</v>
      </c>
      <c r="H1361" t="s">
        <v>452</v>
      </c>
      <c r="J1361" s="3" t="s">
        <v>2313</v>
      </c>
      <c r="K1361" s="3" t="s">
        <v>2314</v>
      </c>
      <c r="L1361" s="3" t="s">
        <v>102</v>
      </c>
      <c r="M1361" s="5">
        <v>45550</v>
      </c>
      <c r="N1361">
        <v>1000</v>
      </c>
      <c r="O1361" t="s">
        <v>103</v>
      </c>
      <c r="R1361" s="10">
        <f>Table1[[#This Row],[Initial Balance]]-(SUM(P1362,P1418,P1419,P1420,P1570,P1571,P1572,P1573))</f>
        <v>-2956</v>
      </c>
      <c r="S1361" s="6">
        <v>44979</v>
      </c>
      <c r="T1361" t="s">
        <v>2032</v>
      </c>
      <c r="U1361" t="s">
        <v>2315</v>
      </c>
    </row>
    <row r="1362" spans="1:21" hidden="1" x14ac:dyDescent="0.25">
      <c r="A1362" t="s">
        <v>2012</v>
      </c>
      <c r="B1362" t="s">
        <v>74</v>
      </c>
      <c r="C1362" t="s">
        <v>722</v>
      </c>
      <c r="E1362" s="1">
        <v>44979</v>
      </c>
      <c r="F1362" s="3" t="s">
        <v>2311</v>
      </c>
      <c r="G1362" t="s">
        <v>2312</v>
      </c>
      <c r="H1362" t="s">
        <v>452</v>
      </c>
      <c r="J1362" s="3" t="s">
        <v>2313</v>
      </c>
      <c r="K1362" s="3" t="s">
        <v>2314</v>
      </c>
      <c r="L1362" s="3" t="s">
        <v>102</v>
      </c>
      <c r="M1362" s="5">
        <v>45550</v>
      </c>
      <c r="O1362" t="s">
        <v>103</v>
      </c>
      <c r="P1362">
        <v>70</v>
      </c>
      <c r="S1362" s="6">
        <v>44999</v>
      </c>
      <c r="T1362" t="s">
        <v>1397</v>
      </c>
      <c r="U1362" t="s">
        <v>2216</v>
      </c>
    </row>
    <row r="1363" spans="1:21" hidden="1" x14ac:dyDescent="0.25">
      <c r="A1363" t="s">
        <v>2012</v>
      </c>
      <c r="B1363" t="s">
        <v>74</v>
      </c>
      <c r="C1363" t="s">
        <v>722</v>
      </c>
      <c r="E1363" s="1">
        <v>44991</v>
      </c>
      <c r="F1363" s="3" t="s">
        <v>2316</v>
      </c>
      <c r="G1363" t="s">
        <v>2301</v>
      </c>
      <c r="H1363" t="s">
        <v>2317</v>
      </c>
      <c r="J1363" s="3" t="s">
        <v>2318</v>
      </c>
      <c r="K1363" s="3" t="s">
        <v>2319</v>
      </c>
      <c r="L1363" s="3" t="s">
        <v>22</v>
      </c>
      <c r="M1363" s="5">
        <v>45991</v>
      </c>
      <c r="N1363">
        <v>1000</v>
      </c>
      <c r="O1363" t="s">
        <v>78</v>
      </c>
      <c r="R1363" s="10">
        <f>Table1[[#This Row],[Initial Balance]]-(SUM(P1565))</f>
        <v>934</v>
      </c>
      <c r="S1363" s="6">
        <v>44991</v>
      </c>
      <c r="T1363" t="s">
        <v>2032</v>
      </c>
      <c r="U1363" t="s">
        <v>2315</v>
      </c>
    </row>
    <row r="1364" spans="1:21" hidden="1" x14ac:dyDescent="0.25">
      <c r="A1364" t="s">
        <v>2677</v>
      </c>
      <c r="B1364" t="s">
        <v>74</v>
      </c>
      <c r="C1364" t="s">
        <v>722</v>
      </c>
      <c r="E1364" s="1">
        <v>44998</v>
      </c>
      <c r="F1364" s="3">
        <v>6904053</v>
      </c>
      <c r="G1364" t="s">
        <v>2320</v>
      </c>
      <c r="H1364" t="s">
        <v>2321</v>
      </c>
      <c r="J1364" s="3" t="s">
        <v>2322</v>
      </c>
      <c r="K1364" s="3" t="s">
        <v>2323</v>
      </c>
      <c r="L1364" s="3" t="s">
        <v>22</v>
      </c>
      <c r="M1364" s="5">
        <v>46660</v>
      </c>
      <c r="N1364">
        <v>150</v>
      </c>
      <c r="O1364" t="s">
        <v>103</v>
      </c>
      <c r="R1364" s="10">
        <f>Table1[[#This Row],[Initial Balance]]-P3792-P3793-P3794-P3795-P3796-P3797</f>
        <v>62.788560000000018</v>
      </c>
      <c r="S1364" s="6">
        <v>44998</v>
      </c>
      <c r="T1364" t="s">
        <v>346</v>
      </c>
      <c r="U1364" t="s">
        <v>2315</v>
      </c>
    </row>
    <row r="1365" spans="1:21" hidden="1" x14ac:dyDescent="0.25">
      <c r="A1365" t="s">
        <v>2012</v>
      </c>
      <c r="B1365" t="s">
        <v>16</v>
      </c>
      <c r="C1365" t="s">
        <v>17</v>
      </c>
      <c r="E1365" s="1">
        <v>45002</v>
      </c>
      <c r="F1365" s="3">
        <v>120710</v>
      </c>
      <c r="G1365" t="s">
        <v>1452</v>
      </c>
      <c r="H1365" t="s">
        <v>126</v>
      </c>
      <c r="J1365" s="3" t="s">
        <v>2342</v>
      </c>
      <c r="K1365" s="3">
        <v>591661</v>
      </c>
      <c r="L1365" s="3" t="s">
        <v>22</v>
      </c>
      <c r="M1365" s="5">
        <v>45900</v>
      </c>
      <c r="N1365">
        <v>200</v>
      </c>
      <c r="O1365" t="s">
        <v>23</v>
      </c>
      <c r="R1365" s="10">
        <f>Table1[[#This Row],[Initial Balance]]</f>
        <v>200</v>
      </c>
      <c r="S1365" s="6">
        <v>45008</v>
      </c>
      <c r="T1365" t="s">
        <v>2032</v>
      </c>
      <c r="U1365" t="s">
        <v>2220</v>
      </c>
    </row>
    <row r="1366" spans="1:21" hidden="1" x14ac:dyDescent="0.25">
      <c r="A1366" t="s">
        <v>2012</v>
      </c>
      <c r="B1366" t="s">
        <v>16</v>
      </c>
      <c r="C1366" t="s">
        <v>17</v>
      </c>
      <c r="E1366" s="1">
        <v>45002</v>
      </c>
      <c r="F1366" s="3">
        <v>120710</v>
      </c>
      <c r="G1366" t="s">
        <v>1452</v>
      </c>
      <c r="H1366" t="s">
        <v>126</v>
      </c>
      <c r="J1366" s="3" t="s">
        <v>2342</v>
      </c>
      <c r="K1366" s="3">
        <v>591661</v>
      </c>
      <c r="L1366" s="3" t="s">
        <v>22</v>
      </c>
      <c r="M1366" s="5">
        <v>45900</v>
      </c>
      <c r="O1366" t="s">
        <v>23</v>
      </c>
      <c r="S1366" s="6">
        <v>45002</v>
      </c>
      <c r="T1366" t="s">
        <v>2032</v>
      </c>
      <c r="U1366" t="s">
        <v>1726</v>
      </c>
    </row>
    <row r="1367" spans="1:21" hidden="1" x14ac:dyDescent="0.25">
      <c r="A1367" t="s">
        <v>2012</v>
      </c>
      <c r="B1367" t="s">
        <v>74</v>
      </c>
      <c r="C1367" t="s">
        <v>722</v>
      </c>
      <c r="E1367" s="1">
        <v>44985</v>
      </c>
      <c r="F1367" s="3" t="s">
        <v>1560</v>
      </c>
      <c r="G1367" t="s">
        <v>461</v>
      </c>
      <c r="H1367" t="s">
        <v>323</v>
      </c>
      <c r="J1367" s="3" t="s">
        <v>2307</v>
      </c>
      <c r="K1367" s="3" t="s">
        <v>2308</v>
      </c>
      <c r="L1367" s="3" t="s">
        <v>22</v>
      </c>
      <c r="M1367" s="5">
        <v>45046</v>
      </c>
      <c r="O1367" t="s">
        <v>103</v>
      </c>
      <c r="P1367">
        <v>0.25</v>
      </c>
      <c r="S1367" s="6">
        <v>45008</v>
      </c>
      <c r="T1367" t="s">
        <v>1397</v>
      </c>
      <c r="U1367" t="s">
        <v>2372</v>
      </c>
    </row>
    <row r="1368" spans="1:21" hidden="1" x14ac:dyDescent="0.25">
      <c r="A1368" t="s">
        <v>2012</v>
      </c>
      <c r="B1368" t="s">
        <v>74</v>
      </c>
      <c r="C1368" t="s">
        <v>722</v>
      </c>
      <c r="E1368" s="1">
        <v>44985</v>
      </c>
      <c r="F1368" s="3" t="s">
        <v>1560</v>
      </c>
      <c r="G1368" t="s">
        <v>461</v>
      </c>
      <c r="H1368" t="s">
        <v>323</v>
      </c>
      <c r="J1368" s="3" t="s">
        <v>2307</v>
      </c>
      <c r="K1368" s="3" t="s">
        <v>2308</v>
      </c>
      <c r="L1368" s="3" t="s">
        <v>22</v>
      </c>
      <c r="M1368" s="5">
        <v>45046</v>
      </c>
      <c r="O1368" t="s">
        <v>103</v>
      </c>
      <c r="P1368">
        <v>0.25</v>
      </c>
      <c r="S1368" s="6">
        <v>45012</v>
      </c>
      <c r="T1368" t="s">
        <v>1397</v>
      </c>
      <c r="U1368" t="s">
        <v>2373</v>
      </c>
    </row>
    <row r="1369" spans="1:21" hidden="1" x14ac:dyDescent="0.25">
      <c r="A1369" t="s">
        <v>2012</v>
      </c>
      <c r="B1369" t="s">
        <v>74</v>
      </c>
      <c r="C1369" t="s">
        <v>722</v>
      </c>
      <c r="E1369" s="1">
        <v>44985</v>
      </c>
      <c r="F1369" s="3" t="s">
        <v>1560</v>
      </c>
      <c r="G1369" t="s">
        <v>461</v>
      </c>
      <c r="H1369" t="s">
        <v>323</v>
      </c>
      <c r="J1369" s="3" t="s">
        <v>2307</v>
      </c>
      <c r="K1369" s="3" t="s">
        <v>2308</v>
      </c>
      <c r="L1369" s="3" t="s">
        <v>22</v>
      </c>
      <c r="M1369" s="5">
        <v>45046</v>
      </c>
      <c r="O1369" t="s">
        <v>103</v>
      </c>
      <c r="P1369">
        <v>0.25</v>
      </c>
      <c r="S1369" s="6">
        <v>45019</v>
      </c>
      <c r="T1369" t="s">
        <v>1397</v>
      </c>
      <c r="U1369" t="s">
        <v>2374</v>
      </c>
    </row>
    <row r="1370" spans="1:21" hidden="1" x14ac:dyDescent="0.25">
      <c r="A1370" t="s">
        <v>2012</v>
      </c>
      <c r="B1370" t="s">
        <v>74</v>
      </c>
      <c r="C1370" t="s">
        <v>722</v>
      </c>
      <c r="E1370" s="1">
        <v>44979</v>
      </c>
      <c r="F1370" s="3">
        <v>50155</v>
      </c>
      <c r="G1370" t="s">
        <v>2305</v>
      </c>
      <c r="H1370" t="s">
        <v>452</v>
      </c>
      <c r="J1370" s="3" t="s">
        <v>2306</v>
      </c>
      <c r="K1370" s="3" t="s">
        <v>2304</v>
      </c>
      <c r="L1370" s="3" t="s">
        <v>102</v>
      </c>
      <c r="M1370" s="5">
        <v>45739</v>
      </c>
      <c r="O1370" t="s">
        <v>103</v>
      </c>
      <c r="P1370">
        <v>3.5</v>
      </c>
      <c r="S1370" s="6">
        <v>45008</v>
      </c>
      <c r="T1370" t="s">
        <v>1397</v>
      </c>
      <c r="U1370" t="s">
        <v>2216</v>
      </c>
    </row>
    <row r="1371" spans="1:21" hidden="1" x14ac:dyDescent="0.25">
      <c r="A1371" t="s">
        <v>2012</v>
      </c>
      <c r="B1371" t="s">
        <v>74</v>
      </c>
      <c r="C1371" t="s">
        <v>722</v>
      </c>
      <c r="E1371" s="1">
        <v>44979</v>
      </c>
      <c r="F1371" s="3">
        <v>50155</v>
      </c>
      <c r="G1371" t="s">
        <v>2305</v>
      </c>
      <c r="H1371" t="s">
        <v>452</v>
      </c>
      <c r="J1371" s="3" t="s">
        <v>2306</v>
      </c>
      <c r="K1371" s="3" t="s">
        <v>2304</v>
      </c>
      <c r="L1371" s="3" t="s">
        <v>102</v>
      </c>
      <c r="M1371" s="5">
        <v>45739</v>
      </c>
      <c r="O1371" t="s">
        <v>103</v>
      </c>
      <c r="P1371">
        <v>3.5</v>
      </c>
      <c r="S1371" s="6">
        <v>45012</v>
      </c>
      <c r="T1371" t="s">
        <v>1397</v>
      </c>
      <c r="U1371" t="s">
        <v>2388</v>
      </c>
    </row>
    <row r="1372" spans="1:21" hidden="1" x14ac:dyDescent="0.25">
      <c r="A1372" t="s">
        <v>2012</v>
      </c>
      <c r="B1372" t="s">
        <v>74</v>
      </c>
      <c r="C1372" t="s">
        <v>722</v>
      </c>
      <c r="E1372" s="1">
        <v>44979</v>
      </c>
      <c r="F1372" s="3">
        <v>50155</v>
      </c>
      <c r="G1372" t="s">
        <v>2305</v>
      </c>
      <c r="H1372" t="s">
        <v>452</v>
      </c>
      <c r="J1372" s="3" t="s">
        <v>2306</v>
      </c>
      <c r="K1372" s="3" t="s">
        <v>2304</v>
      </c>
      <c r="L1372" s="3" t="s">
        <v>102</v>
      </c>
      <c r="M1372" s="5">
        <v>45739</v>
      </c>
      <c r="O1372" t="s">
        <v>103</v>
      </c>
      <c r="P1372">
        <v>3.5</v>
      </c>
      <c r="S1372" s="6">
        <v>45019</v>
      </c>
      <c r="T1372" t="s">
        <v>1397</v>
      </c>
      <c r="U1372" t="s">
        <v>2374</v>
      </c>
    </row>
    <row r="1373" spans="1:21" hidden="1" x14ac:dyDescent="0.25">
      <c r="A1373" t="s">
        <v>2012</v>
      </c>
      <c r="B1373" t="s">
        <v>74</v>
      </c>
      <c r="C1373" t="s">
        <v>722</v>
      </c>
      <c r="E1373" s="1">
        <v>44979</v>
      </c>
      <c r="F1373" s="3" t="s">
        <v>2311</v>
      </c>
      <c r="G1373" t="s">
        <v>2312</v>
      </c>
      <c r="H1373" t="s">
        <v>452</v>
      </c>
      <c r="J1373" s="3" t="s">
        <v>2313</v>
      </c>
      <c r="K1373" s="3" t="s">
        <v>2314</v>
      </c>
      <c r="L1373" s="3" t="s">
        <v>102</v>
      </c>
      <c r="M1373" s="5">
        <v>45550</v>
      </c>
      <c r="O1373" t="s">
        <v>103</v>
      </c>
      <c r="P1373">
        <v>3</v>
      </c>
      <c r="S1373" s="6">
        <v>45008</v>
      </c>
      <c r="T1373" t="s">
        <v>1397</v>
      </c>
      <c r="U1373" t="s">
        <v>2375</v>
      </c>
    </row>
    <row r="1374" spans="1:21" hidden="1" x14ac:dyDescent="0.25">
      <c r="A1374" t="s">
        <v>2012</v>
      </c>
      <c r="B1374" t="s">
        <v>74</v>
      </c>
      <c r="C1374" t="s">
        <v>722</v>
      </c>
      <c r="E1374" s="1">
        <v>44979</v>
      </c>
      <c r="F1374" s="3" t="s">
        <v>2311</v>
      </c>
      <c r="G1374" t="s">
        <v>2312</v>
      </c>
      <c r="H1374" t="s">
        <v>452</v>
      </c>
      <c r="J1374" s="3" t="s">
        <v>2313</v>
      </c>
      <c r="K1374" s="3" t="s">
        <v>2314</v>
      </c>
      <c r="L1374" s="3" t="s">
        <v>102</v>
      </c>
      <c r="M1374" s="5">
        <v>45550</v>
      </c>
      <c r="O1374" t="s">
        <v>103</v>
      </c>
      <c r="P1374">
        <v>3</v>
      </c>
      <c r="S1374" s="6">
        <v>45012</v>
      </c>
      <c r="T1374" t="s">
        <v>1397</v>
      </c>
      <c r="U1374" t="s">
        <v>2376</v>
      </c>
    </row>
    <row r="1375" spans="1:21" hidden="1" x14ac:dyDescent="0.25">
      <c r="A1375" t="s">
        <v>2012</v>
      </c>
      <c r="B1375" t="s">
        <v>74</v>
      </c>
      <c r="C1375" t="s">
        <v>722</v>
      </c>
      <c r="E1375" s="1">
        <v>44979</v>
      </c>
      <c r="F1375" s="3" t="s">
        <v>2311</v>
      </c>
      <c r="G1375" t="s">
        <v>2312</v>
      </c>
      <c r="H1375" t="s">
        <v>452</v>
      </c>
      <c r="J1375" s="3" t="s">
        <v>2313</v>
      </c>
      <c r="K1375" s="3" t="s">
        <v>2314</v>
      </c>
      <c r="L1375" s="3" t="s">
        <v>102</v>
      </c>
      <c r="M1375" s="5">
        <v>45550</v>
      </c>
      <c r="O1375" t="s">
        <v>103</v>
      </c>
      <c r="P1375">
        <v>3</v>
      </c>
      <c r="S1375" s="6">
        <v>45019</v>
      </c>
      <c r="T1375" t="s">
        <v>1397</v>
      </c>
      <c r="U1375" t="s">
        <v>2377</v>
      </c>
    </row>
    <row r="1376" spans="1:21" hidden="1" x14ac:dyDescent="0.25">
      <c r="A1376" t="s">
        <v>2012</v>
      </c>
      <c r="B1376" t="s">
        <v>74</v>
      </c>
      <c r="C1376" t="s">
        <v>722</v>
      </c>
      <c r="E1376" s="1">
        <v>44929</v>
      </c>
      <c r="F1376" s="3" t="s">
        <v>2013</v>
      </c>
      <c r="G1376" t="s">
        <v>2014</v>
      </c>
      <c r="H1376" t="s">
        <v>452</v>
      </c>
      <c r="I1376" t="s">
        <v>452</v>
      </c>
      <c r="J1376" s="3" t="s">
        <v>2015</v>
      </c>
      <c r="K1376" s="3" t="s">
        <v>2016</v>
      </c>
      <c r="L1376" s="3" t="s">
        <v>102</v>
      </c>
      <c r="M1376" s="5">
        <v>45839</v>
      </c>
      <c r="N1376" t="s">
        <v>35</v>
      </c>
      <c r="O1376" t="s">
        <v>948</v>
      </c>
      <c r="P1376">
        <v>1.5</v>
      </c>
      <c r="S1376" s="6">
        <v>45008</v>
      </c>
      <c r="T1376" t="s">
        <v>1397</v>
      </c>
      <c r="U1376" t="s">
        <v>2378</v>
      </c>
    </row>
    <row r="1377" spans="1:21" hidden="1" x14ac:dyDescent="0.25">
      <c r="A1377" t="s">
        <v>2012</v>
      </c>
      <c r="B1377" t="s">
        <v>74</v>
      </c>
      <c r="C1377" t="s">
        <v>722</v>
      </c>
      <c r="E1377" s="1">
        <v>44929</v>
      </c>
      <c r="F1377" s="3" t="s">
        <v>2013</v>
      </c>
      <c r="G1377" t="s">
        <v>2014</v>
      </c>
      <c r="H1377" t="s">
        <v>452</v>
      </c>
      <c r="I1377" t="s">
        <v>452</v>
      </c>
      <c r="J1377" s="3" t="s">
        <v>2015</v>
      </c>
      <c r="K1377" s="3" t="s">
        <v>2016</v>
      </c>
      <c r="L1377" s="3" t="s">
        <v>102</v>
      </c>
      <c r="M1377" s="5">
        <v>45839</v>
      </c>
      <c r="N1377" t="s">
        <v>35</v>
      </c>
      <c r="O1377" t="s">
        <v>948</v>
      </c>
      <c r="P1377">
        <v>1.5</v>
      </c>
      <c r="S1377" s="6">
        <v>45012</v>
      </c>
      <c r="T1377" t="s">
        <v>1397</v>
      </c>
      <c r="U1377" t="s">
        <v>2379</v>
      </c>
    </row>
    <row r="1378" spans="1:21" hidden="1" x14ac:dyDescent="0.25">
      <c r="A1378" t="s">
        <v>2012</v>
      </c>
      <c r="B1378" t="s">
        <v>74</v>
      </c>
      <c r="C1378" t="s">
        <v>722</v>
      </c>
      <c r="E1378" s="1">
        <v>44929</v>
      </c>
      <c r="F1378" s="3" t="s">
        <v>2013</v>
      </c>
      <c r="G1378" t="s">
        <v>2014</v>
      </c>
      <c r="H1378" t="s">
        <v>452</v>
      </c>
      <c r="I1378" t="s">
        <v>452</v>
      </c>
      <c r="J1378" s="3" t="s">
        <v>2015</v>
      </c>
      <c r="K1378" s="3" t="s">
        <v>2016</v>
      </c>
      <c r="L1378" s="3" t="s">
        <v>102</v>
      </c>
      <c r="M1378" s="5">
        <v>45839</v>
      </c>
      <c r="N1378" t="s">
        <v>35</v>
      </c>
      <c r="O1378" t="s">
        <v>948</v>
      </c>
      <c r="P1378">
        <v>1.5</v>
      </c>
      <c r="S1378" s="6">
        <v>45019</v>
      </c>
      <c r="T1378" t="s">
        <v>1397</v>
      </c>
      <c r="U1378" t="s">
        <v>2374</v>
      </c>
    </row>
    <row r="1379" spans="1:21" hidden="1" x14ac:dyDescent="0.25">
      <c r="A1379" t="s">
        <v>2012</v>
      </c>
      <c r="B1379" t="s">
        <v>74</v>
      </c>
      <c r="C1379" t="s">
        <v>722</v>
      </c>
      <c r="E1379" s="1">
        <v>44979</v>
      </c>
      <c r="F1379" s="3" t="s">
        <v>2384</v>
      </c>
      <c r="G1379" t="s">
        <v>2385</v>
      </c>
      <c r="H1379" t="s">
        <v>374</v>
      </c>
      <c r="J1379" s="3" t="s">
        <v>2386</v>
      </c>
      <c r="K1379" s="3" t="s">
        <v>2387</v>
      </c>
      <c r="L1379" s="3" t="s">
        <v>22</v>
      </c>
      <c r="M1379" s="5">
        <v>45169</v>
      </c>
      <c r="N1379">
        <v>500</v>
      </c>
      <c r="O1379" t="s">
        <v>103</v>
      </c>
      <c r="R1379" s="10">
        <f>Table1[[#This Row],[Initial Balance]]-(SUM(P1380,P1382,P1381,P1383,P1509,P1510,P1511))</f>
        <v>-105.60759999999993</v>
      </c>
      <c r="S1379" s="6">
        <v>44979</v>
      </c>
      <c r="T1379" t="s">
        <v>2032</v>
      </c>
      <c r="U1379" t="s">
        <v>1726</v>
      </c>
    </row>
    <row r="1380" spans="1:21" hidden="1" x14ac:dyDescent="0.25">
      <c r="A1380" t="s">
        <v>2012</v>
      </c>
      <c r="B1380" t="s">
        <v>74</v>
      </c>
      <c r="C1380" t="s">
        <v>722</v>
      </c>
      <c r="E1380" s="1">
        <v>44979</v>
      </c>
      <c r="F1380" s="3" t="s">
        <v>2384</v>
      </c>
      <c r="G1380" t="s">
        <v>2385</v>
      </c>
      <c r="H1380" t="s">
        <v>374</v>
      </c>
      <c r="J1380" s="3" t="s">
        <v>2386</v>
      </c>
      <c r="K1380" s="3" t="s">
        <v>2387</v>
      </c>
      <c r="L1380" s="3" t="s">
        <v>22</v>
      </c>
      <c r="M1380" s="5">
        <v>45169</v>
      </c>
      <c r="O1380" t="s">
        <v>103</v>
      </c>
      <c r="P1380">
        <v>28</v>
      </c>
      <c r="S1380" s="6">
        <v>44999</v>
      </c>
      <c r="T1380" t="s">
        <v>1397</v>
      </c>
      <c r="U1380" t="s">
        <v>2216</v>
      </c>
    </row>
    <row r="1381" spans="1:21" hidden="1" x14ac:dyDescent="0.25">
      <c r="A1381" t="s">
        <v>2012</v>
      </c>
      <c r="B1381" t="s">
        <v>74</v>
      </c>
      <c r="C1381" t="s">
        <v>722</v>
      </c>
      <c r="E1381" s="1">
        <v>44979</v>
      </c>
      <c r="F1381" s="3" t="s">
        <v>2384</v>
      </c>
      <c r="G1381" t="s">
        <v>2385</v>
      </c>
      <c r="H1381" t="s">
        <v>374</v>
      </c>
      <c r="J1381" s="3" t="s">
        <v>2386</v>
      </c>
      <c r="K1381" s="3" t="s">
        <v>2387</v>
      </c>
      <c r="L1381" s="3" t="s">
        <v>22</v>
      </c>
      <c r="M1381" s="5">
        <v>45169</v>
      </c>
      <c r="O1381" t="s">
        <v>103</v>
      </c>
      <c r="P1381">
        <v>2</v>
      </c>
      <c r="S1381" s="6">
        <v>45008</v>
      </c>
      <c r="T1381" t="s">
        <v>1397</v>
      </c>
      <c r="U1381" t="s">
        <v>2388</v>
      </c>
    </row>
    <row r="1382" spans="1:21" hidden="1" x14ac:dyDescent="0.25">
      <c r="A1382" t="s">
        <v>2012</v>
      </c>
      <c r="B1382" t="s">
        <v>74</v>
      </c>
      <c r="C1382" t="s">
        <v>722</v>
      </c>
      <c r="E1382" s="1">
        <v>44979</v>
      </c>
      <c r="F1382" s="3" t="s">
        <v>2384</v>
      </c>
      <c r="G1382" t="s">
        <v>2385</v>
      </c>
      <c r="H1382" t="s">
        <v>374</v>
      </c>
      <c r="J1382" s="3" t="s">
        <v>2386</v>
      </c>
      <c r="K1382" s="3" t="s">
        <v>2387</v>
      </c>
      <c r="L1382" s="3" t="s">
        <v>22</v>
      </c>
      <c r="M1382" s="5">
        <v>45169</v>
      </c>
      <c r="O1382" t="s">
        <v>103</v>
      </c>
      <c r="P1382">
        <v>2</v>
      </c>
      <c r="S1382" s="6">
        <v>45012</v>
      </c>
      <c r="T1382" t="s">
        <v>1397</v>
      </c>
      <c r="U1382" t="s">
        <v>2374</v>
      </c>
    </row>
    <row r="1383" spans="1:21" hidden="1" x14ac:dyDescent="0.25">
      <c r="A1383" t="s">
        <v>2012</v>
      </c>
      <c r="B1383" t="s">
        <v>74</v>
      </c>
      <c r="C1383" t="s">
        <v>722</v>
      </c>
      <c r="E1383" s="1">
        <v>44979</v>
      </c>
      <c r="F1383" s="3" t="s">
        <v>2384</v>
      </c>
      <c r="G1383" t="s">
        <v>2385</v>
      </c>
      <c r="H1383" t="s">
        <v>374</v>
      </c>
      <c r="J1383" s="3" t="s">
        <v>2386</v>
      </c>
      <c r="K1383" s="3" t="s">
        <v>2387</v>
      </c>
      <c r="L1383" s="3" t="s">
        <v>22</v>
      </c>
      <c r="M1383" s="5">
        <v>45169</v>
      </c>
      <c r="O1383" t="s">
        <v>103</v>
      </c>
      <c r="P1383">
        <v>2</v>
      </c>
      <c r="S1383" s="6">
        <v>45019</v>
      </c>
      <c r="T1383" t="s">
        <v>1397</v>
      </c>
      <c r="U1383" t="s">
        <v>2374</v>
      </c>
    </row>
    <row r="1384" spans="1:21" hidden="1" x14ac:dyDescent="0.25">
      <c r="A1384" t="s">
        <v>2012</v>
      </c>
      <c r="B1384" t="s">
        <v>74</v>
      </c>
      <c r="C1384" t="s">
        <v>722</v>
      </c>
      <c r="E1384" s="1">
        <v>44986</v>
      </c>
      <c r="F1384" s="3" t="s">
        <v>2389</v>
      </c>
      <c r="G1384" t="s">
        <v>2301</v>
      </c>
      <c r="H1384" t="s">
        <v>374</v>
      </c>
      <c r="J1384" s="3" t="s">
        <v>2390</v>
      </c>
      <c r="K1384" s="3" t="s">
        <v>2300</v>
      </c>
      <c r="L1384" s="3" t="s">
        <v>22</v>
      </c>
      <c r="M1384" s="5">
        <v>45930</v>
      </c>
      <c r="N1384">
        <v>1000</v>
      </c>
      <c r="O1384" t="s">
        <v>78</v>
      </c>
      <c r="R1384" s="10">
        <v>1000</v>
      </c>
      <c r="S1384" s="6">
        <v>44986</v>
      </c>
      <c r="T1384" t="s">
        <v>2032</v>
      </c>
      <c r="U1384" t="s">
        <v>2315</v>
      </c>
    </row>
    <row r="1385" spans="1:21" hidden="1" x14ac:dyDescent="0.25">
      <c r="A1385" t="s">
        <v>2012</v>
      </c>
      <c r="B1385" t="s">
        <v>16</v>
      </c>
      <c r="C1385" t="s">
        <v>17</v>
      </c>
      <c r="E1385" s="1">
        <v>45016</v>
      </c>
      <c r="F1385" s="3" t="s">
        <v>2391</v>
      </c>
      <c r="G1385" t="s">
        <v>2392</v>
      </c>
      <c r="H1385" t="s">
        <v>2393</v>
      </c>
      <c r="J1385" s="3" t="s">
        <v>2394</v>
      </c>
      <c r="K1385" s="3" t="s">
        <v>2395</v>
      </c>
      <c r="L1385" s="3" t="s">
        <v>22</v>
      </c>
      <c r="M1385" s="5">
        <v>46053</v>
      </c>
      <c r="N1385">
        <v>2</v>
      </c>
      <c r="O1385" t="s">
        <v>23</v>
      </c>
      <c r="R1385" s="10">
        <v>2</v>
      </c>
      <c r="S1385" s="6">
        <v>45016</v>
      </c>
      <c r="T1385" t="s">
        <v>2032</v>
      </c>
      <c r="U1385" t="s">
        <v>2220</v>
      </c>
    </row>
    <row r="1386" spans="1:21" hidden="1" x14ac:dyDescent="0.25">
      <c r="A1386" t="s">
        <v>2012</v>
      </c>
      <c r="B1386" t="s">
        <v>74</v>
      </c>
      <c r="C1386" t="s">
        <v>17</v>
      </c>
      <c r="E1386" s="1">
        <v>44979</v>
      </c>
      <c r="F1386" s="3" t="s">
        <v>1101</v>
      </c>
      <c r="G1386" t="s">
        <v>2269</v>
      </c>
      <c r="H1386" t="s">
        <v>1702</v>
      </c>
      <c r="J1386" s="3" t="s">
        <v>2270</v>
      </c>
      <c r="K1386" s="3" t="s">
        <v>2271</v>
      </c>
      <c r="L1386" s="3" t="s">
        <v>22</v>
      </c>
      <c r="M1386" s="5">
        <v>45958</v>
      </c>
      <c r="N1386" s="8"/>
      <c r="O1386" t="s">
        <v>204</v>
      </c>
      <c r="P1386">
        <v>1</v>
      </c>
      <c r="S1386" s="6">
        <v>45030</v>
      </c>
      <c r="T1386" t="s">
        <v>199</v>
      </c>
      <c r="U1386" t="s">
        <v>2419</v>
      </c>
    </row>
    <row r="1387" spans="1:21" hidden="1" x14ac:dyDescent="0.25">
      <c r="A1387" t="s">
        <v>2012</v>
      </c>
      <c r="B1387" t="s">
        <v>16</v>
      </c>
      <c r="C1387" t="s">
        <v>17</v>
      </c>
      <c r="E1387" s="1">
        <v>44998</v>
      </c>
      <c r="F1387" s="3" t="s">
        <v>2274</v>
      </c>
      <c r="G1387" t="s">
        <v>2275</v>
      </c>
      <c r="H1387" t="s">
        <v>187</v>
      </c>
      <c r="J1387" s="3" t="s">
        <v>2276</v>
      </c>
      <c r="K1387" s="3">
        <v>221001</v>
      </c>
      <c r="L1387" s="3" t="s">
        <v>22</v>
      </c>
      <c r="M1387" s="5">
        <v>46825</v>
      </c>
      <c r="N1387" s="8"/>
      <c r="O1387" t="s">
        <v>23</v>
      </c>
      <c r="P1387">
        <v>0</v>
      </c>
      <c r="S1387" s="6">
        <v>45002</v>
      </c>
      <c r="T1387" t="s">
        <v>2032</v>
      </c>
      <c r="U1387" t="s">
        <v>1726</v>
      </c>
    </row>
    <row r="1388" spans="1:21" hidden="1" x14ac:dyDescent="0.25">
      <c r="A1388" t="s">
        <v>2012</v>
      </c>
      <c r="B1388" t="s">
        <v>16</v>
      </c>
      <c r="C1388" t="s">
        <v>17</v>
      </c>
      <c r="E1388" s="1">
        <v>44998</v>
      </c>
      <c r="F1388" s="3" t="s">
        <v>2274</v>
      </c>
      <c r="G1388" t="s">
        <v>2275</v>
      </c>
      <c r="H1388" t="s">
        <v>187</v>
      </c>
      <c r="J1388" s="3" t="s">
        <v>2276</v>
      </c>
      <c r="K1388" s="3">
        <v>221001</v>
      </c>
      <c r="L1388" s="3" t="s">
        <v>22</v>
      </c>
      <c r="M1388" s="5">
        <v>46825</v>
      </c>
      <c r="N1388" s="8"/>
      <c r="O1388" t="s">
        <v>23</v>
      </c>
      <c r="P1388">
        <v>4</v>
      </c>
      <c r="S1388" s="6">
        <v>45002</v>
      </c>
      <c r="T1388" t="s">
        <v>1556</v>
      </c>
      <c r="U1388" t="s">
        <v>104</v>
      </c>
    </row>
    <row r="1389" spans="1:21" hidden="1" x14ac:dyDescent="0.25">
      <c r="A1389" t="s">
        <v>2012</v>
      </c>
      <c r="B1389" t="s">
        <v>74</v>
      </c>
      <c r="C1389" t="s">
        <v>722</v>
      </c>
      <c r="E1389" s="1">
        <v>45034</v>
      </c>
      <c r="F1389" s="3" t="s">
        <v>2453</v>
      </c>
      <c r="G1389" t="s">
        <v>2057</v>
      </c>
      <c r="H1389" t="s">
        <v>1303</v>
      </c>
      <c r="J1389" s="3" t="s">
        <v>2454</v>
      </c>
      <c r="K1389" s="3" t="s">
        <v>2455</v>
      </c>
      <c r="L1389" s="3" t="s">
        <v>22</v>
      </c>
      <c r="M1389" s="5">
        <v>45961</v>
      </c>
      <c r="N1389">
        <v>1000</v>
      </c>
      <c r="O1389" t="s">
        <v>78</v>
      </c>
      <c r="R1389" s="10">
        <f>Table1[[#This Row],[Initial Balance]]-(SUM(P1390,P1391))</f>
        <v>980</v>
      </c>
      <c r="S1389" s="6">
        <v>45034</v>
      </c>
      <c r="T1389" t="s">
        <v>2032</v>
      </c>
      <c r="U1389" t="s">
        <v>2315</v>
      </c>
    </row>
    <row r="1390" spans="1:21" hidden="1" x14ac:dyDescent="0.25">
      <c r="A1390" t="s">
        <v>2012</v>
      </c>
      <c r="B1390" t="s">
        <v>74</v>
      </c>
      <c r="C1390" t="s">
        <v>722</v>
      </c>
      <c r="E1390" s="1">
        <v>45034</v>
      </c>
      <c r="F1390" s="3" t="s">
        <v>2453</v>
      </c>
      <c r="G1390" t="s">
        <v>2057</v>
      </c>
      <c r="H1390" t="s">
        <v>1303</v>
      </c>
      <c r="J1390" s="3" t="s">
        <v>2454</v>
      </c>
      <c r="K1390" s="3" t="s">
        <v>2455</v>
      </c>
      <c r="L1390" s="3" t="s">
        <v>22</v>
      </c>
      <c r="M1390" s="5">
        <v>45961</v>
      </c>
      <c r="O1390" t="s">
        <v>78</v>
      </c>
      <c r="P1390">
        <v>15</v>
      </c>
      <c r="S1390" s="6">
        <v>45050</v>
      </c>
      <c r="T1390" t="s">
        <v>1996</v>
      </c>
      <c r="U1390" t="s">
        <v>817</v>
      </c>
    </row>
    <row r="1391" spans="1:21" hidden="1" x14ac:dyDescent="0.25">
      <c r="A1391" t="s">
        <v>2012</v>
      </c>
      <c r="B1391" t="s">
        <v>74</v>
      </c>
      <c r="C1391" t="s">
        <v>722</v>
      </c>
      <c r="E1391" s="1">
        <v>45034</v>
      </c>
      <c r="F1391" s="3" t="s">
        <v>2453</v>
      </c>
      <c r="G1391" t="s">
        <v>2057</v>
      </c>
      <c r="H1391" t="s">
        <v>1303</v>
      </c>
      <c r="J1391" s="3" t="s">
        <v>2454</v>
      </c>
      <c r="K1391" s="3" t="s">
        <v>2455</v>
      </c>
      <c r="L1391" s="3" t="s">
        <v>22</v>
      </c>
      <c r="M1391" s="5">
        <v>45961</v>
      </c>
      <c r="O1391" t="s">
        <v>78</v>
      </c>
      <c r="P1391">
        <v>5</v>
      </c>
      <c r="S1391" s="6">
        <v>45063</v>
      </c>
      <c r="T1391" t="s">
        <v>1397</v>
      </c>
      <c r="U1391" t="s">
        <v>817</v>
      </c>
    </row>
    <row r="1392" spans="1:21" hidden="1" x14ac:dyDescent="0.25">
      <c r="A1392" t="s">
        <v>2012</v>
      </c>
      <c r="B1392" t="s">
        <v>74</v>
      </c>
      <c r="C1392" t="s">
        <v>722</v>
      </c>
      <c r="E1392" s="1">
        <v>44979</v>
      </c>
      <c r="F1392" s="3" t="s">
        <v>2384</v>
      </c>
      <c r="G1392" t="s">
        <v>2385</v>
      </c>
      <c r="H1392" t="s">
        <v>374</v>
      </c>
      <c r="J1392" s="3" t="s">
        <v>2386</v>
      </c>
      <c r="K1392" s="3" t="s">
        <v>2387</v>
      </c>
      <c r="L1392" s="3" t="s">
        <v>22</v>
      </c>
      <c r="M1392" s="5">
        <v>45169</v>
      </c>
      <c r="O1392" t="s">
        <v>103</v>
      </c>
      <c r="P1392">
        <v>0.25</v>
      </c>
      <c r="S1392" s="6">
        <v>45028</v>
      </c>
      <c r="T1392" t="s">
        <v>199</v>
      </c>
      <c r="U1392" t="s">
        <v>2456</v>
      </c>
    </row>
    <row r="1393" spans="1:21" hidden="1" x14ac:dyDescent="0.25">
      <c r="A1393" t="s">
        <v>2012</v>
      </c>
      <c r="B1393" t="s">
        <v>74</v>
      </c>
      <c r="C1393" t="s">
        <v>722</v>
      </c>
      <c r="E1393" s="1">
        <v>44979</v>
      </c>
      <c r="F1393" s="3" t="s">
        <v>2384</v>
      </c>
      <c r="G1393" t="s">
        <v>2385</v>
      </c>
      <c r="H1393" t="s">
        <v>374</v>
      </c>
      <c r="J1393" s="3" t="s">
        <v>2386</v>
      </c>
      <c r="K1393" s="3" t="s">
        <v>2387</v>
      </c>
      <c r="L1393" s="3" t="s">
        <v>22</v>
      </c>
      <c r="M1393" s="5">
        <v>45169</v>
      </c>
      <c r="O1393" t="s">
        <v>103</v>
      </c>
      <c r="P1393">
        <v>0.12</v>
      </c>
      <c r="S1393" s="6">
        <v>45030</v>
      </c>
      <c r="T1393" t="s">
        <v>689</v>
      </c>
      <c r="U1393" t="s">
        <v>2457</v>
      </c>
    </row>
    <row r="1394" spans="1:21" hidden="1" x14ac:dyDescent="0.25">
      <c r="A1394" t="s">
        <v>2012</v>
      </c>
      <c r="B1394" t="s">
        <v>74</v>
      </c>
      <c r="C1394" t="s">
        <v>722</v>
      </c>
      <c r="E1394" s="1">
        <v>44979</v>
      </c>
      <c r="F1394" s="3" t="s">
        <v>2384</v>
      </c>
      <c r="G1394" t="s">
        <v>2385</v>
      </c>
      <c r="H1394" t="s">
        <v>374</v>
      </c>
      <c r="J1394" s="3" t="s">
        <v>2386</v>
      </c>
      <c r="K1394" s="3" t="s">
        <v>2387</v>
      </c>
      <c r="L1394" s="3" t="s">
        <v>22</v>
      </c>
      <c r="M1394" s="5">
        <v>45169</v>
      </c>
      <c r="O1394" t="s">
        <v>103</v>
      </c>
      <c r="P1394">
        <v>10</v>
      </c>
      <c r="S1394" s="6">
        <v>45063</v>
      </c>
      <c r="T1394" t="s">
        <v>1397</v>
      </c>
      <c r="U1394" t="s">
        <v>817</v>
      </c>
    </row>
    <row r="1395" spans="1:21" hidden="1" x14ac:dyDescent="0.25">
      <c r="A1395" t="s">
        <v>2012</v>
      </c>
      <c r="B1395" t="s">
        <v>74</v>
      </c>
      <c r="C1395" t="s">
        <v>722</v>
      </c>
      <c r="E1395" s="1">
        <v>44979</v>
      </c>
      <c r="F1395" s="3">
        <v>50155</v>
      </c>
      <c r="G1395" t="s">
        <v>2305</v>
      </c>
      <c r="H1395" t="s">
        <v>452</v>
      </c>
      <c r="J1395" s="3" t="s">
        <v>2306</v>
      </c>
      <c r="K1395" s="3" t="s">
        <v>2304</v>
      </c>
      <c r="L1395" s="3" t="s">
        <v>102</v>
      </c>
      <c r="M1395" s="5">
        <v>45739</v>
      </c>
      <c r="O1395" t="s">
        <v>103</v>
      </c>
      <c r="P1395">
        <v>0.7</v>
      </c>
      <c r="S1395" s="6">
        <v>45028</v>
      </c>
      <c r="T1395" t="s">
        <v>199</v>
      </c>
      <c r="U1395" t="s">
        <v>2419</v>
      </c>
    </row>
    <row r="1396" spans="1:21" hidden="1" x14ac:dyDescent="0.25">
      <c r="A1396" t="s">
        <v>2012</v>
      </c>
      <c r="B1396" t="s">
        <v>74</v>
      </c>
      <c r="C1396" t="s">
        <v>722</v>
      </c>
      <c r="E1396" s="1">
        <v>44979</v>
      </c>
      <c r="F1396" s="3">
        <v>50155</v>
      </c>
      <c r="G1396" t="s">
        <v>2305</v>
      </c>
      <c r="H1396" t="s">
        <v>452</v>
      </c>
      <c r="J1396" s="3" t="s">
        <v>2306</v>
      </c>
      <c r="K1396" s="3" t="s">
        <v>2304</v>
      </c>
      <c r="L1396" s="3" t="s">
        <v>102</v>
      </c>
      <c r="M1396" s="5">
        <v>45739</v>
      </c>
      <c r="O1396" t="s">
        <v>103</v>
      </c>
      <c r="P1396">
        <v>0.35</v>
      </c>
      <c r="S1396" s="6">
        <v>45060</v>
      </c>
      <c r="T1396" t="s">
        <v>689</v>
      </c>
      <c r="U1396" t="s">
        <v>2457</v>
      </c>
    </row>
    <row r="1397" spans="1:21" hidden="1" x14ac:dyDescent="0.25">
      <c r="A1397" t="s">
        <v>2012</v>
      </c>
      <c r="B1397" t="s">
        <v>74</v>
      </c>
      <c r="C1397" t="s">
        <v>722</v>
      </c>
      <c r="E1397" s="1">
        <v>44979</v>
      </c>
      <c r="F1397" s="3">
        <v>50155</v>
      </c>
      <c r="G1397" t="s">
        <v>2305</v>
      </c>
      <c r="H1397" t="s">
        <v>452</v>
      </c>
      <c r="J1397" s="3" t="s">
        <v>2306</v>
      </c>
      <c r="K1397" s="3" t="s">
        <v>2304</v>
      </c>
      <c r="L1397" s="3" t="s">
        <v>102</v>
      </c>
      <c r="M1397" s="5">
        <v>45739</v>
      </c>
      <c r="O1397" t="s">
        <v>103</v>
      </c>
      <c r="P1397">
        <v>10</v>
      </c>
      <c r="S1397" s="6">
        <v>45063</v>
      </c>
      <c r="T1397" t="s">
        <v>1397</v>
      </c>
      <c r="U1397" t="s">
        <v>817</v>
      </c>
    </row>
    <row r="1398" spans="1:21" hidden="1" x14ac:dyDescent="0.25">
      <c r="A1398" t="s">
        <v>2012</v>
      </c>
      <c r="B1398" t="s">
        <v>74</v>
      </c>
      <c r="C1398" t="s">
        <v>722</v>
      </c>
      <c r="E1398" s="1">
        <v>44991</v>
      </c>
      <c r="F1398" s="3" t="s">
        <v>2316</v>
      </c>
      <c r="G1398" t="s">
        <v>2301</v>
      </c>
      <c r="H1398" t="s">
        <v>2317</v>
      </c>
      <c r="J1398" s="3" t="s">
        <v>2318</v>
      </c>
      <c r="K1398" s="3" t="s">
        <v>2319</v>
      </c>
      <c r="L1398" s="3" t="s">
        <v>22</v>
      </c>
      <c r="M1398" s="5">
        <v>45991</v>
      </c>
      <c r="O1398" t="s">
        <v>78</v>
      </c>
      <c r="P1398">
        <v>5</v>
      </c>
    </row>
    <row r="1399" spans="1:21" hidden="1" x14ac:dyDescent="0.25">
      <c r="A1399" t="s">
        <v>2012</v>
      </c>
      <c r="B1399" t="s">
        <v>74</v>
      </c>
      <c r="C1399" t="s">
        <v>722</v>
      </c>
      <c r="E1399" s="1">
        <v>44929</v>
      </c>
      <c r="F1399" s="3" t="s">
        <v>2013</v>
      </c>
      <c r="G1399" t="s">
        <v>2014</v>
      </c>
      <c r="H1399" t="s">
        <v>452</v>
      </c>
      <c r="I1399" t="s">
        <v>452</v>
      </c>
      <c r="J1399" s="3" t="s">
        <v>2015</v>
      </c>
      <c r="K1399" s="3" t="s">
        <v>2016</v>
      </c>
      <c r="L1399" s="3" t="s">
        <v>102</v>
      </c>
      <c r="M1399" s="5">
        <v>45839</v>
      </c>
      <c r="N1399" t="s">
        <v>35</v>
      </c>
      <c r="O1399" t="s">
        <v>948</v>
      </c>
      <c r="P1399">
        <v>0.3</v>
      </c>
      <c r="S1399" s="6">
        <v>45028</v>
      </c>
      <c r="T1399" t="s">
        <v>199</v>
      </c>
      <c r="U1399" t="s">
        <v>2419</v>
      </c>
    </row>
    <row r="1400" spans="1:21" hidden="1" x14ac:dyDescent="0.25">
      <c r="A1400" t="s">
        <v>2012</v>
      </c>
      <c r="B1400" t="s">
        <v>74</v>
      </c>
      <c r="C1400" t="s">
        <v>722</v>
      </c>
      <c r="E1400" s="1">
        <v>44929</v>
      </c>
      <c r="F1400" s="3" t="s">
        <v>2013</v>
      </c>
      <c r="G1400" t="s">
        <v>2014</v>
      </c>
      <c r="H1400" t="s">
        <v>452</v>
      </c>
      <c r="I1400" t="s">
        <v>452</v>
      </c>
      <c r="J1400" s="3" t="s">
        <v>2015</v>
      </c>
      <c r="K1400" s="3" t="s">
        <v>2016</v>
      </c>
      <c r="L1400" s="3" t="s">
        <v>102</v>
      </c>
      <c r="M1400" s="5">
        <v>45839</v>
      </c>
      <c r="N1400" t="s">
        <v>35</v>
      </c>
      <c r="O1400" t="s">
        <v>948</v>
      </c>
      <c r="P1400">
        <v>0.15</v>
      </c>
      <c r="S1400" s="6">
        <v>45030</v>
      </c>
      <c r="T1400" t="s">
        <v>689</v>
      </c>
      <c r="U1400" t="s">
        <v>2457</v>
      </c>
    </row>
    <row r="1401" spans="1:21" hidden="1" x14ac:dyDescent="0.25">
      <c r="A1401" t="s">
        <v>2012</v>
      </c>
      <c r="B1401" t="s">
        <v>74</v>
      </c>
      <c r="C1401" t="s">
        <v>722</v>
      </c>
      <c r="E1401" s="1">
        <v>44929</v>
      </c>
      <c r="F1401" s="3" t="s">
        <v>2013</v>
      </c>
      <c r="G1401" t="s">
        <v>2014</v>
      </c>
      <c r="H1401" t="s">
        <v>452</v>
      </c>
      <c r="I1401" t="s">
        <v>452</v>
      </c>
      <c r="J1401" s="3" t="s">
        <v>2015</v>
      </c>
      <c r="K1401" s="3" t="s">
        <v>2016</v>
      </c>
      <c r="L1401" s="3" t="s">
        <v>102</v>
      </c>
      <c r="M1401" s="5">
        <v>45839</v>
      </c>
      <c r="N1401" t="s">
        <v>35</v>
      </c>
      <c r="O1401" t="s">
        <v>948</v>
      </c>
      <c r="P1401">
        <v>0.111</v>
      </c>
      <c r="S1401" s="6">
        <v>45050</v>
      </c>
      <c r="T1401" t="s">
        <v>1996</v>
      </c>
      <c r="U1401" t="s">
        <v>2458</v>
      </c>
    </row>
    <row r="1402" spans="1:21" hidden="1" x14ac:dyDescent="0.25">
      <c r="A1402" t="s">
        <v>2012</v>
      </c>
      <c r="B1402" t="s">
        <v>74</v>
      </c>
      <c r="C1402" t="s">
        <v>17</v>
      </c>
      <c r="E1402" s="1">
        <v>44929</v>
      </c>
      <c r="F1402" s="3" t="s">
        <v>2013</v>
      </c>
      <c r="G1402" t="s">
        <v>2014</v>
      </c>
      <c r="H1402" t="s">
        <v>452</v>
      </c>
      <c r="I1402" t="s">
        <v>452</v>
      </c>
      <c r="J1402" s="3" t="s">
        <v>2015</v>
      </c>
      <c r="K1402" s="3" t="s">
        <v>2016</v>
      </c>
      <c r="L1402" s="3" t="s">
        <v>102</v>
      </c>
      <c r="M1402" s="5">
        <v>45839</v>
      </c>
      <c r="N1402" t="s">
        <v>35</v>
      </c>
      <c r="O1402" t="s">
        <v>948</v>
      </c>
      <c r="P1402">
        <v>0</v>
      </c>
      <c r="S1402" s="6">
        <v>45062</v>
      </c>
      <c r="T1402" t="s">
        <v>2032</v>
      </c>
      <c r="U1402" t="s">
        <v>2220</v>
      </c>
    </row>
    <row r="1403" spans="1:21" hidden="1" x14ac:dyDescent="0.25">
      <c r="A1403" t="s">
        <v>2012</v>
      </c>
      <c r="B1403" t="s">
        <v>74</v>
      </c>
      <c r="C1403" t="s">
        <v>722</v>
      </c>
      <c r="E1403" s="1">
        <v>44979</v>
      </c>
      <c r="F1403" s="3" t="s">
        <v>2311</v>
      </c>
      <c r="G1403" t="s">
        <v>2312</v>
      </c>
      <c r="H1403" t="s">
        <v>452</v>
      </c>
      <c r="J1403" s="3" t="s">
        <v>2313</v>
      </c>
      <c r="K1403" s="3" t="s">
        <v>2314</v>
      </c>
      <c r="L1403" s="3" t="s">
        <v>102</v>
      </c>
      <c r="M1403" s="5">
        <v>45550</v>
      </c>
      <c r="O1403" t="s">
        <v>103</v>
      </c>
      <c r="P1403">
        <v>0.6</v>
      </c>
      <c r="S1403" s="6">
        <v>45028</v>
      </c>
      <c r="T1403" t="s">
        <v>199</v>
      </c>
      <c r="U1403" t="s">
        <v>2456</v>
      </c>
    </row>
    <row r="1404" spans="1:21" hidden="1" x14ac:dyDescent="0.25">
      <c r="A1404" t="s">
        <v>2012</v>
      </c>
      <c r="B1404" t="s">
        <v>74</v>
      </c>
      <c r="C1404" t="s">
        <v>722</v>
      </c>
      <c r="E1404" s="1">
        <v>44979</v>
      </c>
      <c r="F1404" s="3" t="s">
        <v>2311</v>
      </c>
      <c r="G1404" t="s">
        <v>2312</v>
      </c>
      <c r="H1404" t="s">
        <v>452</v>
      </c>
      <c r="J1404" s="3" t="s">
        <v>2313</v>
      </c>
      <c r="K1404" s="3" t="s">
        <v>2314</v>
      </c>
      <c r="L1404" s="3" t="s">
        <v>102</v>
      </c>
      <c r="M1404" s="5">
        <v>45550</v>
      </c>
      <c r="O1404" t="s">
        <v>103</v>
      </c>
      <c r="P1404">
        <v>0.3</v>
      </c>
      <c r="S1404" s="6">
        <v>45030</v>
      </c>
      <c r="T1404" t="s">
        <v>689</v>
      </c>
      <c r="U1404" t="s">
        <v>2459</v>
      </c>
    </row>
    <row r="1405" spans="1:21" hidden="1" x14ac:dyDescent="0.25">
      <c r="A1405" t="s">
        <v>2012</v>
      </c>
      <c r="B1405" t="s">
        <v>74</v>
      </c>
      <c r="C1405" t="s">
        <v>722</v>
      </c>
      <c r="E1405" s="1">
        <v>44979</v>
      </c>
      <c r="F1405" s="3" t="s">
        <v>2311</v>
      </c>
      <c r="G1405" t="s">
        <v>2312</v>
      </c>
      <c r="H1405" t="s">
        <v>452</v>
      </c>
      <c r="J1405" s="3" t="s">
        <v>2313</v>
      </c>
      <c r="K1405" s="3" t="s">
        <v>2314</v>
      </c>
      <c r="L1405" s="3" t="s">
        <v>102</v>
      </c>
      <c r="M1405" s="5">
        <v>45550</v>
      </c>
      <c r="O1405" t="s">
        <v>103</v>
      </c>
      <c r="P1405">
        <v>2.5399999999999999E-2</v>
      </c>
      <c r="S1405" s="6">
        <v>45050</v>
      </c>
      <c r="T1405" t="s">
        <v>1996</v>
      </c>
      <c r="U1405" t="s">
        <v>2458</v>
      </c>
    </row>
    <row r="1406" spans="1:21" hidden="1" x14ac:dyDescent="0.25">
      <c r="A1406" t="s">
        <v>2012</v>
      </c>
      <c r="B1406" t="s">
        <v>74</v>
      </c>
      <c r="C1406" t="s">
        <v>17</v>
      </c>
      <c r="E1406" s="1">
        <v>44979</v>
      </c>
      <c r="F1406" s="3" t="s">
        <v>2311</v>
      </c>
      <c r="G1406" t="s">
        <v>2312</v>
      </c>
      <c r="H1406" t="s">
        <v>452</v>
      </c>
      <c r="J1406" s="3" t="s">
        <v>2313</v>
      </c>
      <c r="K1406" s="3" t="s">
        <v>2314</v>
      </c>
      <c r="L1406" s="3" t="s">
        <v>102</v>
      </c>
      <c r="M1406" s="5">
        <v>45550</v>
      </c>
      <c r="O1406" t="s">
        <v>103</v>
      </c>
      <c r="P1406">
        <v>0</v>
      </c>
      <c r="S1406" s="6">
        <v>45062</v>
      </c>
      <c r="T1406" t="s">
        <v>2032</v>
      </c>
      <c r="U1406" t="s">
        <v>25</v>
      </c>
    </row>
    <row r="1407" spans="1:21" hidden="1" x14ac:dyDescent="0.25">
      <c r="A1407" t="s">
        <v>2012</v>
      </c>
      <c r="B1407" t="s">
        <v>16</v>
      </c>
      <c r="C1407" t="s">
        <v>17</v>
      </c>
      <c r="E1407" s="1">
        <v>45016</v>
      </c>
      <c r="F1407" s="3" t="s">
        <v>2243</v>
      </c>
      <c r="G1407" t="s">
        <v>2392</v>
      </c>
      <c r="H1407" t="s">
        <v>195</v>
      </c>
      <c r="J1407" s="3" t="s">
        <v>2479</v>
      </c>
      <c r="K1407" s="3" t="s">
        <v>2480</v>
      </c>
      <c r="L1407" s="3" t="s">
        <v>22</v>
      </c>
      <c r="M1407" s="5">
        <v>46053</v>
      </c>
      <c r="N1407">
        <v>2</v>
      </c>
      <c r="O1407" t="s">
        <v>283</v>
      </c>
      <c r="R1407" s="10">
        <v>2</v>
      </c>
      <c r="S1407" s="6">
        <v>45016</v>
      </c>
      <c r="T1407" t="s">
        <v>2032</v>
      </c>
      <c r="U1407" t="s">
        <v>25</v>
      </c>
    </row>
    <row r="1408" spans="1:21" hidden="1" x14ac:dyDescent="0.25">
      <c r="A1408" t="s">
        <v>2012</v>
      </c>
      <c r="E1408" s="1">
        <v>44998</v>
      </c>
      <c r="F1408" s="3" t="s">
        <v>2243</v>
      </c>
      <c r="G1408" t="s">
        <v>2594</v>
      </c>
      <c r="H1408" t="s">
        <v>2595</v>
      </c>
      <c r="J1408" s="3" t="s">
        <v>2596</v>
      </c>
      <c r="K1408" s="3">
        <v>34001</v>
      </c>
      <c r="L1408" s="3" t="s">
        <v>22</v>
      </c>
      <c r="M1408" s="5"/>
      <c r="N1408">
        <v>3</v>
      </c>
      <c r="O1408" t="s">
        <v>2597</v>
      </c>
      <c r="R1408" s="10">
        <f>Table1[[#This Row],[Initial Balance]]-SUM(P1409)</f>
        <v>0</v>
      </c>
      <c r="S1408" s="6">
        <v>44998</v>
      </c>
      <c r="T1408" t="s">
        <v>2032</v>
      </c>
      <c r="U1408" t="s">
        <v>1726</v>
      </c>
    </row>
    <row r="1409" spans="1:21" hidden="1" x14ac:dyDescent="0.25">
      <c r="A1409" t="s">
        <v>2012</v>
      </c>
      <c r="E1409" s="1">
        <v>44998</v>
      </c>
      <c r="F1409" s="3" t="s">
        <v>2243</v>
      </c>
      <c r="G1409" t="s">
        <v>2594</v>
      </c>
      <c r="H1409" t="s">
        <v>2595</v>
      </c>
      <c r="J1409" s="3" t="s">
        <v>2596</v>
      </c>
      <c r="K1409" s="3">
        <v>34001</v>
      </c>
      <c r="L1409" s="3" t="s">
        <v>22</v>
      </c>
      <c r="M1409" s="5"/>
      <c r="O1409" t="s">
        <v>2597</v>
      </c>
      <c r="P1409">
        <v>3</v>
      </c>
      <c r="S1409" s="6">
        <v>45082</v>
      </c>
      <c r="T1409" t="s">
        <v>2032</v>
      </c>
      <c r="U1409" t="s">
        <v>1031</v>
      </c>
    </row>
    <row r="1410" spans="1:21" hidden="1" x14ac:dyDescent="0.25">
      <c r="A1410" t="s">
        <v>2012</v>
      </c>
      <c r="C1410" t="s">
        <v>722</v>
      </c>
      <c r="D1410" t="s">
        <v>2243</v>
      </c>
      <c r="E1410" s="1">
        <v>44998</v>
      </c>
      <c r="F1410" s="3">
        <v>34002</v>
      </c>
      <c r="G1410" t="s">
        <v>2598</v>
      </c>
      <c r="H1410" t="s">
        <v>2595</v>
      </c>
      <c r="J1410" s="3" t="s">
        <v>2599</v>
      </c>
      <c r="K1410" s="3" t="s">
        <v>2320</v>
      </c>
      <c r="L1410" s="3" t="s">
        <v>22</v>
      </c>
      <c r="M1410" s="5"/>
      <c r="N1410">
        <v>3</v>
      </c>
      <c r="O1410" t="s">
        <v>23</v>
      </c>
      <c r="P1410">
        <v>0</v>
      </c>
      <c r="S1410" s="6">
        <v>44998</v>
      </c>
      <c r="T1410" t="s">
        <v>2032</v>
      </c>
      <c r="U1410" t="s">
        <v>1726</v>
      </c>
    </row>
    <row r="1411" spans="1:21" hidden="1" x14ac:dyDescent="0.25">
      <c r="A1411" t="s">
        <v>2012</v>
      </c>
      <c r="C1411" t="s">
        <v>722</v>
      </c>
      <c r="D1411" t="s">
        <v>2243</v>
      </c>
      <c r="E1411" s="1">
        <v>44998</v>
      </c>
      <c r="F1411" s="3">
        <v>34002</v>
      </c>
      <c r="G1411" t="s">
        <v>2598</v>
      </c>
      <c r="H1411" t="s">
        <v>2595</v>
      </c>
      <c r="J1411" s="3" t="s">
        <v>2599</v>
      </c>
      <c r="K1411" s="3" t="s">
        <v>2320</v>
      </c>
      <c r="L1411" s="3" t="s">
        <v>22</v>
      </c>
      <c r="M1411" s="5"/>
      <c r="N1411">
        <v>3</v>
      </c>
      <c r="O1411" t="s">
        <v>23</v>
      </c>
      <c r="P1411">
        <v>3</v>
      </c>
      <c r="R1411" s="10">
        <v>0</v>
      </c>
      <c r="S1411" s="6">
        <v>45082</v>
      </c>
      <c r="T1411" t="s">
        <v>2032</v>
      </c>
      <c r="U1411" t="s">
        <v>1031</v>
      </c>
    </row>
    <row r="1412" spans="1:21" hidden="1" x14ac:dyDescent="0.25">
      <c r="A1412" t="s">
        <v>2012</v>
      </c>
      <c r="B1412" t="s">
        <v>16</v>
      </c>
      <c r="C1412" t="s">
        <v>17</v>
      </c>
      <c r="E1412" s="1">
        <v>44998</v>
      </c>
      <c r="F1412" s="3" t="s">
        <v>2274</v>
      </c>
      <c r="G1412" t="s">
        <v>2275</v>
      </c>
      <c r="H1412" t="s">
        <v>187</v>
      </c>
      <c r="J1412" s="3" t="s">
        <v>2276</v>
      </c>
      <c r="K1412" s="3">
        <v>221001</v>
      </c>
      <c r="L1412" s="3" t="s">
        <v>22</v>
      </c>
      <c r="M1412" s="5">
        <v>46825</v>
      </c>
      <c r="N1412" s="8"/>
      <c r="O1412" t="s">
        <v>23</v>
      </c>
      <c r="P1412">
        <v>3</v>
      </c>
      <c r="S1412" s="6">
        <v>45096</v>
      </c>
      <c r="T1412" t="s">
        <v>1397</v>
      </c>
      <c r="U1412" t="s">
        <v>2889</v>
      </c>
    </row>
    <row r="1413" spans="1:21" hidden="1" x14ac:dyDescent="0.25">
      <c r="A1413" t="s">
        <v>2012</v>
      </c>
      <c r="B1413" t="s">
        <v>16</v>
      </c>
      <c r="C1413" t="s">
        <v>17</v>
      </c>
      <c r="E1413" s="1">
        <v>44998</v>
      </c>
      <c r="F1413" s="3" t="s">
        <v>2274</v>
      </c>
      <c r="G1413" t="s">
        <v>2275</v>
      </c>
      <c r="H1413" t="s">
        <v>187</v>
      </c>
      <c r="J1413" s="3" t="s">
        <v>2276</v>
      </c>
      <c r="K1413" s="3">
        <v>221001</v>
      </c>
      <c r="L1413" s="3" t="s">
        <v>22</v>
      </c>
      <c r="M1413" s="5">
        <v>46825</v>
      </c>
      <c r="N1413" s="8"/>
      <c r="O1413" t="s">
        <v>23</v>
      </c>
      <c r="P1413">
        <v>5</v>
      </c>
      <c r="S1413" s="6">
        <v>45106</v>
      </c>
      <c r="T1413" t="s">
        <v>1397</v>
      </c>
      <c r="U1413" t="s">
        <v>2890</v>
      </c>
    </row>
    <row r="1414" spans="1:21" hidden="1" x14ac:dyDescent="0.25">
      <c r="A1414" t="s">
        <v>2012</v>
      </c>
      <c r="B1414" t="s">
        <v>16</v>
      </c>
      <c r="C1414" t="s">
        <v>17</v>
      </c>
      <c r="E1414" s="1">
        <v>44998</v>
      </c>
      <c r="F1414" s="3" t="s">
        <v>2274</v>
      </c>
      <c r="G1414" t="s">
        <v>2275</v>
      </c>
      <c r="H1414" t="s">
        <v>187</v>
      </c>
      <c r="J1414" s="3" t="s">
        <v>2276</v>
      </c>
      <c r="K1414" s="3">
        <v>221001</v>
      </c>
      <c r="L1414" s="3" t="s">
        <v>22</v>
      </c>
      <c r="M1414" s="5">
        <v>46825</v>
      </c>
      <c r="N1414" s="8"/>
      <c r="O1414" t="s">
        <v>23</v>
      </c>
      <c r="P1414">
        <v>5</v>
      </c>
      <c r="S1414" s="6">
        <v>45113</v>
      </c>
      <c r="T1414" t="s">
        <v>1556</v>
      </c>
      <c r="U1414" t="s">
        <v>2891</v>
      </c>
    </row>
    <row r="1415" spans="1:21" hidden="1" x14ac:dyDescent="0.25">
      <c r="A1415" t="s">
        <v>2012</v>
      </c>
      <c r="B1415" t="s">
        <v>16</v>
      </c>
      <c r="C1415" t="s">
        <v>17</v>
      </c>
      <c r="E1415" s="1">
        <v>44998</v>
      </c>
      <c r="F1415" s="3" t="s">
        <v>2274</v>
      </c>
      <c r="G1415" t="s">
        <v>2275</v>
      </c>
      <c r="H1415" t="s">
        <v>187</v>
      </c>
      <c r="J1415" s="3" t="s">
        <v>2276</v>
      </c>
      <c r="K1415" s="3">
        <v>221001</v>
      </c>
      <c r="L1415" s="3" t="s">
        <v>22</v>
      </c>
      <c r="M1415" s="5">
        <v>46825</v>
      </c>
      <c r="N1415" s="8"/>
      <c r="O1415" t="s">
        <v>23</v>
      </c>
      <c r="P1415">
        <v>7</v>
      </c>
      <c r="S1415" s="6">
        <v>45119</v>
      </c>
      <c r="T1415" t="s">
        <v>1397</v>
      </c>
      <c r="U1415" t="s">
        <v>2892</v>
      </c>
    </row>
    <row r="1416" spans="1:21" hidden="1" x14ac:dyDescent="0.25">
      <c r="A1416" t="s">
        <v>2012</v>
      </c>
      <c r="B1416" t="s">
        <v>16</v>
      </c>
      <c r="C1416" t="s">
        <v>17</v>
      </c>
      <c r="E1416" s="1">
        <v>44998</v>
      </c>
      <c r="F1416" s="3" t="s">
        <v>2274</v>
      </c>
      <c r="G1416" t="s">
        <v>2275</v>
      </c>
      <c r="H1416" t="s">
        <v>187</v>
      </c>
      <c r="J1416" s="3" t="s">
        <v>2276</v>
      </c>
      <c r="K1416" s="3">
        <v>221001</v>
      </c>
      <c r="L1416" s="3" t="s">
        <v>22</v>
      </c>
      <c r="M1416" s="5">
        <v>46825</v>
      </c>
      <c r="N1416" s="8"/>
      <c r="O1416" t="s">
        <v>23</v>
      </c>
      <c r="P1416" t="s">
        <v>2243</v>
      </c>
      <c r="Q1416">
        <v>4</v>
      </c>
      <c r="S1416" s="6">
        <v>45121</v>
      </c>
      <c r="T1416" t="s">
        <v>1397</v>
      </c>
      <c r="U1416" t="s">
        <v>2893</v>
      </c>
    </row>
    <row r="1417" spans="1:21" hidden="1" x14ac:dyDescent="0.25">
      <c r="A1417" t="s">
        <v>2012</v>
      </c>
      <c r="B1417" t="s">
        <v>16</v>
      </c>
      <c r="C1417" t="s">
        <v>17</v>
      </c>
      <c r="E1417" s="1">
        <v>45022</v>
      </c>
      <c r="F1417" s="3" t="s">
        <v>2822</v>
      </c>
      <c r="G1417" t="s">
        <v>2823</v>
      </c>
      <c r="H1417" t="s">
        <v>2902</v>
      </c>
      <c r="J1417" s="3" t="s">
        <v>2903</v>
      </c>
      <c r="K1417" s="3" t="s">
        <v>2527</v>
      </c>
      <c r="L1417" s="3" t="s">
        <v>22</v>
      </c>
      <c r="M1417" s="5">
        <v>46650</v>
      </c>
      <c r="N1417">
        <v>50</v>
      </c>
      <c r="O1417" t="s">
        <v>2877</v>
      </c>
      <c r="P1417">
        <v>0</v>
      </c>
      <c r="R1417" s="10">
        <f>Table1[[#This Row],[Initial Balance]]-SUM(P1418,P1419,P1420,P1421,P1422)</f>
        <v>34</v>
      </c>
      <c r="S1417" s="6">
        <v>45022</v>
      </c>
      <c r="T1417" t="s">
        <v>2032</v>
      </c>
      <c r="U1417" t="s">
        <v>104</v>
      </c>
    </row>
    <row r="1418" spans="1:21" hidden="1" x14ac:dyDescent="0.25">
      <c r="A1418" t="s">
        <v>2012</v>
      </c>
      <c r="B1418" t="s">
        <v>16</v>
      </c>
      <c r="C1418" t="s">
        <v>17</v>
      </c>
      <c r="E1418" s="1">
        <v>45022</v>
      </c>
      <c r="F1418" s="3" t="s">
        <v>2822</v>
      </c>
      <c r="G1418" t="s">
        <v>2823</v>
      </c>
      <c r="H1418" t="s">
        <v>2902</v>
      </c>
      <c r="J1418" s="3" t="s">
        <v>2903</v>
      </c>
      <c r="K1418" s="3" t="s">
        <v>2527</v>
      </c>
      <c r="L1418" s="3" t="s">
        <v>22</v>
      </c>
      <c r="M1418" s="5">
        <v>46650</v>
      </c>
      <c r="N1418">
        <v>50</v>
      </c>
      <c r="O1418" t="s">
        <v>2877</v>
      </c>
      <c r="P1418">
        <v>3</v>
      </c>
      <c r="S1418" s="6">
        <v>45096</v>
      </c>
      <c r="T1418" t="s">
        <v>1397</v>
      </c>
      <c r="U1418" t="s">
        <v>2889</v>
      </c>
    </row>
    <row r="1419" spans="1:21" hidden="1" x14ac:dyDescent="0.25">
      <c r="A1419" t="s">
        <v>2012</v>
      </c>
      <c r="B1419" t="s">
        <v>16</v>
      </c>
      <c r="C1419" t="s">
        <v>17</v>
      </c>
      <c r="E1419" s="1">
        <v>45022</v>
      </c>
      <c r="F1419" s="3" t="s">
        <v>2822</v>
      </c>
      <c r="G1419" t="s">
        <v>2823</v>
      </c>
      <c r="H1419" t="s">
        <v>2902</v>
      </c>
      <c r="J1419" s="3" t="s">
        <v>2903</v>
      </c>
      <c r="K1419" s="3" t="s">
        <v>2527</v>
      </c>
      <c r="L1419" s="3" t="s">
        <v>22</v>
      </c>
      <c r="M1419" s="5">
        <v>46650</v>
      </c>
      <c r="N1419">
        <v>50</v>
      </c>
      <c r="O1419" t="s">
        <v>2877</v>
      </c>
      <c r="P1419">
        <v>4</v>
      </c>
      <c r="S1419" s="6">
        <v>45105</v>
      </c>
      <c r="T1419" t="s">
        <v>28</v>
      </c>
      <c r="U1419" t="s">
        <v>2904</v>
      </c>
    </row>
    <row r="1420" spans="1:21" hidden="1" x14ac:dyDescent="0.25">
      <c r="A1420" t="s">
        <v>2012</v>
      </c>
      <c r="B1420" t="s">
        <v>16</v>
      </c>
      <c r="C1420" t="s">
        <v>17</v>
      </c>
      <c r="E1420" s="1">
        <v>45022</v>
      </c>
      <c r="F1420" s="3" t="s">
        <v>2822</v>
      </c>
      <c r="G1420" t="s">
        <v>2823</v>
      </c>
      <c r="H1420" t="s">
        <v>2902</v>
      </c>
      <c r="J1420" s="3" t="s">
        <v>2903</v>
      </c>
      <c r="K1420" s="3" t="s">
        <v>2527</v>
      </c>
      <c r="L1420" s="3" t="s">
        <v>22</v>
      </c>
      <c r="M1420" s="5">
        <v>46650</v>
      </c>
      <c r="N1420">
        <v>50</v>
      </c>
      <c r="O1420" t="s">
        <v>2877</v>
      </c>
      <c r="P1420">
        <v>3</v>
      </c>
      <c r="S1420" s="6">
        <v>45106</v>
      </c>
      <c r="T1420" t="s">
        <v>1397</v>
      </c>
      <c r="U1420" t="s">
        <v>2898</v>
      </c>
    </row>
    <row r="1421" spans="1:21" hidden="1" x14ac:dyDescent="0.25">
      <c r="A1421" t="s">
        <v>2012</v>
      </c>
      <c r="B1421" t="s">
        <v>16</v>
      </c>
      <c r="C1421" t="s">
        <v>17</v>
      </c>
      <c r="E1421" s="1">
        <v>45022</v>
      </c>
      <c r="F1421" s="3" t="s">
        <v>2822</v>
      </c>
      <c r="G1421" t="s">
        <v>2823</v>
      </c>
      <c r="H1421" t="s">
        <v>2902</v>
      </c>
      <c r="J1421" s="3" t="s">
        <v>2903</v>
      </c>
      <c r="K1421" s="3" t="s">
        <v>2527</v>
      </c>
      <c r="L1421" s="3" t="s">
        <v>22</v>
      </c>
      <c r="M1421" s="5">
        <v>46650</v>
      </c>
      <c r="N1421">
        <v>50</v>
      </c>
      <c r="O1421" t="s">
        <v>2877</v>
      </c>
      <c r="P1421">
        <v>3</v>
      </c>
      <c r="S1421" s="6">
        <v>45113</v>
      </c>
      <c r="T1421" t="s">
        <v>1556</v>
      </c>
      <c r="U1421" t="s">
        <v>2891</v>
      </c>
    </row>
    <row r="1422" spans="1:21" hidden="1" x14ac:dyDescent="0.25">
      <c r="A1422" t="s">
        <v>2012</v>
      </c>
      <c r="B1422" t="s">
        <v>16</v>
      </c>
      <c r="C1422" t="s">
        <v>17</v>
      </c>
      <c r="E1422" s="1">
        <v>45022</v>
      </c>
      <c r="F1422" s="3" t="s">
        <v>2822</v>
      </c>
      <c r="G1422" t="s">
        <v>2823</v>
      </c>
      <c r="H1422" t="s">
        <v>2902</v>
      </c>
      <c r="J1422" s="3" t="s">
        <v>2903</v>
      </c>
      <c r="K1422" s="3" t="s">
        <v>2527</v>
      </c>
      <c r="L1422" s="3" t="s">
        <v>22</v>
      </c>
      <c r="M1422" s="5">
        <v>46650</v>
      </c>
      <c r="N1422">
        <v>50</v>
      </c>
      <c r="O1422" t="s">
        <v>2877</v>
      </c>
      <c r="P1422">
        <v>3</v>
      </c>
      <c r="S1422" s="6">
        <v>45119</v>
      </c>
      <c r="T1422" t="s">
        <v>1397</v>
      </c>
      <c r="U1422" t="s">
        <v>2892</v>
      </c>
    </row>
    <row r="1423" spans="1:21" hidden="1" x14ac:dyDescent="0.25">
      <c r="A1423" t="s">
        <v>2012</v>
      </c>
      <c r="B1423" t="s">
        <v>74</v>
      </c>
      <c r="C1423" t="s">
        <v>17</v>
      </c>
      <c r="E1423" s="1">
        <v>44979</v>
      </c>
      <c r="F1423" s="3">
        <v>50155</v>
      </c>
      <c r="G1423" t="s">
        <v>2305</v>
      </c>
      <c r="H1423" t="s">
        <v>452</v>
      </c>
      <c r="J1423" s="3" t="s">
        <v>2306</v>
      </c>
      <c r="K1423" s="3" t="s">
        <v>2304</v>
      </c>
      <c r="L1423" s="3" t="s">
        <v>102</v>
      </c>
      <c r="M1423" s="5">
        <v>45739</v>
      </c>
      <c r="O1423" t="s">
        <v>103</v>
      </c>
      <c r="P1423">
        <v>0</v>
      </c>
      <c r="S1423" s="6">
        <v>45082</v>
      </c>
      <c r="T1423" t="s">
        <v>2032</v>
      </c>
      <c r="U1423" t="s">
        <v>104</v>
      </c>
    </row>
    <row r="1424" spans="1:21" hidden="1" x14ac:dyDescent="0.25">
      <c r="A1424" t="s">
        <v>2012</v>
      </c>
      <c r="B1424" t="s">
        <v>74</v>
      </c>
      <c r="C1424" t="s">
        <v>17</v>
      </c>
      <c r="E1424" s="1">
        <v>44979</v>
      </c>
      <c r="F1424" s="3">
        <v>50155</v>
      </c>
      <c r="G1424" t="s">
        <v>2305</v>
      </c>
      <c r="H1424" t="s">
        <v>452</v>
      </c>
      <c r="J1424" s="3" t="s">
        <v>2306</v>
      </c>
      <c r="K1424" s="3" t="s">
        <v>2304</v>
      </c>
      <c r="L1424" s="3" t="s">
        <v>102</v>
      </c>
      <c r="M1424" s="5">
        <v>45739</v>
      </c>
      <c r="O1424" t="s">
        <v>103</v>
      </c>
      <c r="P1424">
        <v>119</v>
      </c>
      <c r="S1424" s="6">
        <v>45096</v>
      </c>
      <c r="T1424" t="s">
        <v>1397</v>
      </c>
      <c r="U1424" t="s">
        <v>2889</v>
      </c>
    </row>
    <row r="1425" spans="1:21" hidden="1" x14ac:dyDescent="0.25">
      <c r="A1425" t="s">
        <v>2012</v>
      </c>
      <c r="B1425" t="s">
        <v>74</v>
      </c>
      <c r="C1425" t="s">
        <v>17</v>
      </c>
      <c r="E1425" s="1">
        <v>44979</v>
      </c>
      <c r="F1425" s="3">
        <v>50155</v>
      </c>
      <c r="G1425" t="s">
        <v>2305</v>
      </c>
      <c r="H1425" t="s">
        <v>452</v>
      </c>
      <c r="J1425" s="3" t="s">
        <v>2306</v>
      </c>
      <c r="K1425" s="3" t="s">
        <v>2304</v>
      </c>
      <c r="L1425" s="3" t="s">
        <v>102</v>
      </c>
      <c r="M1425" s="5">
        <v>45739</v>
      </c>
      <c r="O1425" t="s">
        <v>103</v>
      </c>
      <c r="P1425">
        <v>84</v>
      </c>
      <c r="S1425" s="6">
        <v>45106</v>
      </c>
      <c r="T1425" t="s">
        <v>1397</v>
      </c>
      <c r="U1425" t="s">
        <v>2898</v>
      </c>
    </row>
    <row r="1426" spans="1:21" hidden="1" x14ac:dyDescent="0.25">
      <c r="A1426" t="s">
        <v>2012</v>
      </c>
      <c r="B1426" t="s">
        <v>74</v>
      </c>
      <c r="C1426" t="s">
        <v>17</v>
      </c>
      <c r="E1426" s="1">
        <v>44979</v>
      </c>
      <c r="F1426" s="3">
        <v>50155</v>
      </c>
      <c r="G1426" t="s">
        <v>2305</v>
      </c>
      <c r="H1426" t="s">
        <v>452</v>
      </c>
      <c r="J1426" s="3" t="s">
        <v>2306</v>
      </c>
      <c r="K1426" s="3" t="s">
        <v>2304</v>
      </c>
      <c r="L1426" s="3" t="s">
        <v>102</v>
      </c>
      <c r="M1426" s="5">
        <v>45739</v>
      </c>
      <c r="O1426" t="s">
        <v>103</v>
      </c>
      <c r="P1426">
        <v>91</v>
      </c>
      <c r="S1426" s="6">
        <v>45113</v>
      </c>
      <c r="T1426" t="s">
        <v>1556</v>
      </c>
      <c r="U1426" t="s">
        <v>2891</v>
      </c>
    </row>
    <row r="1427" spans="1:21" hidden="1" x14ac:dyDescent="0.25">
      <c r="A1427" t="s">
        <v>2012</v>
      </c>
      <c r="B1427" t="s">
        <v>74</v>
      </c>
      <c r="C1427" t="s">
        <v>17</v>
      </c>
      <c r="E1427" s="1">
        <v>44979</v>
      </c>
      <c r="F1427" s="3">
        <v>50155</v>
      </c>
      <c r="G1427" t="s">
        <v>2305</v>
      </c>
      <c r="H1427" t="s">
        <v>452</v>
      </c>
      <c r="J1427" s="3" t="s">
        <v>2306</v>
      </c>
      <c r="K1427" s="3" t="s">
        <v>2304</v>
      </c>
      <c r="L1427" s="3" t="s">
        <v>102</v>
      </c>
      <c r="M1427" s="5">
        <v>45739</v>
      </c>
      <c r="O1427" t="s">
        <v>103</v>
      </c>
      <c r="P1427">
        <v>31.5</v>
      </c>
      <c r="S1427" s="6">
        <v>45119</v>
      </c>
      <c r="T1427" t="s">
        <v>1397</v>
      </c>
      <c r="U1427" t="s">
        <v>2892</v>
      </c>
    </row>
    <row r="1428" spans="1:21" hidden="1" x14ac:dyDescent="0.25">
      <c r="A1428" t="s">
        <v>2012</v>
      </c>
      <c r="B1428" t="s">
        <v>16</v>
      </c>
      <c r="C1428" t="s">
        <v>17</v>
      </c>
      <c r="E1428" s="1">
        <v>44998</v>
      </c>
      <c r="F1428" s="3" t="s">
        <v>2248</v>
      </c>
      <c r="G1428" t="s">
        <v>2277</v>
      </c>
      <c r="H1428" t="s">
        <v>187</v>
      </c>
      <c r="J1428" s="3" t="s">
        <v>2278</v>
      </c>
      <c r="K1428" s="3" t="s">
        <v>2251</v>
      </c>
      <c r="L1428" s="3" t="s">
        <v>22</v>
      </c>
      <c r="M1428" s="5">
        <v>45838</v>
      </c>
      <c r="O1428" t="s">
        <v>23</v>
      </c>
      <c r="P1428" s="8">
        <v>7</v>
      </c>
      <c r="S1428" s="6">
        <v>45096</v>
      </c>
      <c r="T1428" t="s">
        <v>1397</v>
      </c>
      <c r="U1428" t="s">
        <v>2889</v>
      </c>
    </row>
    <row r="1429" spans="1:21" hidden="1" x14ac:dyDescent="0.25">
      <c r="A1429" t="s">
        <v>2012</v>
      </c>
      <c r="B1429" t="s">
        <v>16</v>
      </c>
      <c r="C1429" t="s">
        <v>17</v>
      </c>
      <c r="E1429" s="1">
        <v>44998</v>
      </c>
      <c r="F1429" s="3" t="s">
        <v>2248</v>
      </c>
      <c r="G1429" t="s">
        <v>2277</v>
      </c>
      <c r="H1429" t="s">
        <v>187</v>
      </c>
      <c r="J1429" s="3" t="s">
        <v>2278</v>
      </c>
      <c r="K1429" s="3" t="s">
        <v>2251</v>
      </c>
      <c r="L1429" s="3" t="s">
        <v>22</v>
      </c>
      <c r="M1429" s="5">
        <v>45838</v>
      </c>
      <c r="O1429" t="s">
        <v>23</v>
      </c>
      <c r="P1429" s="8">
        <v>7</v>
      </c>
      <c r="S1429" s="6">
        <v>45096</v>
      </c>
      <c r="T1429" t="s">
        <v>1397</v>
      </c>
      <c r="U1429" t="s">
        <v>2935</v>
      </c>
    </row>
    <row r="1430" spans="1:21" hidden="1" x14ac:dyDescent="0.25">
      <c r="A1430" t="s">
        <v>2012</v>
      </c>
      <c r="B1430" t="s">
        <v>16</v>
      </c>
      <c r="C1430" t="s">
        <v>17</v>
      </c>
      <c r="E1430" s="1">
        <v>44998</v>
      </c>
      <c r="F1430" s="3" t="s">
        <v>2248</v>
      </c>
      <c r="G1430" t="s">
        <v>2277</v>
      </c>
      <c r="H1430" t="s">
        <v>187</v>
      </c>
      <c r="J1430" s="3" t="s">
        <v>2278</v>
      </c>
      <c r="K1430" s="3" t="s">
        <v>2251</v>
      </c>
      <c r="L1430" s="3" t="s">
        <v>22</v>
      </c>
      <c r="M1430" s="5">
        <v>45838</v>
      </c>
      <c r="O1430" t="s">
        <v>23</v>
      </c>
      <c r="P1430" s="8">
        <v>7</v>
      </c>
      <c r="S1430" s="6">
        <v>45113</v>
      </c>
      <c r="T1430" t="s">
        <v>1556</v>
      </c>
      <c r="U1430" t="s">
        <v>2891</v>
      </c>
    </row>
    <row r="1431" spans="1:21" hidden="1" x14ac:dyDescent="0.25">
      <c r="A1431" t="s">
        <v>2012</v>
      </c>
      <c r="B1431" t="s">
        <v>16</v>
      </c>
      <c r="C1431" t="s">
        <v>17</v>
      </c>
      <c r="E1431" s="1">
        <v>44998</v>
      </c>
      <c r="F1431" s="3" t="s">
        <v>2248</v>
      </c>
      <c r="G1431" t="s">
        <v>2277</v>
      </c>
      <c r="H1431" t="s">
        <v>187</v>
      </c>
      <c r="J1431" s="3" t="s">
        <v>2278</v>
      </c>
      <c r="K1431" s="3" t="s">
        <v>2251</v>
      </c>
      <c r="L1431" s="3" t="s">
        <v>22</v>
      </c>
      <c r="M1431" s="5">
        <v>45838</v>
      </c>
      <c r="O1431" t="s">
        <v>23</v>
      </c>
      <c r="P1431" s="8">
        <v>7</v>
      </c>
      <c r="S1431" s="6">
        <v>45119</v>
      </c>
      <c r="T1431" t="s">
        <v>1397</v>
      </c>
      <c r="U1431" t="s">
        <v>2892</v>
      </c>
    </row>
    <row r="1432" spans="1:21" hidden="1" x14ac:dyDescent="0.25">
      <c r="A1432" t="s">
        <v>2012</v>
      </c>
      <c r="B1432" t="s">
        <v>74</v>
      </c>
      <c r="C1432" t="s">
        <v>17</v>
      </c>
      <c r="E1432" s="1">
        <v>44979</v>
      </c>
      <c r="F1432" s="3" t="s">
        <v>1101</v>
      </c>
      <c r="G1432" t="s">
        <v>2269</v>
      </c>
      <c r="H1432" t="s">
        <v>1702</v>
      </c>
      <c r="J1432" s="3" t="s">
        <v>2270</v>
      </c>
      <c r="K1432" s="3" t="s">
        <v>2271</v>
      </c>
      <c r="L1432" s="3" t="s">
        <v>22</v>
      </c>
      <c r="M1432" s="5">
        <v>45958</v>
      </c>
      <c r="N1432" s="8"/>
      <c r="O1432" t="s">
        <v>204</v>
      </c>
      <c r="P1432">
        <v>1</v>
      </c>
      <c r="S1432" s="6">
        <v>45056</v>
      </c>
      <c r="T1432" t="s">
        <v>1397</v>
      </c>
      <c r="U1432" t="s">
        <v>817</v>
      </c>
    </row>
    <row r="1433" spans="1:21" hidden="1" x14ac:dyDescent="0.25">
      <c r="A1433" t="s">
        <v>2012</v>
      </c>
      <c r="B1433" t="s">
        <v>74</v>
      </c>
      <c r="C1433" t="s">
        <v>17</v>
      </c>
      <c r="E1433" s="1">
        <v>44979</v>
      </c>
      <c r="F1433" s="3" t="s">
        <v>1101</v>
      </c>
      <c r="G1433" t="s">
        <v>2269</v>
      </c>
      <c r="H1433" t="s">
        <v>1702</v>
      </c>
      <c r="J1433" s="3" t="s">
        <v>2270</v>
      </c>
      <c r="K1433" s="3" t="s">
        <v>2271</v>
      </c>
      <c r="L1433" s="3" t="s">
        <v>22</v>
      </c>
      <c r="M1433" s="5">
        <v>45958</v>
      </c>
      <c r="N1433" s="8"/>
      <c r="O1433" t="s">
        <v>204</v>
      </c>
      <c r="P1433">
        <v>1</v>
      </c>
      <c r="S1433" s="6">
        <v>45096</v>
      </c>
      <c r="T1433" t="s">
        <v>1397</v>
      </c>
      <c r="U1433" t="s">
        <v>2889</v>
      </c>
    </row>
    <row r="1434" spans="1:21" hidden="1" x14ac:dyDescent="0.25">
      <c r="A1434" t="s">
        <v>2012</v>
      </c>
      <c r="B1434" t="s">
        <v>74</v>
      </c>
      <c r="C1434" t="s">
        <v>17</v>
      </c>
      <c r="E1434" s="1">
        <v>44979</v>
      </c>
      <c r="F1434" s="3" t="s">
        <v>1101</v>
      </c>
      <c r="G1434" t="s">
        <v>2269</v>
      </c>
      <c r="H1434" t="s">
        <v>1702</v>
      </c>
      <c r="J1434" s="3" t="s">
        <v>2270</v>
      </c>
      <c r="K1434" s="3" t="s">
        <v>2271</v>
      </c>
      <c r="L1434" s="3" t="s">
        <v>22</v>
      </c>
      <c r="M1434" s="5">
        <v>45958</v>
      </c>
      <c r="N1434" s="8"/>
      <c r="O1434" t="s">
        <v>204</v>
      </c>
      <c r="P1434">
        <v>1</v>
      </c>
      <c r="S1434" s="6">
        <v>45106</v>
      </c>
      <c r="T1434" t="s">
        <v>1397</v>
      </c>
      <c r="U1434" t="s">
        <v>2898</v>
      </c>
    </row>
    <row r="1435" spans="1:21" hidden="1" x14ac:dyDescent="0.25">
      <c r="A1435" t="s">
        <v>2012</v>
      </c>
      <c r="B1435" t="s">
        <v>74</v>
      </c>
      <c r="C1435" t="s">
        <v>17</v>
      </c>
      <c r="E1435" s="1">
        <v>44979</v>
      </c>
      <c r="F1435" s="3" t="s">
        <v>1101</v>
      </c>
      <c r="G1435" t="s">
        <v>2269</v>
      </c>
      <c r="H1435" t="s">
        <v>1702</v>
      </c>
      <c r="J1435" s="3" t="s">
        <v>2270</v>
      </c>
      <c r="K1435" s="3" t="s">
        <v>2271</v>
      </c>
      <c r="L1435" s="3" t="s">
        <v>22</v>
      </c>
      <c r="M1435" s="5">
        <v>45958</v>
      </c>
      <c r="N1435" s="8"/>
      <c r="O1435" t="s">
        <v>204</v>
      </c>
      <c r="P1435">
        <v>2</v>
      </c>
      <c r="S1435" s="6">
        <v>45113</v>
      </c>
      <c r="T1435" t="s">
        <v>1397</v>
      </c>
      <c r="U1435" t="s">
        <v>2891</v>
      </c>
    </row>
    <row r="1436" spans="1:21" hidden="1" x14ac:dyDescent="0.25">
      <c r="A1436" t="s">
        <v>2012</v>
      </c>
      <c r="B1436" t="s">
        <v>74</v>
      </c>
      <c r="C1436" t="s">
        <v>17</v>
      </c>
      <c r="E1436" s="1">
        <v>44979</v>
      </c>
      <c r="F1436" s="3" t="s">
        <v>1101</v>
      </c>
      <c r="G1436" t="s">
        <v>2269</v>
      </c>
      <c r="H1436" t="s">
        <v>1702</v>
      </c>
      <c r="J1436" s="3" t="s">
        <v>2270</v>
      </c>
      <c r="K1436" s="3" t="s">
        <v>2271</v>
      </c>
      <c r="L1436" s="3" t="s">
        <v>22</v>
      </c>
      <c r="M1436" s="5">
        <v>45958</v>
      </c>
      <c r="N1436" s="8"/>
      <c r="O1436" t="s">
        <v>204</v>
      </c>
      <c r="P1436">
        <v>5</v>
      </c>
      <c r="S1436" s="6">
        <v>45119</v>
      </c>
      <c r="T1436" t="s">
        <v>1397</v>
      </c>
      <c r="U1436" t="s">
        <v>2892</v>
      </c>
    </row>
    <row r="1437" spans="1:21" hidden="1" x14ac:dyDescent="0.25">
      <c r="A1437" t="s">
        <v>2677</v>
      </c>
      <c r="B1437" t="s">
        <v>74</v>
      </c>
      <c r="C1437" t="s">
        <v>17</v>
      </c>
      <c r="E1437" s="1">
        <v>45121</v>
      </c>
      <c r="F1437" s="3" t="s">
        <v>2678</v>
      </c>
      <c r="G1437" t="s">
        <v>2679</v>
      </c>
      <c r="H1437" t="s">
        <v>2264</v>
      </c>
      <c r="J1437" s="3" t="s">
        <v>2680</v>
      </c>
      <c r="K1437" s="3">
        <v>2732652821</v>
      </c>
      <c r="L1437" s="3" t="s">
        <v>22</v>
      </c>
      <c r="M1437" s="5">
        <v>46948</v>
      </c>
      <c r="N1437">
        <v>10</v>
      </c>
      <c r="O1437" t="s">
        <v>23</v>
      </c>
      <c r="P1437">
        <v>0</v>
      </c>
      <c r="R1437" s="10">
        <f>Table1[[#This Row],[Initial Balance]]-(SUM(P1438,P3707,P3709)-SUM(Q3708))</f>
        <v>-18</v>
      </c>
      <c r="S1437" s="6">
        <v>45121</v>
      </c>
      <c r="T1437" t="s">
        <v>2032</v>
      </c>
      <c r="U1437" t="s">
        <v>104</v>
      </c>
    </row>
    <row r="1438" spans="1:21" hidden="1" x14ac:dyDescent="0.25">
      <c r="A1438" t="s">
        <v>2677</v>
      </c>
      <c r="B1438" t="s">
        <v>74</v>
      </c>
      <c r="C1438" t="s">
        <v>17</v>
      </c>
      <c r="E1438" s="1">
        <v>45121</v>
      </c>
      <c r="F1438" s="3" t="s">
        <v>2678</v>
      </c>
      <c r="G1438" t="s">
        <v>2679</v>
      </c>
      <c r="H1438" t="s">
        <v>2264</v>
      </c>
      <c r="J1438" s="3" t="s">
        <v>2680</v>
      </c>
      <c r="K1438" s="3">
        <v>2732652821</v>
      </c>
      <c r="L1438" s="3" t="s">
        <v>22</v>
      </c>
      <c r="M1438" s="5">
        <v>46948</v>
      </c>
      <c r="N1438" t="s">
        <v>35</v>
      </c>
      <c r="O1438" t="s">
        <v>23</v>
      </c>
      <c r="P1438">
        <v>2</v>
      </c>
      <c r="S1438" s="6">
        <v>45124</v>
      </c>
      <c r="T1438" t="s">
        <v>1284</v>
      </c>
      <c r="U1438" t="s">
        <v>2750</v>
      </c>
    </row>
    <row r="1439" spans="1:21" hidden="1" x14ac:dyDescent="0.25">
      <c r="A1439" t="s">
        <v>2677</v>
      </c>
      <c r="B1439" t="s">
        <v>16</v>
      </c>
      <c r="C1439" t="s">
        <v>17</v>
      </c>
      <c r="E1439" s="1">
        <v>45093</v>
      </c>
      <c r="F1439" s="3" t="s">
        <v>2894</v>
      </c>
      <c r="G1439" t="s">
        <v>2895</v>
      </c>
      <c r="H1439" t="s">
        <v>2466</v>
      </c>
      <c r="J1439" s="3" t="s">
        <v>2896</v>
      </c>
      <c r="K1439" s="3" t="s">
        <v>2897</v>
      </c>
      <c r="L1439" s="3" t="s">
        <v>22</v>
      </c>
      <c r="M1439" s="5">
        <v>46424</v>
      </c>
      <c r="N1439">
        <v>50</v>
      </c>
      <c r="O1439" t="s">
        <v>2877</v>
      </c>
      <c r="R1439" s="10">
        <f>Table1[[#This Row],[Initial Balance]]-SUM(P1440,P1441,P1442,P1443,P1444,P1445)</f>
        <v>9</v>
      </c>
      <c r="S1439" s="6">
        <v>45093</v>
      </c>
      <c r="T1439" t="s">
        <v>2032</v>
      </c>
      <c r="U1439" t="s">
        <v>1726</v>
      </c>
    </row>
    <row r="1440" spans="1:21" hidden="1" x14ac:dyDescent="0.25">
      <c r="A1440" t="s">
        <v>2677</v>
      </c>
      <c r="B1440" t="s">
        <v>16</v>
      </c>
      <c r="C1440" t="s">
        <v>17</v>
      </c>
      <c r="E1440" s="1">
        <v>45093</v>
      </c>
      <c r="F1440" s="3" t="s">
        <v>2894</v>
      </c>
      <c r="G1440" t="s">
        <v>2895</v>
      </c>
      <c r="H1440" t="s">
        <v>2466</v>
      </c>
      <c r="J1440" s="3" t="s">
        <v>2896</v>
      </c>
      <c r="K1440" s="3" t="s">
        <v>2897</v>
      </c>
      <c r="L1440" s="3" t="s">
        <v>22</v>
      </c>
      <c r="M1440" s="5">
        <v>46424</v>
      </c>
      <c r="O1440" t="s">
        <v>2877</v>
      </c>
      <c r="P1440">
        <v>0</v>
      </c>
      <c r="S1440" s="6">
        <v>45093</v>
      </c>
      <c r="T1440" t="s">
        <v>2032</v>
      </c>
      <c r="U1440" t="s">
        <v>104</v>
      </c>
    </row>
    <row r="1441" spans="1:21" hidden="1" x14ac:dyDescent="0.25">
      <c r="A1441" t="s">
        <v>2677</v>
      </c>
      <c r="B1441" t="s">
        <v>16</v>
      </c>
      <c r="C1441" t="s">
        <v>17</v>
      </c>
      <c r="E1441" s="1">
        <v>45093</v>
      </c>
      <c r="F1441" s="3" t="s">
        <v>2894</v>
      </c>
      <c r="G1441" t="s">
        <v>2895</v>
      </c>
      <c r="H1441" t="s">
        <v>2466</v>
      </c>
      <c r="J1441" s="3" t="s">
        <v>2896</v>
      </c>
      <c r="K1441" s="3" t="s">
        <v>2897</v>
      </c>
      <c r="L1441" s="3" t="s">
        <v>22</v>
      </c>
      <c r="M1441" s="5">
        <v>46424</v>
      </c>
      <c r="O1441" t="s">
        <v>2877</v>
      </c>
      <c r="P1441">
        <v>7</v>
      </c>
      <c r="S1441" s="6">
        <v>45096</v>
      </c>
      <c r="T1441" t="s">
        <v>1397</v>
      </c>
      <c r="U1441" t="s">
        <v>2889</v>
      </c>
    </row>
    <row r="1442" spans="1:21" hidden="1" x14ac:dyDescent="0.25">
      <c r="A1442" t="s">
        <v>2677</v>
      </c>
      <c r="B1442" t="s">
        <v>16</v>
      </c>
      <c r="C1442" t="s">
        <v>17</v>
      </c>
      <c r="E1442" s="1">
        <v>45093</v>
      </c>
      <c r="F1442" s="3" t="s">
        <v>2894</v>
      </c>
      <c r="G1442" t="s">
        <v>2895</v>
      </c>
      <c r="H1442" t="s">
        <v>2466</v>
      </c>
      <c r="J1442" s="3" t="s">
        <v>2896</v>
      </c>
      <c r="K1442" s="3" t="s">
        <v>2897</v>
      </c>
      <c r="L1442" s="3" t="s">
        <v>22</v>
      </c>
      <c r="M1442" s="5">
        <v>46424</v>
      </c>
      <c r="O1442" t="s">
        <v>2877</v>
      </c>
      <c r="P1442">
        <v>6</v>
      </c>
      <c r="S1442" s="6">
        <v>45106</v>
      </c>
      <c r="T1442" t="s">
        <v>1397</v>
      </c>
      <c r="U1442" t="s">
        <v>2898</v>
      </c>
    </row>
    <row r="1443" spans="1:21" hidden="1" x14ac:dyDescent="0.25">
      <c r="A1443" t="s">
        <v>2677</v>
      </c>
      <c r="B1443" t="s">
        <v>16</v>
      </c>
      <c r="C1443" t="s">
        <v>17</v>
      </c>
      <c r="E1443" s="1">
        <v>45093</v>
      </c>
      <c r="F1443" s="3" t="s">
        <v>2894</v>
      </c>
      <c r="G1443" t="s">
        <v>2895</v>
      </c>
      <c r="H1443" t="s">
        <v>2466</v>
      </c>
      <c r="J1443" s="3" t="s">
        <v>2896</v>
      </c>
      <c r="K1443" s="3" t="s">
        <v>2897</v>
      </c>
      <c r="L1443" s="3" t="s">
        <v>22</v>
      </c>
      <c r="M1443" s="5">
        <v>46424</v>
      </c>
      <c r="O1443" t="s">
        <v>2877</v>
      </c>
      <c r="P1443">
        <v>12</v>
      </c>
      <c r="S1443" s="6">
        <v>45106</v>
      </c>
      <c r="T1443" t="s">
        <v>1556</v>
      </c>
      <c r="U1443" t="s">
        <v>2899</v>
      </c>
    </row>
    <row r="1444" spans="1:21" hidden="1" x14ac:dyDescent="0.25">
      <c r="A1444" t="s">
        <v>2677</v>
      </c>
      <c r="B1444" t="s">
        <v>16</v>
      </c>
      <c r="C1444" t="s">
        <v>17</v>
      </c>
      <c r="E1444" s="1">
        <v>45093</v>
      </c>
      <c r="F1444" s="3" t="s">
        <v>2894</v>
      </c>
      <c r="G1444" t="s">
        <v>2895</v>
      </c>
      <c r="H1444" t="s">
        <v>2466</v>
      </c>
      <c r="J1444" s="3" t="s">
        <v>2896</v>
      </c>
      <c r="K1444" s="3" t="s">
        <v>2897</v>
      </c>
      <c r="L1444" s="3" t="s">
        <v>22</v>
      </c>
      <c r="M1444" s="5">
        <v>46424</v>
      </c>
      <c r="O1444" t="s">
        <v>2877</v>
      </c>
      <c r="P1444">
        <v>6</v>
      </c>
      <c r="S1444" s="6">
        <v>45113</v>
      </c>
      <c r="T1444" t="s">
        <v>1556</v>
      </c>
      <c r="U1444" t="s">
        <v>2891</v>
      </c>
    </row>
    <row r="1445" spans="1:21" hidden="1" x14ac:dyDescent="0.25">
      <c r="A1445" t="s">
        <v>2677</v>
      </c>
      <c r="B1445" t="s">
        <v>16</v>
      </c>
      <c r="C1445" t="s">
        <v>17</v>
      </c>
      <c r="E1445" s="1">
        <v>45093</v>
      </c>
      <c r="F1445" s="3" t="s">
        <v>2894</v>
      </c>
      <c r="G1445" t="s">
        <v>2895</v>
      </c>
      <c r="H1445" t="s">
        <v>2466</v>
      </c>
      <c r="J1445" s="3" t="s">
        <v>2896</v>
      </c>
      <c r="K1445" s="3" t="s">
        <v>2897</v>
      </c>
      <c r="L1445" s="3" t="s">
        <v>22</v>
      </c>
      <c r="M1445" s="5">
        <v>46424</v>
      </c>
      <c r="O1445" t="s">
        <v>2877</v>
      </c>
      <c r="P1445">
        <v>10</v>
      </c>
      <c r="S1445" s="6">
        <v>45119</v>
      </c>
      <c r="T1445" t="s">
        <v>1397</v>
      </c>
      <c r="U1445" t="s">
        <v>2892</v>
      </c>
    </row>
    <row r="1446" spans="1:21" hidden="1" x14ac:dyDescent="0.25">
      <c r="A1446" t="s">
        <v>2677</v>
      </c>
      <c r="B1446" t="s">
        <v>74</v>
      </c>
      <c r="C1446" t="s">
        <v>17</v>
      </c>
      <c r="E1446" s="1">
        <v>45121</v>
      </c>
      <c r="F1446" s="3" t="s">
        <v>2678</v>
      </c>
      <c r="G1446" t="s">
        <v>2679</v>
      </c>
      <c r="H1446" t="s">
        <v>2264</v>
      </c>
      <c r="J1446" s="3" t="s">
        <v>2680</v>
      </c>
      <c r="K1446" s="3">
        <v>2732652821</v>
      </c>
      <c r="L1446" s="3" t="s">
        <v>22</v>
      </c>
      <c r="M1446" s="5">
        <v>46948</v>
      </c>
      <c r="N1446" t="s">
        <v>35</v>
      </c>
      <c r="O1446" t="s">
        <v>23</v>
      </c>
      <c r="P1446">
        <v>4</v>
      </c>
      <c r="S1446" s="6">
        <v>45181</v>
      </c>
      <c r="T1446" t="s">
        <v>199</v>
      </c>
      <c r="U1446" t="s">
        <v>3123</v>
      </c>
    </row>
    <row r="1447" spans="1:21" hidden="1" x14ac:dyDescent="0.25">
      <c r="A1447" t="s">
        <v>2677</v>
      </c>
      <c r="B1447" t="s">
        <v>74</v>
      </c>
      <c r="C1447" t="s">
        <v>17</v>
      </c>
      <c r="E1447" s="1">
        <v>45121</v>
      </c>
      <c r="F1447" s="3" t="s">
        <v>2678</v>
      </c>
      <c r="G1447" t="s">
        <v>2679</v>
      </c>
      <c r="H1447" t="s">
        <v>2264</v>
      </c>
      <c r="J1447" s="3" t="s">
        <v>2680</v>
      </c>
      <c r="K1447" s="3">
        <v>2732652821</v>
      </c>
      <c r="L1447" s="3" t="s">
        <v>22</v>
      </c>
      <c r="M1447" s="5">
        <v>46948</v>
      </c>
      <c r="N1447" t="s">
        <v>35</v>
      </c>
      <c r="O1447" t="s">
        <v>23</v>
      </c>
      <c r="Q1447">
        <v>1</v>
      </c>
      <c r="S1447" s="6">
        <v>45183</v>
      </c>
      <c r="T1447" t="s">
        <v>199</v>
      </c>
      <c r="U1447" t="s">
        <v>3529</v>
      </c>
    </row>
    <row r="1448" spans="1:21" hidden="1" x14ac:dyDescent="0.25">
      <c r="A1448" t="s">
        <v>2677</v>
      </c>
      <c r="B1448" t="s">
        <v>74</v>
      </c>
      <c r="C1448" t="s">
        <v>17</v>
      </c>
      <c r="E1448" s="1">
        <v>45121</v>
      </c>
      <c r="F1448" s="3" t="s">
        <v>2678</v>
      </c>
      <c r="G1448" t="s">
        <v>2679</v>
      </c>
      <c r="H1448" t="s">
        <v>2264</v>
      </c>
      <c r="J1448" s="3" t="s">
        <v>2680</v>
      </c>
      <c r="K1448" s="3">
        <v>2732652821</v>
      </c>
      <c r="L1448" s="3" t="s">
        <v>22</v>
      </c>
      <c r="M1448" s="5">
        <v>46948</v>
      </c>
      <c r="N1448" t="s">
        <v>35</v>
      </c>
      <c r="O1448" t="s">
        <v>23</v>
      </c>
      <c r="P1448">
        <v>1</v>
      </c>
      <c r="S1448" s="6">
        <v>45204</v>
      </c>
      <c r="T1448" t="s">
        <v>2197</v>
      </c>
      <c r="U1448" t="s">
        <v>3280</v>
      </c>
    </row>
    <row r="1449" spans="1:21" hidden="1" x14ac:dyDescent="0.25">
      <c r="A1449" t="s">
        <v>2754</v>
      </c>
      <c r="B1449" t="s">
        <v>16</v>
      </c>
      <c r="C1449" t="s">
        <v>17</v>
      </c>
      <c r="E1449" s="1">
        <v>45127</v>
      </c>
      <c r="F1449" s="3" t="s">
        <v>2755</v>
      </c>
      <c r="G1449" t="s">
        <v>2756</v>
      </c>
      <c r="H1449" t="s">
        <v>20</v>
      </c>
      <c r="J1449" s="3" t="s">
        <v>2757</v>
      </c>
      <c r="K1449" s="3">
        <v>1368242</v>
      </c>
      <c r="L1449" s="3" t="s">
        <v>22</v>
      </c>
      <c r="M1449" s="5">
        <v>46954</v>
      </c>
      <c r="N1449">
        <v>10</v>
      </c>
      <c r="O1449" t="s">
        <v>23</v>
      </c>
      <c r="P1449">
        <v>10</v>
      </c>
      <c r="R1449" s="10">
        <v>0</v>
      </c>
      <c r="S1449" s="6">
        <v>45128</v>
      </c>
      <c r="T1449" t="s">
        <v>1284</v>
      </c>
      <c r="U1449" t="s">
        <v>4270</v>
      </c>
    </row>
    <row r="1450" spans="1:21" hidden="1" x14ac:dyDescent="0.25">
      <c r="A1450" t="s">
        <v>2754</v>
      </c>
      <c r="B1450" t="s">
        <v>3239</v>
      </c>
      <c r="C1450" t="s">
        <v>17</v>
      </c>
      <c r="D1450" t="s">
        <v>2243</v>
      </c>
      <c r="E1450" s="1">
        <v>45257</v>
      </c>
      <c r="F1450" s="3" t="s">
        <v>2933</v>
      </c>
      <c r="G1450" t="s">
        <v>4235</v>
      </c>
      <c r="I1450" t="s">
        <v>3240</v>
      </c>
      <c r="J1450" s="3" t="s">
        <v>3241</v>
      </c>
      <c r="K1450" s="3">
        <v>82559733</v>
      </c>
      <c r="L1450" s="3" t="s">
        <v>22</v>
      </c>
      <c r="M1450" s="5">
        <v>45689</v>
      </c>
      <c r="N1450">
        <v>10</v>
      </c>
      <c r="O1450" t="s">
        <v>23</v>
      </c>
      <c r="P1450">
        <v>0</v>
      </c>
      <c r="R1450" s="10">
        <v>0</v>
      </c>
      <c r="S1450" s="6">
        <v>45257</v>
      </c>
      <c r="T1450" t="s">
        <v>2032</v>
      </c>
      <c r="U1450" t="s">
        <v>2022</v>
      </c>
    </row>
    <row r="1451" spans="1:21" hidden="1" x14ac:dyDescent="0.25">
      <c r="A1451" t="s">
        <v>2754</v>
      </c>
      <c r="B1451" t="s">
        <v>65</v>
      </c>
      <c r="C1451" t="s">
        <v>17</v>
      </c>
      <c r="D1451" t="s">
        <v>2243</v>
      </c>
      <c r="E1451" s="1">
        <v>45203</v>
      </c>
      <c r="F1451" s="3">
        <v>19550057</v>
      </c>
      <c r="G1451" t="s">
        <v>3411</v>
      </c>
      <c r="H1451" t="s">
        <v>3412</v>
      </c>
      <c r="I1451" t="s">
        <v>67</v>
      </c>
      <c r="J1451" s="3" t="s">
        <v>3413</v>
      </c>
      <c r="K1451" s="3" t="s">
        <v>3414</v>
      </c>
      <c r="L1451" s="3" t="s">
        <v>22</v>
      </c>
      <c r="M1451" s="5">
        <v>45930</v>
      </c>
      <c r="N1451">
        <v>1920</v>
      </c>
      <c r="O1451" t="s">
        <v>23</v>
      </c>
      <c r="R1451" s="10">
        <v>1440</v>
      </c>
      <c r="S1451" s="6">
        <v>45203</v>
      </c>
      <c r="T1451" t="s">
        <v>2032</v>
      </c>
      <c r="U1451" t="s">
        <v>3415</v>
      </c>
    </row>
    <row r="1452" spans="1:21" hidden="1" x14ac:dyDescent="0.25">
      <c r="A1452" t="s">
        <v>2754</v>
      </c>
      <c r="B1452" t="s">
        <v>65</v>
      </c>
      <c r="C1452" t="s">
        <v>17</v>
      </c>
      <c r="D1452" t="s">
        <v>2243</v>
      </c>
      <c r="E1452" s="1">
        <v>45203</v>
      </c>
      <c r="F1452" s="3">
        <v>19550057</v>
      </c>
      <c r="G1452" t="s">
        <v>3411</v>
      </c>
      <c r="H1452" t="s">
        <v>3412</v>
      </c>
      <c r="I1452" t="s">
        <v>67</v>
      </c>
      <c r="J1452" s="3" t="s">
        <v>3413</v>
      </c>
      <c r="K1452" s="3" t="s">
        <v>3414</v>
      </c>
      <c r="L1452" s="3" t="s">
        <v>22</v>
      </c>
      <c r="M1452" s="5">
        <v>45930</v>
      </c>
      <c r="O1452" t="s">
        <v>23</v>
      </c>
      <c r="P1452">
        <v>480</v>
      </c>
      <c r="S1452" s="6">
        <v>45216</v>
      </c>
      <c r="T1452" t="s">
        <v>2032</v>
      </c>
      <c r="U1452" t="s">
        <v>3416</v>
      </c>
    </row>
    <row r="1453" spans="1:21" hidden="1" x14ac:dyDescent="0.25">
      <c r="A1453" t="s">
        <v>2754</v>
      </c>
      <c r="B1453" t="s">
        <v>65</v>
      </c>
      <c r="C1453" t="s">
        <v>17</v>
      </c>
      <c r="D1453" t="s">
        <v>2243</v>
      </c>
      <c r="E1453" s="1">
        <v>45247</v>
      </c>
      <c r="F1453" s="3" t="s">
        <v>1910</v>
      </c>
      <c r="G1453" t="s">
        <v>3501</v>
      </c>
      <c r="I1453" t="s">
        <v>67</v>
      </c>
      <c r="J1453" s="3" t="s">
        <v>3502</v>
      </c>
      <c r="K1453" s="3">
        <v>6232005721</v>
      </c>
      <c r="L1453" s="3" t="s">
        <v>22</v>
      </c>
      <c r="M1453" s="5">
        <v>45793</v>
      </c>
      <c r="N1453">
        <v>3000</v>
      </c>
      <c r="O1453" t="s">
        <v>23</v>
      </c>
      <c r="R1453" s="10">
        <v>3000</v>
      </c>
      <c r="S1453" s="6">
        <v>45261</v>
      </c>
      <c r="T1453" t="s">
        <v>2032</v>
      </c>
      <c r="U1453" t="s">
        <v>2220</v>
      </c>
    </row>
    <row r="1454" spans="1:21" hidden="1" x14ac:dyDescent="0.25">
      <c r="A1454" t="s">
        <v>2754</v>
      </c>
      <c r="B1454" t="s">
        <v>65</v>
      </c>
      <c r="C1454" t="s">
        <v>17</v>
      </c>
      <c r="D1454" t="s">
        <v>2243</v>
      </c>
      <c r="E1454" s="1">
        <v>45261</v>
      </c>
      <c r="F1454" s="3">
        <v>19700302</v>
      </c>
      <c r="G1454" t="s">
        <v>3531</v>
      </c>
      <c r="H1454" t="s">
        <v>1051</v>
      </c>
      <c r="I1454" t="s">
        <v>67</v>
      </c>
      <c r="J1454" s="3" t="s">
        <v>3532</v>
      </c>
      <c r="K1454" s="3" t="s">
        <v>3533</v>
      </c>
      <c r="L1454" s="3" t="s">
        <v>22</v>
      </c>
      <c r="M1454" s="5">
        <v>45657</v>
      </c>
      <c r="N1454">
        <v>3000</v>
      </c>
      <c r="O1454" t="s">
        <v>23</v>
      </c>
      <c r="R1454" s="10">
        <f>Table1[[#This Row],[Initial Balance]]</f>
        <v>3000</v>
      </c>
      <c r="S1454" s="6">
        <v>45264</v>
      </c>
      <c r="T1454" t="s">
        <v>2032</v>
      </c>
      <c r="U1454" t="s">
        <v>104</v>
      </c>
    </row>
    <row r="1455" spans="1:21" hidden="1" x14ac:dyDescent="0.25">
      <c r="A1455" t="s">
        <v>2239</v>
      </c>
      <c r="B1455" t="s">
        <v>65</v>
      </c>
      <c r="C1455" s="14" t="s">
        <v>722</v>
      </c>
      <c r="E1455" s="1">
        <v>44986</v>
      </c>
      <c r="F1455" s="3" t="s">
        <v>2240</v>
      </c>
      <c r="G1455" t="s">
        <v>2241</v>
      </c>
      <c r="H1455" t="s">
        <v>117</v>
      </c>
      <c r="I1455" t="s">
        <v>117</v>
      </c>
      <c r="J1455" s="3" t="s">
        <v>2242</v>
      </c>
      <c r="K1455" s="3">
        <v>13711</v>
      </c>
      <c r="L1455" s="3" t="s">
        <v>22</v>
      </c>
      <c r="M1455" s="5">
        <v>45961</v>
      </c>
      <c r="N1455" s="8">
        <v>1251</v>
      </c>
      <c r="O1455" t="s">
        <v>283</v>
      </c>
      <c r="R1455" s="10">
        <v>0</v>
      </c>
      <c r="S1455" s="6">
        <v>45005</v>
      </c>
      <c r="T1455" t="s">
        <v>2032</v>
      </c>
      <c r="U1455" t="s">
        <v>1726</v>
      </c>
    </row>
    <row r="1456" spans="1:21" hidden="1" x14ac:dyDescent="0.25">
      <c r="A1456" t="s">
        <v>2239</v>
      </c>
      <c r="B1456" t="s">
        <v>65</v>
      </c>
      <c r="C1456" s="14" t="s">
        <v>17</v>
      </c>
      <c r="E1456" s="1">
        <v>44986</v>
      </c>
      <c r="F1456" s="3" t="s">
        <v>2240</v>
      </c>
      <c r="G1456" t="s">
        <v>2241</v>
      </c>
      <c r="H1456" t="s">
        <v>117</v>
      </c>
      <c r="I1456" t="s">
        <v>117</v>
      </c>
      <c r="J1456" s="3" t="s">
        <v>2242</v>
      </c>
      <c r="K1456" s="3">
        <v>13711</v>
      </c>
      <c r="L1456" s="3" t="s">
        <v>22</v>
      </c>
      <c r="M1456" s="5">
        <v>45961</v>
      </c>
      <c r="N1456" s="8"/>
      <c r="O1456" t="s">
        <v>283</v>
      </c>
      <c r="P1456">
        <v>0</v>
      </c>
      <c r="S1456" s="6">
        <v>45027</v>
      </c>
      <c r="T1456" t="s">
        <v>2032</v>
      </c>
      <c r="U1456" t="s">
        <v>104</v>
      </c>
    </row>
    <row r="1457" spans="1:21" hidden="1" x14ac:dyDescent="0.25">
      <c r="A1457" t="s">
        <v>2239</v>
      </c>
      <c r="B1457" t="s">
        <v>74</v>
      </c>
      <c r="C1457" t="s">
        <v>17</v>
      </c>
      <c r="E1457" s="1">
        <v>45061</v>
      </c>
      <c r="F1457" s="3" t="s">
        <v>205</v>
      </c>
      <c r="G1457" t="s">
        <v>2864</v>
      </c>
      <c r="H1457" t="s">
        <v>1702</v>
      </c>
      <c r="J1457" s="3" t="s">
        <v>2481</v>
      </c>
      <c r="K1457" s="3" t="s">
        <v>2692</v>
      </c>
      <c r="L1457" s="3" t="s">
        <v>22</v>
      </c>
      <c r="M1457" s="5">
        <v>45976</v>
      </c>
      <c r="N1457">
        <v>60</v>
      </c>
      <c r="O1457" t="s">
        <v>2482</v>
      </c>
      <c r="R1457" s="10">
        <f>Table1[[#This Row],[Initial Balance]]-P1494-P4741-P4742</f>
        <v>0</v>
      </c>
      <c r="S1457" s="6">
        <v>45001</v>
      </c>
      <c r="T1457" t="s">
        <v>2032</v>
      </c>
      <c r="U1457" t="s">
        <v>25</v>
      </c>
    </row>
    <row r="1458" spans="1:21" hidden="1" x14ac:dyDescent="0.25">
      <c r="A1458" t="s">
        <v>2239</v>
      </c>
      <c r="B1458" t="s">
        <v>16</v>
      </c>
      <c r="C1458" t="s">
        <v>17</v>
      </c>
      <c r="E1458" s="1">
        <v>45061</v>
      </c>
      <c r="F1458" s="3" t="s">
        <v>2488</v>
      </c>
      <c r="G1458" t="s">
        <v>2489</v>
      </c>
      <c r="H1458" t="s">
        <v>2490</v>
      </c>
      <c r="J1458" s="3" t="s">
        <v>2491</v>
      </c>
      <c r="K1458" s="3" t="s">
        <v>2492</v>
      </c>
      <c r="L1458" s="3" t="s">
        <v>22</v>
      </c>
      <c r="M1458" s="5">
        <v>46888</v>
      </c>
      <c r="N1458">
        <v>6</v>
      </c>
      <c r="O1458" t="s">
        <v>23</v>
      </c>
      <c r="R1458" s="10">
        <v>4</v>
      </c>
      <c r="S1458" s="6">
        <v>45062</v>
      </c>
      <c r="T1458" t="s">
        <v>2032</v>
      </c>
      <c r="U1458" t="s">
        <v>25</v>
      </c>
    </row>
    <row r="1459" spans="1:21" hidden="1" x14ac:dyDescent="0.25">
      <c r="A1459" t="s">
        <v>2239</v>
      </c>
      <c r="B1459" t="s">
        <v>16</v>
      </c>
      <c r="C1459" t="s">
        <v>17</v>
      </c>
      <c r="E1459" s="1">
        <v>45057</v>
      </c>
      <c r="F1459" s="3" t="s">
        <v>2493</v>
      </c>
      <c r="G1459" t="s">
        <v>2494</v>
      </c>
      <c r="H1459" t="s">
        <v>1702</v>
      </c>
      <c r="J1459" s="3" t="s">
        <v>3183</v>
      </c>
      <c r="K1459" s="3" t="s">
        <v>2495</v>
      </c>
      <c r="L1459" s="3" t="s">
        <v>22</v>
      </c>
      <c r="M1459" s="5">
        <v>45777</v>
      </c>
      <c r="N1459">
        <v>6000</v>
      </c>
      <c r="O1459" t="s">
        <v>78</v>
      </c>
      <c r="R1459" s="10">
        <v>6000</v>
      </c>
      <c r="S1459" s="6">
        <v>45061</v>
      </c>
      <c r="T1459" t="s">
        <v>2032</v>
      </c>
      <c r="U1459" t="s">
        <v>25</v>
      </c>
    </row>
    <row r="1460" spans="1:21" hidden="1" x14ac:dyDescent="0.25">
      <c r="A1460" t="s">
        <v>2239</v>
      </c>
      <c r="B1460" t="s">
        <v>16</v>
      </c>
      <c r="C1460" t="s">
        <v>17</v>
      </c>
      <c r="E1460" s="1">
        <v>45056</v>
      </c>
      <c r="F1460" s="3" t="s">
        <v>2500</v>
      </c>
      <c r="G1460" t="s">
        <v>2501</v>
      </c>
      <c r="H1460" t="s">
        <v>195</v>
      </c>
      <c r="J1460" s="3" t="s">
        <v>2502</v>
      </c>
      <c r="K1460" s="3">
        <v>1376396</v>
      </c>
      <c r="L1460" s="3" t="s">
        <v>22</v>
      </c>
      <c r="M1460" s="5">
        <v>46732</v>
      </c>
      <c r="N1460">
        <v>6</v>
      </c>
      <c r="O1460" t="s">
        <v>23</v>
      </c>
      <c r="R1460" s="10">
        <f>Table1[[#This Row],[Initial Balance]]-P3573</f>
        <v>4</v>
      </c>
      <c r="S1460" s="6">
        <v>44995</v>
      </c>
      <c r="T1460" t="s">
        <v>2032</v>
      </c>
      <c r="U1460" t="s">
        <v>25</v>
      </c>
    </row>
    <row r="1461" spans="1:21" hidden="1" x14ac:dyDescent="0.25">
      <c r="A1461" t="s">
        <v>2239</v>
      </c>
      <c r="B1461" t="s">
        <v>16</v>
      </c>
      <c r="C1461" t="s">
        <v>17</v>
      </c>
      <c r="E1461" s="1">
        <v>45054</v>
      </c>
      <c r="F1461" s="3" t="s">
        <v>2391</v>
      </c>
      <c r="G1461" t="s">
        <v>2392</v>
      </c>
      <c r="H1461" t="s">
        <v>233</v>
      </c>
      <c r="J1461" s="3" t="s">
        <v>2507</v>
      </c>
      <c r="K1461" s="3" t="s">
        <v>2395</v>
      </c>
      <c r="L1461" s="3" t="s">
        <v>22</v>
      </c>
      <c r="M1461" s="5">
        <v>46053</v>
      </c>
      <c r="N1461">
        <v>1</v>
      </c>
      <c r="O1461" t="s">
        <v>23</v>
      </c>
      <c r="R1461" s="10">
        <v>1</v>
      </c>
      <c r="S1461" s="6">
        <v>45054</v>
      </c>
      <c r="T1461" t="s">
        <v>2032</v>
      </c>
      <c r="U1461" t="s">
        <v>789</v>
      </c>
    </row>
    <row r="1462" spans="1:21" hidden="1" x14ac:dyDescent="0.25">
      <c r="A1462" t="s">
        <v>2239</v>
      </c>
      <c r="B1462" t="s">
        <v>16</v>
      </c>
      <c r="C1462" t="s">
        <v>17</v>
      </c>
      <c r="E1462" s="1">
        <v>45054</v>
      </c>
      <c r="F1462" s="3" t="s">
        <v>279</v>
      </c>
      <c r="G1462" t="s">
        <v>1366</v>
      </c>
      <c r="H1462" t="s">
        <v>233</v>
      </c>
      <c r="J1462" s="3" t="s">
        <v>2508</v>
      </c>
      <c r="K1462" s="3" t="s">
        <v>2509</v>
      </c>
      <c r="L1462" s="3" t="s">
        <v>22</v>
      </c>
      <c r="M1462" s="5">
        <v>46081</v>
      </c>
      <c r="N1462">
        <v>1</v>
      </c>
      <c r="O1462" t="s">
        <v>23</v>
      </c>
      <c r="R1462" s="10">
        <v>0</v>
      </c>
      <c r="S1462" s="6">
        <v>45054</v>
      </c>
      <c r="T1462" t="s">
        <v>2032</v>
      </c>
      <c r="U1462" t="s">
        <v>789</v>
      </c>
    </row>
    <row r="1463" spans="1:21" hidden="1" x14ac:dyDescent="0.25">
      <c r="A1463" t="s">
        <v>2239</v>
      </c>
      <c r="B1463" t="s">
        <v>16</v>
      </c>
      <c r="C1463" t="s">
        <v>17</v>
      </c>
      <c r="E1463" s="1">
        <v>45054</v>
      </c>
      <c r="F1463" s="3" t="s">
        <v>2510</v>
      </c>
      <c r="G1463" t="s">
        <v>2504</v>
      </c>
      <c r="H1463" t="s">
        <v>233</v>
      </c>
      <c r="J1463" s="3" t="s">
        <v>2511</v>
      </c>
      <c r="K1463" s="3" t="s">
        <v>2506</v>
      </c>
      <c r="L1463" s="3" t="s">
        <v>22</v>
      </c>
      <c r="M1463" s="5">
        <v>46081</v>
      </c>
      <c r="N1463">
        <v>3</v>
      </c>
      <c r="O1463" t="s">
        <v>23</v>
      </c>
      <c r="R1463" s="10">
        <v>2</v>
      </c>
      <c r="S1463" s="6">
        <v>45054</v>
      </c>
      <c r="T1463" t="s">
        <v>2032</v>
      </c>
      <c r="U1463" t="s">
        <v>789</v>
      </c>
    </row>
    <row r="1464" spans="1:21" hidden="1" x14ac:dyDescent="0.25">
      <c r="A1464" t="s">
        <v>2239</v>
      </c>
      <c r="B1464" t="s">
        <v>16</v>
      </c>
      <c r="C1464" t="s">
        <v>17</v>
      </c>
      <c r="E1464" s="1">
        <v>45049</v>
      </c>
      <c r="F1464" s="3" t="s">
        <v>2515</v>
      </c>
      <c r="G1464" t="s">
        <v>2516</v>
      </c>
      <c r="H1464" t="s">
        <v>20</v>
      </c>
      <c r="J1464" s="3" t="s">
        <v>2517</v>
      </c>
      <c r="K1464" s="3" t="s">
        <v>2518</v>
      </c>
      <c r="L1464" s="3" t="s">
        <v>22</v>
      </c>
      <c r="M1464" s="5">
        <v>46876</v>
      </c>
      <c r="N1464">
        <v>10</v>
      </c>
      <c r="O1464" t="s">
        <v>23</v>
      </c>
      <c r="R1464" s="10">
        <f>Table1[[#This Row],[Initial Balance]]-P1469-P1470-P3576</f>
        <v>6</v>
      </c>
      <c r="S1464" s="6">
        <v>45049</v>
      </c>
      <c r="T1464" t="s">
        <v>2032</v>
      </c>
      <c r="U1464" t="s">
        <v>789</v>
      </c>
    </row>
    <row r="1465" spans="1:21" hidden="1" x14ac:dyDescent="0.25">
      <c r="A1465" t="s">
        <v>2239</v>
      </c>
      <c r="B1465" t="s">
        <v>74</v>
      </c>
      <c r="C1465" t="s">
        <v>17</v>
      </c>
      <c r="D1465" t="s">
        <v>2243</v>
      </c>
      <c r="E1465" s="1">
        <v>45076</v>
      </c>
      <c r="F1465" s="3">
        <v>12</v>
      </c>
      <c r="G1465" t="s">
        <v>2603</v>
      </c>
      <c r="H1465" t="s">
        <v>594</v>
      </c>
      <c r="J1465" s="3" t="s">
        <v>2604</v>
      </c>
      <c r="K1465" s="3" t="s">
        <v>2605</v>
      </c>
      <c r="L1465" s="3" t="s">
        <v>22</v>
      </c>
      <c r="M1465" s="5">
        <v>45684</v>
      </c>
      <c r="N1465">
        <v>594</v>
      </c>
      <c r="O1465" t="s">
        <v>23</v>
      </c>
      <c r="R1465" s="10">
        <f>Table1[[#This Row],[Initial Balance]]-P3672-P4743</f>
        <v>0</v>
      </c>
      <c r="S1465" s="6">
        <v>45076</v>
      </c>
      <c r="T1465" t="s">
        <v>2032</v>
      </c>
      <c r="U1465" t="s">
        <v>104</v>
      </c>
    </row>
    <row r="1466" spans="1:21" hidden="1" x14ac:dyDescent="0.25">
      <c r="A1466" t="s">
        <v>2239</v>
      </c>
      <c r="B1466" t="s">
        <v>74</v>
      </c>
      <c r="C1466" t="s">
        <v>17</v>
      </c>
      <c r="D1466" t="s">
        <v>2243</v>
      </c>
      <c r="E1466" s="1">
        <v>45076</v>
      </c>
      <c r="F1466" s="3">
        <v>12</v>
      </c>
      <c r="G1466" t="s">
        <v>2603</v>
      </c>
      <c r="H1466" t="s">
        <v>594</v>
      </c>
      <c r="J1466" s="3" t="s">
        <v>2606</v>
      </c>
      <c r="K1466" s="3" t="s">
        <v>2607</v>
      </c>
      <c r="L1466" s="3" t="s">
        <v>22</v>
      </c>
      <c r="M1466" s="5">
        <v>45569</v>
      </c>
      <c r="N1466">
        <v>1782</v>
      </c>
      <c r="O1466" t="s">
        <v>23</v>
      </c>
      <c r="R1466" s="10">
        <v>1782</v>
      </c>
      <c r="S1466" s="6">
        <v>45076</v>
      </c>
      <c r="T1466" t="s">
        <v>2032</v>
      </c>
      <c r="U1466" t="s">
        <v>104</v>
      </c>
    </row>
    <row r="1467" spans="1:21" hidden="1" x14ac:dyDescent="0.25">
      <c r="A1467" t="s">
        <v>2239</v>
      </c>
      <c r="C1467" s="14" t="s">
        <v>722</v>
      </c>
      <c r="E1467" s="1">
        <v>45020</v>
      </c>
      <c r="F1467" s="3" t="s">
        <v>2658</v>
      </c>
      <c r="G1467" t="s">
        <v>2659</v>
      </c>
      <c r="H1467" t="s">
        <v>2660</v>
      </c>
      <c r="J1467" s="3" t="s">
        <v>2661</v>
      </c>
      <c r="K1467" s="3" t="s">
        <v>2662</v>
      </c>
      <c r="L1467" s="3" t="s">
        <v>102</v>
      </c>
      <c r="M1467" s="5">
        <v>45261</v>
      </c>
      <c r="N1467">
        <v>220</v>
      </c>
      <c r="O1467" t="s">
        <v>948</v>
      </c>
      <c r="P1467">
        <v>0</v>
      </c>
      <c r="R1467" s="10">
        <f>Table1[[#This Row],[Initial Balance]]-P1468-P3859-P3860-P3861</f>
        <v>200.44540000000001</v>
      </c>
      <c r="S1467" s="6">
        <v>45020</v>
      </c>
      <c r="T1467" t="s">
        <v>2032</v>
      </c>
      <c r="U1467" t="s">
        <v>1726</v>
      </c>
    </row>
    <row r="1468" spans="1:21" hidden="1" x14ac:dyDescent="0.25">
      <c r="A1468" t="s">
        <v>2239</v>
      </c>
      <c r="C1468" s="14" t="s">
        <v>722</v>
      </c>
      <c r="E1468" s="1">
        <v>45020</v>
      </c>
      <c r="F1468" s="3" t="s">
        <v>2658</v>
      </c>
      <c r="G1468" t="s">
        <v>2659</v>
      </c>
      <c r="H1468" t="s">
        <v>2660</v>
      </c>
      <c r="J1468" s="3" t="s">
        <v>2661</v>
      </c>
      <c r="K1468" s="3" t="s">
        <v>2662</v>
      </c>
      <c r="L1468" s="3" t="s">
        <v>102</v>
      </c>
      <c r="M1468" s="5">
        <v>45261</v>
      </c>
      <c r="N1468">
        <v>220</v>
      </c>
      <c r="O1468" t="s">
        <v>948</v>
      </c>
      <c r="P1468">
        <v>9.6199999999999992</v>
      </c>
      <c r="S1468" s="6">
        <v>45089</v>
      </c>
      <c r="T1468" t="s">
        <v>689</v>
      </c>
      <c r="U1468" t="s">
        <v>2663</v>
      </c>
    </row>
    <row r="1469" spans="1:21" hidden="1" x14ac:dyDescent="0.25">
      <c r="A1469" t="s">
        <v>2239</v>
      </c>
      <c r="B1469" t="s">
        <v>16</v>
      </c>
      <c r="C1469" t="s">
        <v>17</v>
      </c>
      <c r="E1469" s="1">
        <v>45049</v>
      </c>
      <c r="F1469" s="3" t="s">
        <v>2515</v>
      </c>
      <c r="G1469" t="s">
        <v>2516</v>
      </c>
      <c r="H1469" t="s">
        <v>20</v>
      </c>
      <c r="J1469" s="3" t="s">
        <v>2517</v>
      </c>
      <c r="K1469" s="3" t="s">
        <v>2518</v>
      </c>
      <c r="L1469" s="3" t="s">
        <v>22</v>
      </c>
      <c r="M1469" s="5">
        <v>46876</v>
      </c>
      <c r="O1469" t="s">
        <v>23</v>
      </c>
      <c r="P1469">
        <v>1</v>
      </c>
      <c r="S1469" s="6">
        <v>45089</v>
      </c>
      <c r="T1469" t="s">
        <v>689</v>
      </c>
      <c r="U1469" t="s">
        <v>2656</v>
      </c>
    </row>
    <row r="1470" spans="1:21" hidden="1" x14ac:dyDescent="0.25">
      <c r="A1470" t="s">
        <v>2239</v>
      </c>
      <c r="B1470" t="s">
        <v>16</v>
      </c>
      <c r="C1470" t="s">
        <v>17</v>
      </c>
      <c r="E1470" s="1">
        <v>45049</v>
      </c>
      <c r="F1470" s="3" t="s">
        <v>2515</v>
      </c>
      <c r="G1470" t="s">
        <v>2516</v>
      </c>
      <c r="H1470" t="s">
        <v>20</v>
      </c>
      <c r="J1470" s="3" t="s">
        <v>2517</v>
      </c>
      <c r="K1470" s="3" t="s">
        <v>2518</v>
      </c>
      <c r="L1470" s="3" t="s">
        <v>22</v>
      </c>
      <c r="M1470" s="5">
        <v>46876</v>
      </c>
      <c r="O1470" t="s">
        <v>23</v>
      </c>
      <c r="P1470">
        <v>1</v>
      </c>
      <c r="S1470" s="6">
        <v>45094</v>
      </c>
      <c r="T1470" t="s">
        <v>689</v>
      </c>
      <c r="U1470" t="s">
        <v>2664</v>
      </c>
    </row>
    <row r="1471" spans="1:21" hidden="1" x14ac:dyDescent="0.25">
      <c r="A1471" t="s">
        <v>2239</v>
      </c>
      <c r="B1471" t="s">
        <v>65</v>
      </c>
      <c r="C1471" t="s">
        <v>17</v>
      </c>
      <c r="E1471" s="1">
        <v>45083</v>
      </c>
      <c r="F1471" s="3" t="s">
        <v>2665</v>
      </c>
      <c r="G1471" t="s">
        <v>2666</v>
      </c>
      <c r="H1471" t="s">
        <v>2600</v>
      </c>
      <c r="J1471" s="3" t="s">
        <v>2667</v>
      </c>
      <c r="K1471" s="3">
        <v>11693</v>
      </c>
      <c r="L1471" s="3" t="s">
        <v>22</v>
      </c>
      <c r="M1471" s="5">
        <v>45781</v>
      </c>
      <c r="N1471">
        <v>176</v>
      </c>
      <c r="O1471" t="s">
        <v>23</v>
      </c>
      <c r="P1471">
        <v>0</v>
      </c>
      <c r="R1471" s="10">
        <v>0</v>
      </c>
      <c r="S1471" s="6">
        <v>45083</v>
      </c>
      <c r="T1471" t="s">
        <v>2032</v>
      </c>
      <c r="U1471" t="s">
        <v>104</v>
      </c>
    </row>
    <row r="1472" spans="1:21" hidden="1" x14ac:dyDescent="0.25">
      <c r="A1472" t="s">
        <v>2239</v>
      </c>
      <c r="C1472" s="14" t="s">
        <v>722</v>
      </c>
      <c r="E1472" s="1">
        <v>45082</v>
      </c>
      <c r="F1472" s="3" t="s">
        <v>2668</v>
      </c>
      <c r="G1472" t="s">
        <v>2669</v>
      </c>
      <c r="H1472" t="s">
        <v>2670</v>
      </c>
      <c r="J1472" s="3" t="s">
        <v>2671</v>
      </c>
      <c r="K1472" s="3" t="s">
        <v>2672</v>
      </c>
      <c r="L1472" s="3" t="s">
        <v>102</v>
      </c>
      <c r="M1472" s="5">
        <v>46173</v>
      </c>
      <c r="N1472">
        <v>6</v>
      </c>
      <c r="O1472" t="s">
        <v>2482</v>
      </c>
      <c r="P1472">
        <v>0</v>
      </c>
      <c r="S1472" s="6">
        <v>45082</v>
      </c>
      <c r="T1472" t="s">
        <v>2032</v>
      </c>
      <c r="U1472" t="s">
        <v>1726</v>
      </c>
    </row>
    <row r="1473" spans="1:21" hidden="1" x14ac:dyDescent="0.25">
      <c r="A1473" t="s">
        <v>2239</v>
      </c>
      <c r="C1473" t="s">
        <v>17</v>
      </c>
      <c r="E1473" s="1">
        <v>45083</v>
      </c>
      <c r="F1473" s="3" t="s">
        <v>2665</v>
      </c>
      <c r="G1473" t="s">
        <v>2666</v>
      </c>
      <c r="H1473" t="s">
        <v>2600</v>
      </c>
      <c r="J1473" s="3" t="s">
        <v>2673</v>
      </c>
      <c r="K1473" s="3">
        <v>11691</v>
      </c>
      <c r="L1473" s="3" t="s">
        <v>22</v>
      </c>
      <c r="M1473" s="5">
        <v>45781</v>
      </c>
      <c r="N1473">
        <v>1056</v>
      </c>
      <c r="O1473" t="s">
        <v>23</v>
      </c>
      <c r="P1473">
        <v>0</v>
      </c>
      <c r="R1473" s="10">
        <v>0</v>
      </c>
      <c r="S1473" s="6">
        <v>45083</v>
      </c>
      <c r="T1473" t="s">
        <v>2032</v>
      </c>
      <c r="U1473" t="s">
        <v>104</v>
      </c>
    </row>
    <row r="1474" spans="1:21" hidden="1" x14ac:dyDescent="0.25">
      <c r="A1474" t="s">
        <v>2239</v>
      </c>
      <c r="C1474" t="s">
        <v>17</v>
      </c>
      <c r="E1474" s="1">
        <v>45083</v>
      </c>
      <c r="F1474" s="3" t="s">
        <v>2665</v>
      </c>
      <c r="G1474" t="s">
        <v>2666</v>
      </c>
      <c r="H1474" t="s">
        <v>2600</v>
      </c>
      <c r="J1474" s="3" t="s">
        <v>2673</v>
      </c>
      <c r="K1474" s="3">
        <v>11691</v>
      </c>
      <c r="L1474" s="3" t="s">
        <v>22</v>
      </c>
      <c r="M1474" s="5">
        <v>45781</v>
      </c>
      <c r="O1474" t="s">
        <v>23</v>
      </c>
      <c r="P1474">
        <v>176</v>
      </c>
      <c r="S1474" s="6">
        <v>45090</v>
      </c>
      <c r="T1474" t="s">
        <v>689</v>
      </c>
      <c r="U1474" t="s">
        <v>2656</v>
      </c>
    </row>
    <row r="1475" spans="1:21" hidden="1" x14ac:dyDescent="0.25">
      <c r="A1475" t="s">
        <v>2239</v>
      </c>
      <c r="C1475" t="s">
        <v>17</v>
      </c>
      <c r="E1475" s="1">
        <v>45097</v>
      </c>
      <c r="F1475" s="3">
        <v>50</v>
      </c>
      <c r="G1475" t="s">
        <v>2751</v>
      </c>
      <c r="H1475" t="s">
        <v>594</v>
      </c>
      <c r="J1475" s="3" t="s">
        <v>2752</v>
      </c>
      <c r="K1475" s="3" t="s">
        <v>2753</v>
      </c>
      <c r="L1475" s="3" t="s">
        <v>22</v>
      </c>
      <c r="M1475" s="5">
        <v>45690</v>
      </c>
      <c r="N1475">
        <v>3200</v>
      </c>
      <c r="O1475" t="s">
        <v>23</v>
      </c>
      <c r="R1475" s="10">
        <v>3200</v>
      </c>
      <c r="S1475" s="6">
        <v>45097</v>
      </c>
      <c r="T1475" t="s">
        <v>2032</v>
      </c>
      <c r="U1475" t="s">
        <v>104</v>
      </c>
    </row>
    <row r="1476" spans="1:21" hidden="1" x14ac:dyDescent="0.25">
      <c r="A1476" t="s">
        <v>2239</v>
      </c>
      <c r="B1476" t="s">
        <v>16</v>
      </c>
      <c r="C1476" t="s">
        <v>17</v>
      </c>
      <c r="D1476" t="s">
        <v>2243</v>
      </c>
      <c r="E1476" s="1">
        <v>45022</v>
      </c>
      <c r="F1476" s="3" t="s">
        <v>2822</v>
      </c>
      <c r="G1476" t="s">
        <v>2823</v>
      </c>
      <c r="H1476" t="s">
        <v>158</v>
      </c>
      <c r="J1476" s="3" t="s">
        <v>2824</v>
      </c>
      <c r="K1476" s="3" t="s">
        <v>2825</v>
      </c>
      <c r="L1476" s="3" t="s">
        <v>22</v>
      </c>
      <c r="M1476" s="5">
        <v>46660</v>
      </c>
      <c r="N1476">
        <v>50</v>
      </c>
      <c r="O1476" t="s">
        <v>525</v>
      </c>
      <c r="R1476" s="10">
        <f>Table1[[#This Row],[Initial Balance]]-P3572</f>
        <v>47</v>
      </c>
      <c r="S1476" s="6">
        <v>45022</v>
      </c>
      <c r="T1476" t="s">
        <v>2032</v>
      </c>
      <c r="U1476" t="s">
        <v>104</v>
      </c>
    </row>
    <row r="1477" spans="1:21" hidden="1" x14ac:dyDescent="0.25">
      <c r="A1477" t="s">
        <v>2239</v>
      </c>
      <c r="B1477" t="s">
        <v>16</v>
      </c>
      <c r="C1477" t="s">
        <v>17</v>
      </c>
      <c r="E1477" s="1">
        <v>45099</v>
      </c>
      <c r="F1477" s="3">
        <v>430281</v>
      </c>
      <c r="G1477" t="s">
        <v>2879</v>
      </c>
      <c r="H1477" t="s">
        <v>20</v>
      </c>
      <c r="J1477" s="3" t="s">
        <v>2880</v>
      </c>
      <c r="K1477" s="3">
        <v>13323004</v>
      </c>
      <c r="L1477" s="3" t="s">
        <v>22</v>
      </c>
      <c r="M1477" s="5">
        <v>46155</v>
      </c>
      <c r="N1477">
        <v>24</v>
      </c>
      <c r="O1477" t="s">
        <v>23</v>
      </c>
      <c r="R1477" s="10">
        <f>Table1[[#This Row],[Initial Balance]]</f>
        <v>24</v>
      </c>
      <c r="S1477" s="6">
        <v>45099</v>
      </c>
      <c r="T1477" t="s">
        <v>2032</v>
      </c>
      <c r="U1477" t="s">
        <v>104</v>
      </c>
    </row>
    <row r="1478" spans="1:21" hidden="1" x14ac:dyDescent="0.25">
      <c r="A1478" t="s">
        <v>2239</v>
      </c>
      <c r="B1478" t="s">
        <v>16</v>
      </c>
      <c r="C1478" t="s">
        <v>17</v>
      </c>
      <c r="E1478" s="1">
        <v>45082</v>
      </c>
      <c r="F1478" s="3" t="s">
        <v>2881</v>
      </c>
      <c r="G1478" t="s">
        <v>2882</v>
      </c>
      <c r="H1478" t="s">
        <v>2600</v>
      </c>
      <c r="J1478" s="3" t="s">
        <v>2601</v>
      </c>
      <c r="K1478" s="3">
        <v>11077</v>
      </c>
      <c r="L1478" s="3" t="s">
        <v>22</v>
      </c>
      <c r="M1478" s="5">
        <v>45693</v>
      </c>
      <c r="N1478">
        <v>1760</v>
      </c>
      <c r="O1478" t="s">
        <v>23</v>
      </c>
      <c r="R1478" s="10">
        <v>0</v>
      </c>
      <c r="S1478" s="6">
        <v>45083</v>
      </c>
      <c r="T1478" t="s">
        <v>2032</v>
      </c>
      <c r="U1478" t="s">
        <v>2220</v>
      </c>
    </row>
    <row r="1479" spans="1:21" hidden="1" x14ac:dyDescent="0.25">
      <c r="A1479" t="s">
        <v>2239</v>
      </c>
      <c r="B1479" t="s">
        <v>16</v>
      </c>
      <c r="C1479" t="s">
        <v>17</v>
      </c>
      <c r="E1479" s="1">
        <v>45076</v>
      </c>
      <c r="F1479" s="3">
        <v>16</v>
      </c>
      <c r="G1479" t="s">
        <v>2883</v>
      </c>
      <c r="H1479" t="s">
        <v>594</v>
      </c>
      <c r="J1479" s="3" t="s">
        <v>2884</v>
      </c>
      <c r="K1479" s="3" t="s">
        <v>2885</v>
      </c>
      <c r="L1479" s="3" t="s">
        <v>22</v>
      </c>
      <c r="M1479" s="5">
        <v>45747</v>
      </c>
      <c r="N1479">
        <v>2420</v>
      </c>
      <c r="O1479" t="s">
        <v>23</v>
      </c>
      <c r="R1479" s="10">
        <f>Table1[[#This Row],[Initial Balance]]-P1480-P1481-P3649</f>
        <v>1430</v>
      </c>
      <c r="S1479" s="6">
        <v>45076</v>
      </c>
      <c r="T1479" t="s">
        <v>2032</v>
      </c>
      <c r="U1479" t="s">
        <v>104</v>
      </c>
    </row>
    <row r="1480" spans="1:21" hidden="1" x14ac:dyDescent="0.25">
      <c r="A1480" t="s">
        <v>2239</v>
      </c>
      <c r="B1480" t="s">
        <v>16</v>
      </c>
      <c r="C1480" t="s">
        <v>17</v>
      </c>
      <c r="E1480" s="1">
        <v>45076</v>
      </c>
      <c r="F1480" s="3">
        <v>16</v>
      </c>
      <c r="G1480" t="s">
        <v>2883</v>
      </c>
      <c r="H1480" t="s">
        <v>594</v>
      </c>
      <c r="J1480" s="3" t="s">
        <v>2884</v>
      </c>
      <c r="K1480" s="3" t="s">
        <v>2885</v>
      </c>
      <c r="L1480" s="3" t="s">
        <v>22</v>
      </c>
      <c r="M1480" s="5">
        <v>45747</v>
      </c>
      <c r="O1480" t="s">
        <v>23</v>
      </c>
      <c r="P1480">
        <v>220</v>
      </c>
      <c r="S1480" s="6">
        <v>45092</v>
      </c>
      <c r="T1480" t="s">
        <v>689</v>
      </c>
      <c r="U1480" t="s">
        <v>2656</v>
      </c>
    </row>
    <row r="1481" spans="1:21" hidden="1" x14ac:dyDescent="0.25">
      <c r="A1481" t="s">
        <v>2239</v>
      </c>
      <c r="B1481" t="s">
        <v>16</v>
      </c>
      <c r="C1481" t="s">
        <v>17</v>
      </c>
      <c r="E1481" s="1">
        <v>45076</v>
      </c>
      <c r="F1481" s="3">
        <v>16</v>
      </c>
      <c r="G1481" t="s">
        <v>2883</v>
      </c>
      <c r="H1481" t="s">
        <v>594</v>
      </c>
      <c r="J1481" s="3" t="s">
        <v>2884</v>
      </c>
      <c r="K1481" s="3" t="s">
        <v>2885</v>
      </c>
      <c r="L1481" s="3" t="s">
        <v>22</v>
      </c>
      <c r="M1481" s="5">
        <v>45747</v>
      </c>
      <c r="O1481" t="s">
        <v>23</v>
      </c>
      <c r="P1481">
        <v>220</v>
      </c>
      <c r="S1481" s="6">
        <v>45096</v>
      </c>
      <c r="T1481" t="s">
        <v>199</v>
      </c>
      <c r="U1481" t="s">
        <v>2664</v>
      </c>
    </row>
    <row r="1482" spans="1:21" hidden="1" x14ac:dyDescent="0.25">
      <c r="A1482" t="s">
        <v>2239</v>
      </c>
      <c r="B1482" t="s">
        <v>16</v>
      </c>
      <c r="C1482" t="s">
        <v>17</v>
      </c>
      <c r="E1482" s="1">
        <v>45076</v>
      </c>
      <c r="F1482" s="3">
        <v>50</v>
      </c>
      <c r="G1482" t="s">
        <v>2886</v>
      </c>
      <c r="H1482" t="s">
        <v>594</v>
      </c>
      <c r="J1482" s="3" t="s">
        <v>2887</v>
      </c>
      <c r="K1482" s="3" t="s">
        <v>2888</v>
      </c>
      <c r="L1482" s="3" t="s">
        <v>22</v>
      </c>
      <c r="M1482" s="5">
        <v>45663</v>
      </c>
      <c r="N1482">
        <v>2400</v>
      </c>
      <c r="O1482" t="s">
        <v>23</v>
      </c>
      <c r="R1482" s="10">
        <f>Table1[[#This Row],[Initial Balance]]-P1483-P1484-P3656</f>
        <v>1200</v>
      </c>
      <c r="S1482" s="6">
        <v>45076</v>
      </c>
      <c r="T1482" t="s">
        <v>2032</v>
      </c>
      <c r="U1482" t="s">
        <v>104</v>
      </c>
    </row>
    <row r="1483" spans="1:21" hidden="1" x14ac:dyDescent="0.25">
      <c r="A1483" t="s">
        <v>2239</v>
      </c>
      <c r="B1483" t="s">
        <v>16</v>
      </c>
      <c r="C1483" t="s">
        <v>17</v>
      </c>
      <c r="E1483" s="1">
        <v>45076</v>
      </c>
      <c r="F1483" s="3">
        <v>50</v>
      </c>
      <c r="G1483" t="s">
        <v>2886</v>
      </c>
      <c r="H1483" t="s">
        <v>594</v>
      </c>
      <c r="J1483" s="3" t="s">
        <v>2887</v>
      </c>
      <c r="K1483" s="3" t="s">
        <v>2888</v>
      </c>
      <c r="L1483" s="3" t="s">
        <v>22</v>
      </c>
      <c r="M1483" s="5">
        <v>45663</v>
      </c>
      <c r="O1483" t="s">
        <v>23</v>
      </c>
      <c r="P1483">
        <v>200</v>
      </c>
      <c r="S1483" s="6">
        <v>45092</v>
      </c>
      <c r="T1483" t="s">
        <v>689</v>
      </c>
      <c r="U1483" t="s">
        <v>2656</v>
      </c>
    </row>
    <row r="1484" spans="1:21" hidden="1" x14ac:dyDescent="0.25">
      <c r="A1484" t="s">
        <v>2239</v>
      </c>
      <c r="B1484" t="s">
        <v>16</v>
      </c>
      <c r="C1484" t="s">
        <v>17</v>
      </c>
      <c r="E1484" s="1">
        <v>45076</v>
      </c>
      <c r="F1484" s="3">
        <v>50</v>
      </c>
      <c r="G1484" t="s">
        <v>2886</v>
      </c>
      <c r="H1484" t="s">
        <v>594</v>
      </c>
      <c r="J1484" s="3" t="s">
        <v>2887</v>
      </c>
      <c r="K1484" s="3" t="s">
        <v>2888</v>
      </c>
      <c r="L1484" s="3" t="s">
        <v>22</v>
      </c>
      <c r="M1484" s="5">
        <v>45663</v>
      </c>
      <c r="O1484" t="s">
        <v>23</v>
      </c>
      <c r="P1484">
        <v>200</v>
      </c>
      <c r="S1484" s="6">
        <v>45096</v>
      </c>
      <c r="T1484" t="s">
        <v>199</v>
      </c>
      <c r="U1484" t="s">
        <v>2664</v>
      </c>
    </row>
    <row r="1485" spans="1:21" hidden="1" x14ac:dyDescent="0.25">
      <c r="A1485" t="s">
        <v>2239</v>
      </c>
      <c r="B1485" t="s">
        <v>65</v>
      </c>
      <c r="C1485" t="s">
        <v>17</v>
      </c>
      <c r="E1485" s="1">
        <v>45089</v>
      </c>
      <c r="F1485" s="3" t="s">
        <v>2602</v>
      </c>
      <c r="G1485" t="s">
        <v>2906</v>
      </c>
      <c r="H1485" t="s">
        <v>2600</v>
      </c>
      <c r="J1485" s="3" t="s">
        <v>3180</v>
      </c>
      <c r="K1485" s="3">
        <v>11077</v>
      </c>
      <c r="L1485" s="3" t="s">
        <v>22</v>
      </c>
      <c r="M1485" s="5">
        <v>45693</v>
      </c>
      <c r="N1485">
        <v>352</v>
      </c>
      <c r="O1485" t="s">
        <v>23</v>
      </c>
      <c r="R1485" s="10">
        <v>0</v>
      </c>
      <c r="S1485" s="6">
        <v>45089</v>
      </c>
      <c r="T1485" t="s">
        <v>2032</v>
      </c>
      <c r="U1485" t="s">
        <v>25</v>
      </c>
    </row>
    <row r="1486" spans="1:21" hidden="1" x14ac:dyDescent="0.25">
      <c r="A1486" t="s">
        <v>2239</v>
      </c>
      <c r="B1486" t="s">
        <v>16</v>
      </c>
      <c r="C1486" t="s">
        <v>17</v>
      </c>
      <c r="E1486" s="1">
        <v>45027</v>
      </c>
      <c r="F1486" s="3" t="s">
        <v>875</v>
      </c>
      <c r="G1486" t="s">
        <v>2907</v>
      </c>
      <c r="H1486" t="s">
        <v>158</v>
      </c>
      <c r="J1486" s="3" t="s">
        <v>2908</v>
      </c>
      <c r="K1486" s="3">
        <v>7709958</v>
      </c>
      <c r="L1486" s="3" t="s">
        <v>22</v>
      </c>
      <c r="M1486" s="5">
        <v>45754</v>
      </c>
      <c r="N1486">
        <v>15</v>
      </c>
      <c r="O1486" t="s">
        <v>23</v>
      </c>
      <c r="R1486" s="10">
        <v>10</v>
      </c>
      <c r="S1486" s="6">
        <v>45027</v>
      </c>
      <c r="T1486" t="s">
        <v>2032</v>
      </c>
      <c r="U1486" t="s">
        <v>25</v>
      </c>
    </row>
    <row r="1487" spans="1:21" hidden="1" x14ac:dyDescent="0.25">
      <c r="A1487" t="s">
        <v>2239</v>
      </c>
      <c r="B1487" t="s">
        <v>65</v>
      </c>
      <c r="C1487" t="s">
        <v>17</v>
      </c>
      <c r="E1487" s="1">
        <v>45093</v>
      </c>
      <c r="F1487" s="3">
        <v>110</v>
      </c>
      <c r="G1487" t="s">
        <v>2883</v>
      </c>
      <c r="I1487" t="s">
        <v>3016</v>
      </c>
      <c r="J1487" s="3" t="s">
        <v>2909</v>
      </c>
      <c r="K1487" s="3" t="s">
        <v>2910</v>
      </c>
      <c r="L1487" s="3" t="s">
        <v>22</v>
      </c>
      <c r="M1487" s="5">
        <v>45797</v>
      </c>
      <c r="N1487">
        <v>3200</v>
      </c>
      <c r="O1487" t="s">
        <v>23</v>
      </c>
      <c r="R1487" s="10">
        <f>Table1[[#This Row],[Initial Balance]]-P3867-P4759</f>
        <v>1400</v>
      </c>
      <c r="S1487" s="6">
        <v>45096</v>
      </c>
      <c r="T1487" t="s">
        <v>2032</v>
      </c>
      <c r="U1487" t="s">
        <v>25</v>
      </c>
    </row>
    <row r="1488" spans="1:21" hidden="1" x14ac:dyDescent="0.25">
      <c r="A1488" t="s">
        <v>3173</v>
      </c>
      <c r="B1488" t="s">
        <v>65</v>
      </c>
      <c r="C1488" t="s">
        <v>17</v>
      </c>
      <c r="E1488" s="1">
        <v>45082</v>
      </c>
      <c r="F1488" s="3" t="s">
        <v>2881</v>
      </c>
      <c r="G1488" t="s">
        <v>3174</v>
      </c>
      <c r="H1488" t="s">
        <v>3175</v>
      </c>
      <c r="J1488" s="3" t="s">
        <v>2601</v>
      </c>
      <c r="K1488" s="3">
        <v>11077</v>
      </c>
      <c r="L1488" s="3" t="s">
        <v>22</v>
      </c>
      <c r="M1488" s="5">
        <v>45693</v>
      </c>
      <c r="N1488">
        <v>1760</v>
      </c>
      <c r="O1488" t="s">
        <v>23</v>
      </c>
      <c r="P1488">
        <v>1760</v>
      </c>
      <c r="S1488" s="6">
        <v>45230</v>
      </c>
      <c r="T1488" t="s">
        <v>2032</v>
      </c>
      <c r="U1488" t="s">
        <v>3176</v>
      </c>
    </row>
    <row r="1489" spans="1:21" hidden="1" x14ac:dyDescent="0.25">
      <c r="A1489" t="s">
        <v>3173</v>
      </c>
      <c r="B1489" t="s">
        <v>65</v>
      </c>
      <c r="C1489" t="s">
        <v>17</v>
      </c>
      <c r="E1489" s="1">
        <v>45083</v>
      </c>
      <c r="F1489" s="3" t="s">
        <v>2665</v>
      </c>
      <c r="G1489" t="s">
        <v>3177</v>
      </c>
      <c r="H1489" t="s">
        <v>3175</v>
      </c>
      <c r="J1489" s="3" t="s">
        <v>2667</v>
      </c>
      <c r="K1489" s="3">
        <v>11693</v>
      </c>
      <c r="L1489" s="3" t="s">
        <v>22</v>
      </c>
      <c r="M1489" s="5">
        <v>45781</v>
      </c>
      <c r="N1489">
        <v>176</v>
      </c>
      <c r="O1489" t="s">
        <v>23</v>
      </c>
      <c r="P1489">
        <v>176</v>
      </c>
      <c r="S1489" s="6">
        <v>45230</v>
      </c>
      <c r="T1489" t="s">
        <v>2032</v>
      </c>
      <c r="U1489" t="s">
        <v>3178</v>
      </c>
    </row>
    <row r="1490" spans="1:21" hidden="1" x14ac:dyDescent="0.25">
      <c r="A1490" t="s">
        <v>3173</v>
      </c>
      <c r="C1490" t="s">
        <v>17</v>
      </c>
      <c r="E1490" s="1">
        <v>45083</v>
      </c>
      <c r="F1490" s="3" t="s">
        <v>2665</v>
      </c>
      <c r="G1490" t="s">
        <v>3179</v>
      </c>
      <c r="H1490" t="s">
        <v>2600</v>
      </c>
      <c r="J1490" s="3" t="s">
        <v>2673</v>
      </c>
      <c r="K1490" s="3">
        <v>11691</v>
      </c>
      <c r="L1490" s="3" t="s">
        <v>22</v>
      </c>
      <c r="M1490" s="5">
        <v>45781</v>
      </c>
      <c r="N1490">
        <v>1056</v>
      </c>
      <c r="O1490" t="s">
        <v>23</v>
      </c>
      <c r="P1490">
        <v>880</v>
      </c>
      <c r="S1490" s="6">
        <v>45230</v>
      </c>
      <c r="T1490" t="s">
        <v>3051</v>
      </c>
      <c r="U1490" t="s">
        <v>2936</v>
      </c>
    </row>
    <row r="1491" spans="1:21" hidden="1" x14ac:dyDescent="0.25">
      <c r="A1491" t="s">
        <v>3173</v>
      </c>
      <c r="B1491" t="s">
        <v>65</v>
      </c>
      <c r="C1491" t="s">
        <v>17</v>
      </c>
      <c r="E1491" s="1">
        <v>45089</v>
      </c>
      <c r="F1491" s="3" t="s">
        <v>2602</v>
      </c>
      <c r="G1491" t="s">
        <v>3181</v>
      </c>
      <c r="H1491" t="s">
        <v>3175</v>
      </c>
      <c r="J1491" s="3" t="s">
        <v>3180</v>
      </c>
      <c r="K1491" s="3">
        <v>11077</v>
      </c>
      <c r="L1491" s="3" t="s">
        <v>22</v>
      </c>
      <c r="M1491" s="5">
        <v>44962</v>
      </c>
      <c r="N1491">
        <v>352</v>
      </c>
      <c r="O1491" t="s">
        <v>23</v>
      </c>
      <c r="P1491">
        <v>352</v>
      </c>
      <c r="S1491" s="6">
        <v>45230</v>
      </c>
      <c r="T1491" t="s">
        <v>2032</v>
      </c>
      <c r="U1491" t="s">
        <v>2936</v>
      </c>
    </row>
    <row r="1492" spans="1:21" hidden="1" x14ac:dyDescent="0.25">
      <c r="A1492" t="s">
        <v>3173</v>
      </c>
      <c r="B1492" t="s">
        <v>65</v>
      </c>
      <c r="C1492" t="s">
        <v>17</v>
      </c>
      <c r="E1492" s="1">
        <v>44986</v>
      </c>
      <c r="F1492" s="3" t="s">
        <v>2240</v>
      </c>
      <c r="G1492" t="s">
        <v>2241</v>
      </c>
      <c r="H1492" t="s">
        <v>3175</v>
      </c>
      <c r="I1492" t="s">
        <v>117</v>
      </c>
      <c r="J1492" s="3" t="s">
        <v>2242</v>
      </c>
      <c r="K1492" s="3">
        <v>13711</v>
      </c>
      <c r="L1492" s="3" t="s">
        <v>22</v>
      </c>
      <c r="M1492" s="5">
        <v>45961</v>
      </c>
      <c r="O1492" t="s">
        <v>283</v>
      </c>
      <c r="P1492">
        <v>1251</v>
      </c>
      <c r="S1492" s="6">
        <v>45230</v>
      </c>
      <c r="T1492" t="s">
        <v>2032</v>
      </c>
      <c r="U1492" t="s">
        <v>3176</v>
      </c>
    </row>
    <row r="1493" spans="1:21" hidden="1" x14ac:dyDescent="0.25">
      <c r="A1493" t="s">
        <v>3173</v>
      </c>
      <c r="B1493" t="s">
        <v>16</v>
      </c>
      <c r="C1493" t="s">
        <v>17</v>
      </c>
      <c r="E1493" s="1">
        <v>45054</v>
      </c>
      <c r="F1493" s="3" t="s">
        <v>279</v>
      </c>
      <c r="G1493" t="s">
        <v>1366</v>
      </c>
      <c r="H1493" t="s">
        <v>233</v>
      </c>
      <c r="J1493" s="3" t="s">
        <v>2508</v>
      </c>
      <c r="K1493" s="3" t="s">
        <v>2509</v>
      </c>
      <c r="L1493" s="3" t="s">
        <v>22</v>
      </c>
      <c r="M1493" s="5">
        <v>46081</v>
      </c>
      <c r="N1493">
        <v>1</v>
      </c>
      <c r="O1493" t="s">
        <v>23</v>
      </c>
      <c r="P1493">
        <v>1</v>
      </c>
      <c r="S1493" s="6">
        <v>45230</v>
      </c>
      <c r="T1493" t="s">
        <v>2032</v>
      </c>
      <c r="U1493" t="s">
        <v>3182</v>
      </c>
    </row>
    <row r="1494" spans="1:21" hidden="1" x14ac:dyDescent="0.25">
      <c r="A1494" t="s">
        <v>3173</v>
      </c>
      <c r="B1494" t="s">
        <v>74</v>
      </c>
      <c r="C1494" t="s">
        <v>17</v>
      </c>
      <c r="E1494" s="1">
        <v>45061</v>
      </c>
      <c r="F1494" s="3" t="s">
        <v>205</v>
      </c>
      <c r="G1494" t="s">
        <v>2864</v>
      </c>
      <c r="H1494" t="s">
        <v>1702</v>
      </c>
      <c r="J1494" s="3" t="s">
        <v>2481</v>
      </c>
      <c r="K1494" s="3" t="s">
        <v>2692</v>
      </c>
      <c r="L1494" s="3" t="s">
        <v>22</v>
      </c>
      <c r="M1494" s="5">
        <v>45976</v>
      </c>
      <c r="O1494" t="s">
        <v>204</v>
      </c>
      <c r="P1494">
        <v>20</v>
      </c>
      <c r="S1494" s="6">
        <v>45094</v>
      </c>
      <c r="T1494" t="s">
        <v>199</v>
      </c>
      <c r="U1494" t="s">
        <v>3326</v>
      </c>
    </row>
    <row r="1495" spans="1:21" hidden="1" x14ac:dyDescent="0.25">
      <c r="A1495" t="s">
        <v>3173</v>
      </c>
      <c r="B1495" t="s">
        <v>16</v>
      </c>
      <c r="C1495" t="s">
        <v>17</v>
      </c>
      <c r="D1495" t="s">
        <v>2243</v>
      </c>
      <c r="E1495" s="1">
        <v>45022</v>
      </c>
      <c r="F1495" s="3" t="s">
        <v>2822</v>
      </c>
      <c r="G1495" t="s">
        <v>2823</v>
      </c>
      <c r="H1495" t="s">
        <v>158</v>
      </c>
      <c r="J1495" s="3" t="s">
        <v>2824</v>
      </c>
      <c r="K1495" s="3" t="s">
        <v>2825</v>
      </c>
      <c r="L1495" s="3" t="s">
        <v>22</v>
      </c>
      <c r="M1495" s="5">
        <v>46660</v>
      </c>
      <c r="N1495">
        <v>50</v>
      </c>
      <c r="O1495" t="s">
        <v>525</v>
      </c>
      <c r="P1495">
        <v>4</v>
      </c>
      <c r="S1495" s="6">
        <v>45243</v>
      </c>
      <c r="T1495" t="s">
        <v>199</v>
      </c>
      <c r="U1495" t="s">
        <v>2074</v>
      </c>
    </row>
    <row r="1496" spans="1:21" hidden="1" x14ac:dyDescent="0.25">
      <c r="A1496" t="s">
        <v>3173</v>
      </c>
      <c r="B1496" t="s">
        <v>16</v>
      </c>
      <c r="C1496" t="s">
        <v>17</v>
      </c>
      <c r="E1496" s="1">
        <v>45056</v>
      </c>
      <c r="F1496" s="3" t="s">
        <v>2500</v>
      </c>
      <c r="G1496" t="s">
        <v>2501</v>
      </c>
      <c r="H1496" t="s">
        <v>195</v>
      </c>
      <c r="J1496" s="3" t="s">
        <v>2502</v>
      </c>
      <c r="K1496" s="3">
        <v>1376396</v>
      </c>
      <c r="L1496" s="3" t="s">
        <v>22</v>
      </c>
      <c r="M1496" s="5">
        <v>46732</v>
      </c>
      <c r="O1496" t="s">
        <v>23</v>
      </c>
      <c r="P1496">
        <v>1</v>
      </c>
      <c r="S1496" s="6">
        <v>45094</v>
      </c>
      <c r="T1496" t="s">
        <v>199</v>
      </c>
      <c r="U1496" t="s">
        <v>3326</v>
      </c>
    </row>
    <row r="1497" spans="1:21" hidden="1" x14ac:dyDescent="0.25">
      <c r="A1497" t="s">
        <v>3173</v>
      </c>
      <c r="B1497" t="s">
        <v>16</v>
      </c>
      <c r="C1497" t="s">
        <v>17</v>
      </c>
      <c r="E1497" s="1">
        <v>45061</v>
      </c>
      <c r="F1497" s="3" t="s">
        <v>2488</v>
      </c>
      <c r="G1497" t="s">
        <v>3327</v>
      </c>
      <c r="H1497" t="s">
        <v>2490</v>
      </c>
      <c r="J1497" s="3" t="s">
        <v>2491</v>
      </c>
      <c r="K1497" s="3" t="s">
        <v>2492</v>
      </c>
      <c r="L1497" s="3" t="s">
        <v>22</v>
      </c>
      <c r="M1497" s="5">
        <v>46888</v>
      </c>
      <c r="O1497" t="s">
        <v>23</v>
      </c>
      <c r="P1497">
        <v>2</v>
      </c>
      <c r="S1497" s="6">
        <v>45244</v>
      </c>
      <c r="T1497" t="s">
        <v>199</v>
      </c>
      <c r="U1497" t="s">
        <v>2074</v>
      </c>
    </row>
    <row r="1498" spans="1:21" hidden="1" x14ac:dyDescent="0.25">
      <c r="A1498" t="s">
        <v>3173</v>
      </c>
      <c r="B1498" t="s">
        <v>3256</v>
      </c>
      <c r="C1498" t="s">
        <v>17</v>
      </c>
      <c r="E1498" s="1">
        <v>45054</v>
      </c>
      <c r="F1498" s="3" t="s">
        <v>2510</v>
      </c>
      <c r="G1498" t="s">
        <v>3328</v>
      </c>
      <c r="H1498" t="s">
        <v>233</v>
      </c>
      <c r="J1498" s="3" t="s">
        <v>2511</v>
      </c>
      <c r="K1498" s="3" t="s">
        <v>2506</v>
      </c>
      <c r="L1498" s="3" t="s">
        <v>22</v>
      </c>
      <c r="M1498" s="5">
        <v>46081</v>
      </c>
      <c r="O1498" t="s">
        <v>23</v>
      </c>
      <c r="P1498">
        <v>1</v>
      </c>
      <c r="S1498" s="6">
        <v>45244</v>
      </c>
      <c r="T1498" t="s">
        <v>3137</v>
      </c>
      <c r="U1498" t="s">
        <v>2074</v>
      </c>
    </row>
    <row r="1499" spans="1:21" hidden="1" x14ac:dyDescent="0.25">
      <c r="A1499" t="s">
        <v>3173</v>
      </c>
      <c r="B1499" t="s">
        <v>16</v>
      </c>
      <c r="C1499" t="s">
        <v>17</v>
      </c>
      <c r="E1499" s="1">
        <v>45049</v>
      </c>
      <c r="F1499" s="3" t="s">
        <v>2515</v>
      </c>
      <c r="G1499" t="s">
        <v>2516</v>
      </c>
      <c r="H1499" t="s">
        <v>20</v>
      </c>
      <c r="J1499" s="3" t="s">
        <v>2517</v>
      </c>
      <c r="K1499" s="3" t="s">
        <v>2518</v>
      </c>
      <c r="L1499" s="3" t="s">
        <v>22</v>
      </c>
      <c r="M1499" s="5">
        <v>46876</v>
      </c>
      <c r="O1499" t="s">
        <v>23</v>
      </c>
      <c r="P1499">
        <v>1</v>
      </c>
      <c r="S1499" s="6">
        <v>45244</v>
      </c>
      <c r="T1499" t="s">
        <v>199</v>
      </c>
      <c r="U1499" t="s">
        <v>2074</v>
      </c>
    </row>
    <row r="1500" spans="1:21" hidden="1" x14ac:dyDescent="0.25">
      <c r="A1500" t="s">
        <v>3173</v>
      </c>
      <c r="B1500" t="s">
        <v>16</v>
      </c>
      <c r="C1500" t="s">
        <v>17</v>
      </c>
      <c r="E1500" s="1">
        <v>45027</v>
      </c>
      <c r="F1500" s="3" t="s">
        <v>875</v>
      </c>
      <c r="G1500" t="s">
        <v>3195</v>
      </c>
      <c r="H1500" t="s">
        <v>3039</v>
      </c>
      <c r="J1500" s="3" t="s">
        <v>2908</v>
      </c>
      <c r="K1500" s="3">
        <v>7709958</v>
      </c>
      <c r="L1500" s="3" t="s">
        <v>22</v>
      </c>
      <c r="M1500" s="5">
        <v>45754</v>
      </c>
      <c r="O1500" t="s">
        <v>23</v>
      </c>
      <c r="P1500">
        <v>5</v>
      </c>
      <c r="S1500" s="6">
        <v>45244</v>
      </c>
      <c r="T1500" t="s">
        <v>2032</v>
      </c>
      <c r="U1500" t="s">
        <v>2074</v>
      </c>
    </row>
    <row r="1501" spans="1:21" hidden="1" x14ac:dyDescent="0.25">
      <c r="A1501" t="s">
        <v>3173</v>
      </c>
      <c r="B1501" t="s">
        <v>3321</v>
      </c>
      <c r="C1501" t="s">
        <v>17</v>
      </c>
      <c r="D1501" t="s">
        <v>2243</v>
      </c>
      <c r="E1501" s="1">
        <v>45169</v>
      </c>
      <c r="F1501" s="3">
        <v>14177103</v>
      </c>
      <c r="G1501" t="s">
        <v>3208</v>
      </c>
      <c r="H1501" t="s">
        <v>20</v>
      </c>
      <c r="J1501" s="3" t="s">
        <v>3329</v>
      </c>
      <c r="K1501" s="3" t="s">
        <v>3330</v>
      </c>
      <c r="L1501" s="3" t="s">
        <v>22</v>
      </c>
      <c r="M1501" s="5">
        <v>46844</v>
      </c>
      <c r="N1501">
        <v>50</v>
      </c>
      <c r="O1501" t="s">
        <v>525</v>
      </c>
      <c r="S1501" s="6">
        <v>45175</v>
      </c>
      <c r="T1501" t="s">
        <v>2032</v>
      </c>
      <c r="U1501" t="s">
        <v>2022</v>
      </c>
    </row>
    <row r="1502" spans="1:21" hidden="1" x14ac:dyDescent="0.25">
      <c r="A1502" t="s">
        <v>3173</v>
      </c>
      <c r="B1502" t="s">
        <v>16</v>
      </c>
      <c r="C1502" t="s">
        <v>17</v>
      </c>
      <c r="D1502" t="s">
        <v>2243</v>
      </c>
      <c r="E1502" s="1">
        <v>45169</v>
      </c>
      <c r="F1502" s="3">
        <v>14177103</v>
      </c>
      <c r="G1502" t="s">
        <v>3208</v>
      </c>
      <c r="H1502" t="s">
        <v>20</v>
      </c>
      <c r="J1502" s="3" t="s">
        <v>3329</v>
      </c>
      <c r="K1502" s="3" t="s">
        <v>3330</v>
      </c>
      <c r="L1502" s="3" t="s">
        <v>22</v>
      </c>
      <c r="M1502" s="5">
        <v>46844</v>
      </c>
      <c r="O1502" t="s">
        <v>525</v>
      </c>
      <c r="P1502">
        <v>6</v>
      </c>
      <c r="S1502" s="6">
        <v>45194</v>
      </c>
      <c r="T1502" t="s">
        <v>28</v>
      </c>
      <c r="U1502" t="s">
        <v>2101</v>
      </c>
    </row>
    <row r="1503" spans="1:21" hidden="1" x14ac:dyDescent="0.25">
      <c r="A1503" t="s">
        <v>3173</v>
      </c>
      <c r="B1503" t="s">
        <v>16</v>
      </c>
      <c r="C1503" t="s">
        <v>17</v>
      </c>
      <c r="D1503" t="s">
        <v>2243</v>
      </c>
      <c r="E1503" s="1">
        <v>45169</v>
      </c>
      <c r="F1503" s="3">
        <v>14177103</v>
      </c>
      <c r="G1503" t="s">
        <v>3208</v>
      </c>
      <c r="H1503" t="s">
        <v>20</v>
      </c>
      <c r="J1503" s="3" t="s">
        <v>3329</v>
      </c>
      <c r="K1503" s="3" t="s">
        <v>3330</v>
      </c>
      <c r="L1503" s="3" t="s">
        <v>22</v>
      </c>
      <c r="M1503" s="5">
        <v>46847</v>
      </c>
      <c r="O1503" t="s">
        <v>525</v>
      </c>
      <c r="P1503">
        <v>4</v>
      </c>
      <c r="S1503" s="6">
        <v>45244</v>
      </c>
      <c r="T1503" t="s">
        <v>199</v>
      </c>
      <c r="U1503" t="s">
        <v>2074</v>
      </c>
    </row>
    <row r="1504" spans="1:21" hidden="1" x14ac:dyDescent="0.25">
      <c r="A1504" t="s">
        <v>3173</v>
      </c>
      <c r="B1504" t="s">
        <v>16</v>
      </c>
      <c r="C1504" t="s">
        <v>17</v>
      </c>
      <c r="D1504" t="s">
        <v>2243</v>
      </c>
      <c r="E1504" s="1">
        <v>45170</v>
      </c>
      <c r="F1504" s="3" t="s">
        <v>3331</v>
      </c>
      <c r="G1504" t="s">
        <v>3332</v>
      </c>
      <c r="H1504" t="s">
        <v>3334</v>
      </c>
      <c r="I1504" t="s">
        <v>3333</v>
      </c>
      <c r="J1504" s="3" t="s">
        <v>3335</v>
      </c>
      <c r="K1504" s="3">
        <v>1429069</v>
      </c>
      <c r="L1504" s="3" t="s">
        <v>22</v>
      </c>
      <c r="M1504" s="5">
        <v>46997</v>
      </c>
      <c r="N1504">
        <v>100</v>
      </c>
      <c r="O1504" t="s">
        <v>23</v>
      </c>
      <c r="R1504" s="10">
        <f>Table1[[#This Row],[Initial Balance]]-P1505-P1506-P1507</f>
        <v>94</v>
      </c>
      <c r="S1504" s="6">
        <v>45194</v>
      </c>
      <c r="T1504" t="s">
        <v>2032</v>
      </c>
      <c r="U1504" t="s">
        <v>25</v>
      </c>
    </row>
    <row r="1505" spans="1:21" hidden="1" x14ac:dyDescent="0.25">
      <c r="A1505" t="s">
        <v>3173</v>
      </c>
      <c r="B1505" t="s">
        <v>16</v>
      </c>
      <c r="C1505" t="s">
        <v>17</v>
      </c>
      <c r="D1505" t="s">
        <v>2243</v>
      </c>
      <c r="E1505" s="1">
        <v>45170</v>
      </c>
      <c r="F1505" s="3" t="s">
        <v>3331</v>
      </c>
      <c r="G1505" t="s">
        <v>3332</v>
      </c>
      <c r="H1505" t="s">
        <v>3334</v>
      </c>
      <c r="I1505" t="s">
        <v>3333</v>
      </c>
      <c r="J1505" s="3" t="s">
        <v>3335</v>
      </c>
      <c r="K1505" s="3">
        <v>1429069</v>
      </c>
      <c r="L1505" s="3" t="s">
        <v>22</v>
      </c>
      <c r="M1505" s="5">
        <v>46997</v>
      </c>
      <c r="O1505" t="s">
        <v>23</v>
      </c>
      <c r="P1505">
        <v>2</v>
      </c>
      <c r="S1505" s="6">
        <v>45194</v>
      </c>
      <c r="T1505" t="s">
        <v>28</v>
      </c>
      <c r="U1505" t="s">
        <v>2101</v>
      </c>
    </row>
    <row r="1506" spans="1:21" hidden="1" x14ac:dyDescent="0.25">
      <c r="A1506" t="s">
        <v>3173</v>
      </c>
      <c r="B1506" t="s">
        <v>16</v>
      </c>
      <c r="C1506" t="s">
        <v>17</v>
      </c>
      <c r="D1506" t="s">
        <v>2243</v>
      </c>
      <c r="E1506" s="1">
        <v>45170</v>
      </c>
      <c r="F1506" s="3" t="s">
        <v>3331</v>
      </c>
      <c r="G1506" t="s">
        <v>3332</v>
      </c>
      <c r="H1506" t="s">
        <v>3334</v>
      </c>
      <c r="I1506" t="s">
        <v>3333</v>
      </c>
      <c r="J1506" s="3" t="s">
        <v>3335</v>
      </c>
      <c r="K1506" s="3">
        <v>1429069</v>
      </c>
      <c r="L1506" s="3" t="s">
        <v>22</v>
      </c>
      <c r="M1506" s="5">
        <v>46997</v>
      </c>
      <c r="O1506" t="s">
        <v>23</v>
      </c>
      <c r="P1506">
        <v>2</v>
      </c>
      <c r="S1506" s="6">
        <v>45194</v>
      </c>
      <c r="T1506" t="s">
        <v>689</v>
      </c>
      <c r="U1506" t="s">
        <v>2101</v>
      </c>
    </row>
    <row r="1507" spans="1:21" hidden="1" x14ac:dyDescent="0.25">
      <c r="A1507" t="s">
        <v>3173</v>
      </c>
      <c r="B1507" t="s">
        <v>16</v>
      </c>
      <c r="C1507" t="s">
        <v>17</v>
      </c>
      <c r="D1507" t="s">
        <v>2243</v>
      </c>
      <c r="E1507" s="1">
        <v>45170</v>
      </c>
      <c r="F1507" s="3" t="s">
        <v>3331</v>
      </c>
      <c r="G1507" t="s">
        <v>3332</v>
      </c>
      <c r="H1507" t="s">
        <v>3334</v>
      </c>
      <c r="I1507" t="s">
        <v>3333</v>
      </c>
      <c r="J1507" s="3" t="s">
        <v>3335</v>
      </c>
      <c r="K1507" s="3">
        <v>1429069</v>
      </c>
      <c r="L1507" s="3" t="s">
        <v>22</v>
      </c>
      <c r="M1507" s="5">
        <v>46997</v>
      </c>
      <c r="O1507" t="s">
        <v>23</v>
      </c>
      <c r="P1507">
        <v>2</v>
      </c>
      <c r="S1507" s="6">
        <v>45244</v>
      </c>
      <c r="T1507" t="s">
        <v>199</v>
      </c>
      <c r="U1507" t="s">
        <v>2074</v>
      </c>
    </row>
    <row r="1508" spans="1:21" hidden="1" x14ac:dyDescent="0.25">
      <c r="A1508" t="s">
        <v>3173</v>
      </c>
      <c r="B1508" t="s">
        <v>74</v>
      </c>
      <c r="C1508" t="s">
        <v>17</v>
      </c>
      <c r="D1508" t="s">
        <v>2243</v>
      </c>
      <c r="E1508" s="1">
        <v>45138</v>
      </c>
      <c r="F1508" s="3" t="s">
        <v>3336</v>
      </c>
      <c r="G1508" t="s">
        <v>3337</v>
      </c>
      <c r="I1508" t="s">
        <v>3338</v>
      </c>
      <c r="J1508" s="3" t="s">
        <v>3339</v>
      </c>
      <c r="K1508" s="3" t="s">
        <v>3340</v>
      </c>
      <c r="L1508" s="3" t="s">
        <v>2487</v>
      </c>
      <c r="M1508" s="5">
        <v>45869</v>
      </c>
      <c r="N1508">
        <v>600</v>
      </c>
      <c r="O1508" t="s">
        <v>948</v>
      </c>
      <c r="R1508" s="10">
        <v>600</v>
      </c>
      <c r="S1508" s="6">
        <v>45156</v>
      </c>
      <c r="T1508" t="s">
        <v>2032</v>
      </c>
      <c r="U1508" t="s">
        <v>25</v>
      </c>
    </row>
    <row r="1509" spans="1:21" x14ac:dyDescent="0.25">
      <c r="A1509" t="s">
        <v>3173</v>
      </c>
      <c r="B1509" t="s">
        <v>74</v>
      </c>
      <c r="C1509" t="s">
        <v>17</v>
      </c>
      <c r="D1509" t="s">
        <v>2243</v>
      </c>
      <c r="E1509" s="1">
        <v>45138</v>
      </c>
      <c r="F1509" s="3" t="s">
        <v>3336</v>
      </c>
      <c r="G1509" t="s">
        <v>3337</v>
      </c>
      <c r="I1509" t="s">
        <v>3338</v>
      </c>
      <c r="J1509" s="3" t="s">
        <v>4591</v>
      </c>
      <c r="K1509" s="3" t="s">
        <v>3340</v>
      </c>
      <c r="L1509" s="3" t="s">
        <v>22</v>
      </c>
      <c r="M1509" s="5">
        <v>45752</v>
      </c>
      <c r="N1509">
        <v>3900</v>
      </c>
      <c r="O1509" t="s">
        <v>948</v>
      </c>
      <c r="P1509">
        <v>0</v>
      </c>
      <c r="R1509" s="10">
        <f>Table1[[#This Row],[Initial Balance]]-P1510-P1511-P1512-P4776</f>
        <v>3218.3924000000002</v>
      </c>
      <c r="S1509" s="6">
        <v>45021</v>
      </c>
      <c r="T1509" t="s">
        <v>2032</v>
      </c>
      <c r="U1509" t="s">
        <v>2632</v>
      </c>
    </row>
    <row r="1510" spans="1:21" x14ac:dyDescent="0.25">
      <c r="A1510" t="s">
        <v>3173</v>
      </c>
      <c r="B1510" t="s">
        <v>74</v>
      </c>
      <c r="C1510" t="s">
        <v>17</v>
      </c>
      <c r="D1510" t="s">
        <v>2243</v>
      </c>
      <c r="E1510" s="1">
        <v>45138</v>
      </c>
      <c r="F1510" s="3" t="s">
        <v>3336</v>
      </c>
      <c r="G1510" t="s">
        <v>3337</v>
      </c>
      <c r="I1510" t="s">
        <v>3338</v>
      </c>
      <c r="J1510" s="3" t="s">
        <v>4591</v>
      </c>
      <c r="K1510" s="3" t="s">
        <v>3340</v>
      </c>
      <c r="L1510" s="3" t="s">
        <v>22</v>
      </c>
      <c r="M1510" s="5">
        <v>45752</v>
      </c>
      <c r="O1510" t="s">
        <v>948</v>
      </c>
      <c r="P1510">
        <v>11.4476</v>
      </c>
      <c r="S1510" s="6">
        <v>45055</v>
      </c>
      <c r="T1510" t="s">
        <v>1996</v>
      </c>
      <c r="U1510" t="s">
        <v>3341</v>
      </c>
    </row>
    <row r="1511" spans="1:21" x14ac:dyDescent="0.25">
      <c r="A1511" t="s">
        <v>3173</v>
      </c>
      <c r="B1511" t="s">
        <v>74</v>
      </c>
      <c r="C1511" t="s">
        <v>17</v>
      </c>
      <c r="D1511" t="s">
        <v>2243</v>
      </c>
      <c r="E1511" s="1">
        <v>45138</v>
      </c>
      <c r="F1511" s="3" t="s">
        <v>3336</v>
      </c>
      <c r="G1511" t="s">
        <v>3337</v>
      </c>
      <c r="I1511" t="s">
        <v>3338</v>
      </c>
      <c r="J1511" s="3" t="s">
        <v>4591</v>
      </c>
      <c r="K1511" s="3" t="s">
        <v>3340</v>
      </c>
      <c r="L1511" s="3" t="s">
        <v>22</v>
      </c>
      <c r="M1511" s="5">
        <v>45752</v>
      </c>
      <c r="O1511" t="s">
        <v>948</v>
      </c>
      <c r="P1511">
        <v>560.16</v>
      </c>
      <c r="S1511" s="6">
        <v>45092</v>
      </c>
      <c r="T1511" t="s">
        <v>199</v>
      </c>
      <c r="U1511" t="s">
        <v>3342</v>
      </c>
    </row>
    <row r="1512" spans="1:21" x14ac:dyDescent="0.25">
      <c r="A1512" t="s">
        <v>3173</v>
      </c>
      <c r="B1512" t="s">
        <v>74</v>
      </c>
      <c r="C1512" t="s">
        <v>17</v>
      </c>
      <c r="D1512" t="s">
        <v>2243</v>
      </c>
      <c r="E1512" s="1">
        <v>45138</v>
      </c>
      <c r="F1512" s="3" t="s">
        <v>3336</v>
      </c>
      <c r="G1512" t="s">
        <v>3337</v>
      </c>
      <c r="I1512" t="s">
        <v>3338</v>
      </c>
      <c r="J1512" s="3" t="s">
        <v>4591</v>
      </c>
      <c r="K1512" s="3" t="s">
        <v>3340</v>
      </c>
      <c r="L1512" s="3" t="s">
        <v>22</v>
      </c>
      <c r="M1512" s="5">
        <v>45752</v>
      </c>
      <c r="O1512" t="s">
        <v>948</v>
      </c>
      <c r="P1512">
        <v>0</v>
      </c>
      <c r="S1512" s="6">
        <v>45156</v>
      </c>
      <c r="T1512" t="s">
        <v>2032</v>
      </c>
      <c r="U1512" t="s">
        <v>25</v>
      </c>
    </row>
    <row r="1513" spans="1:21" hidden="1" x14ac:dyDescent="0.25">
      <c r="A1513" t="s">
        <v>3173</v>
      </c>
      <c r="B1513" t="s">
        <v>3321</v>
      </c>
      <c r="C1513" t="s">
        <v>17</v>
      </c>
      <c r="D1513" t="s">
        <v>2243</v>
      </c>
      <c r="E1513" s="1">
        <v>45054</v>
      </c>
      <c r="F1513" s="3" t="s">
        <v>3371</v>
      </c>
      <c r="G1513" t="s">
        <v>2392</v>
      </c>
      <c r="I1513" t="s">
        <v>195</v>
      </c>
      <c r="J1513" s="3" t="s">
        <v>3372</v>
      </c>
      <c r="K1513" s="3" t="s">
        <v>2395</v>
      </c>
      <c r="L1513" s="3" t="s">
        <v>22</v>
      </c>
      <c r="M1513" s="5">
        <v>46053</v>
      </c>
      <c r="N1513">
        <v>1</v>
      </c>
      <c r="O1513" t="s">
        <v>23</v>
      </c>
      <c r="S1513" s="6">
        <v>45054</v>
      </c>
      <c r="T1513" t="s">
        <v>2032</v>
      </c>
      <c r="U1513" t="s">
        <v>25</v>
      </c>
    </row>
    <row r="1514" spans="1:21" hidden="1" x14ac:dyDescent="0.25">
      <c r="A1514" t="s">
        <v>132</v>
      </c>
      <c r="B1514" t="s">
        <v>16</v>
      </c>
      <c r="C1514" t="s">
        <v>17</v>
      </c>
      <c r="E1514" s="1">
        <v>44706</v>
      </c>
      <c r="F1514" s="3">
        <v>443092</v>
      </c>
      <c r="G1514" t="s">
        <v>665</v>
      </c>
      <c r="H1514" t="s">
        <v>666</v>
      </c>
      <c r="I1514" t="s">
        <v>666</v>
      </c>
      <c r="J1514" s="3" t="s">
        <v>667</v>
      </c>
      <c r="K1514" s="3">
        <v>1710134</v>
      </c>
      <c r="L1514" s="3" t="s">
        <v>22</v>
      </c>
      <c r="M1514" s="5">
        <v>46058</v>
      </c>
      <c r="N1514">
        <v>0.52</v>
      </c>
      <c r="O1514" t="s">
        <v>153</v>
      </c>
      <c r="R1514" s="10">
        <v>0.52</v>
      </c>
      <c r="S1514" s="6">
        <v>44706</v>
      </c>
      <c r="T1514" t="s">
        <v>346</v>
      </c>
      <c r="U1514" t="s">
        <v>912</v>
      </c>
    </row>
    <row r="1515" spans="1:21" hidden="1" x14ac:dyDescent="0.25">
      <c r="A1515" t="s">
        <v>132</v>
      </c>
      <c r="B1515" t="s">
        <v>74</v>
      </c>
      <c r="C1515" t="s">
        <v>17</v>
      </c>
      <c r="E1515" s="1">
        <v>44579</v>
      </c>
      <c r="F1515" s="3" t="s">
        <v>205</v>
      </c>
      <c r="G1515" t="s">
        <v>1278</v>
      </c>
      <c r="H1515" t="s">
        <v>485</v>
      </c>
      <c r="I1515" t="s">
        <v>485</v>
      </c>
      <c r="J1515" s="3" t="s">
        <v>1279</v>
      </c>
      <c r="K1515" s="3">
        <v>32312213</v>
      </c>
      <c r="L1515" s="3" t="s">
        <v>22</v>
      </c>
      <c r="M1515" s="5">
        <v>45649</v>
      </c>
      <c r="N1515">
        <v>20</v>
      </c>
      <c r="O1515" t="s">
        <v>204</v>
      </c>
      <c r="R1515" s="10">
        <v>8</v>
      </c>
      <c r="S1515" s="6">
        <v>44579</v>
      </c>
      <c r="T1515" t="s">
        <v>24</v>
      </c>
      <c r="U1515" t="s">
        <v>25</v>
      </c>
    </row>
    <row r="1516" spans="1:21" hidden="1" x14ac:dyDescent="0.25">
      <c r="A1516" t="s">
        <v>132</v>
      </c>
      <c r="B1516" t="s">
        <v>74</v>
      </c>
      <c r="C1516" t="s">
        <v>17</v>
      </c>
      <c r="E1516" s="1">
        <v>44579</v>
      </c>
      <c r="F1516" s="3" t="s">
        <v>205</v>
      </c>
      <c r="G1516" t="s">
        <v>1278</v>
      </c>
      <c r="H1516" t="s">
        <v>485</v>
      </c>
      <c r="I1516" t="s">
        <v>485</v>
      </c>
      <c r="J1516" s="3" t="s">
        <v>1279</v>
      </c>
      <c r="K1516" s="3">
        <v>32312213</v>
      </c>
      <c r="L1516" s="3" t="s">
        <v>22</v>
      </c>
      <c r="M1516" s="5">
        <v>45649</v>
      </c>
      <c r="O1516" t="s">
        <v>204</v>
      </c>
      <c r="P1516">
        <v>8</v>
      </c>
      <c r="S1516" s="6">
        <v>44679</v>
      </c>
      <c r="T1516" t="s">
        <v>689</v>
      </c>
      <c r="U1516" t="s">
        <v>1424</v>
      </c>
    </row>
    <row r="1517" spans="1:21" hidden="1" x14ac:dyDescent="0.25">
      <c r="A1517" t="s">
        <v>132</v>
      </c>
      <c r="B1517" t="s">
        <v>74</v>
      </c>
      <c r="C1517" t="s">
        <v>17</v>
      </c>
      <c r="E1517" s="1">
        <v>44579</v>
      </c>
      <c r="F1517" s="3" t="s">
        <v>205</v>
      </c>
      <c r="G1517" t="s">
        <v>1278</v>
      </c>
      <c r="H1517" t="s">
        <v>485</v>
      </c>
      <c r="I1517" t="s">
        <v>485</v>
      </c>
      <c r="J1517" s="3" t="s">
        <v>1279</v>
      </c>
      <c r="K1517" s="3">
        <v>32312213</v>
      </c>
      <c r="L1517" s="3" t="s">
        <v>22</v>
      </c>
      <c r="M1517" s="5">
        <v>45649</v>
      </c>
      <c r="O1517" t="s">
        <v>204</v>
      </c>
      <c r="P1517">
        <v>4</v>
      </c>
      <c r="S1517" s="6">
        <v>44680</v>
      </c>
      <c r="T1517" t="s">
        <v>689</v>
      </c>
      <c r="U1517" t="s">
        <v>1424</v>
      </c>
    </row>
    <row r="1518" spans="1:21" hidden="1" x14ac:dyDescent="0.25">
      <c r="A1518" t="s">
        <v>132</v>
      </c>
      <c r="B1518" t="s">
        <v>74</v>
      </c>
      <c r="C1518" t="s">
        <v>17</v>
      </c>
      <c r="E1518" s="1">
        <v>44393</v>
      </c>
      <c r="F1518" s="3" t="s">
        <v>931</v>
      </c>
      <c r="G1518" t="s">
        <v>202</v>
      </c>
      <c r="H1518" t="s">
        <v>485</v>
      </c>
      <c r="I1518" t="s">
        <v>932</v>
      </c>
      <c r="J1518" s="3" t="s">
        <v>933</v>
      </c>
      <c r="K1518" s="3">
        <v>20206212</v>
      </c>
      <c r="L1518" s="3" t="s">
        <v>22</v>
      </c>
      <c r="M1518" s="5">
        <v>45445</v>
      </c>
      <c r="N1518">
        <v>3</v>
      </c>
      <c r="O1518" t="s">
        <v>204</v>
      </c>
      <c r="R1518" s="10">
        <v>0</v>
      </c>
      <c r="S1518" s="6">
        <v>44393</v>
      </c>
      <c r="T1518" t="s">
        <v>24</v>
      </c>
      <c r="U1518" t="s">
        <v>25</v>
      </c>
    </row>
    <row r="1519" spans="1:21" hidden="1" x14ac:dyDescent="0.25">
      <c r="A1519" t="s">
        <v>132</v>
      </c>
      <c r="B1519" t="s">
        <v>74</v>
      </c>
      <c r="C1519" t="s">
        <v>17</v>
      </c>
      <c r="E1519" s="1">
        <v>44393</v>
      </c>
      <c r="F1519" s="3" t="s">
        <v>931</v>
      </c>
      <c r="G1519" t="s">
        <v>202</v>
      </c>
      <c r="H1519" t="s">
        <v>485</v>
      </c>
      <c r="I1519" t="s">
        <v>932</v>
      </c>
      <c r="J1519" s="3" t="s">
        <v>933</v>
      </c>
      <c r="K1519" s="3">
        <v>20206212</v>
      </c>
      <c r="L1519" s="3" t="s">
        <v>22</v>
      </c>
      <c r="M1519" s="5">
        <v>45445</v>
      </c>
      <c r="O1519" t="s">
        <v>204</v>
      </c>
      <c r="P1519">
        <v>1</v>
      </c>
      <c r="S1519" s="6">
        <v>44585</v>
      </c>
      <c r="T1519" t="s">
        <v>28</v>
      </c>
      <c r="U1519" t="s">
        <v>1288</v>
      </c>
    </row>
    <row r="1520" spans="1:21" hidden="1" x14ac:dyDescent="0.25">
      <c r="A1520" t="s">
        <v>132</v>
      </c>
      <c r="B1520" t="s">
        <v>74</v>
      </c>
      <c r="C1520" t="s">
        <v>17</v>
      </c>
      <c r="E1520" s="1">
        <v>44393</v>
      </c>
      <c r="F1520" s="3" t="s">
        <v>931</v>
      </c>
      <c r="G1520" t="s">
        <v>202</v>
      </c>
      <c r="H1520" t="s">
        <v>485</v>
      </c>
      <c r="I1520" t="s">
        <v>932</v>
      </c>
      <c r="J1520" s="3" t="s">
        <v>933</v>
      </c>
      <c r="K1520" s="3">
        <v>20206212</v>
      </c>
      <c r="L1520" s="3" t="s">
        <v>22</v>
      </c>
      <c r="M1520" s="5">
        <v>45445</v>
      </c>
      <c r="O1520" t="s">
        <v>204</v>
      </c>
      <c r="P1520">
        <v>1</v>
      </c>
      <c r="S1520" s="6">
        <v>44606</v>
      </c>
      <c r="T1520" t="s">
        <v>346</v>
      </c>
      <c r="U1520" t="s">
        <v>1327</v>
      </c>
    </row>
    <row r="1521" spans="1:21" hidden="1" x14ac:dyDescent="0.25">
      <c r="A1521" t="s">
        <v>132</v>
      </c>
      <c r="C1521" t="s">
        <v>17</v>
      </c>
      <c r="E1521" s="1">
        <v>46532</v>
      </c>
      <c r="F1521" s="3" t="s">
        <v>2975</v>
      </c>
      <c r="G1521" t="s">
        <v>2976</v>
      </c>
      <c r="H1521" t="s">
        <v>2977</v>
      </c>
      <c r="J1521" s="3">
        <v>22311202</v>
      </c>
      <c r="L1521" s="3" t="s">
        <v>22</v>
      </c>
      <c r="M1521" s="5">
        <v>45253</v>
      </c>
      <c r="N1521">
        <v>1</v>
      </c>
      <c r="O1521" t="s">
        <v>204</v>
      </c>
      <c r="P1521">
        <v>0</v>
      </c>
      <c r="R1521" s="10">
        <v>0</v>
      </c>
      <c r="S1521" s="6">
        <v>44706</v>
      </c>
      <c r="T1521" t="s">
        <v>346</v>
      </c>
      <c r="U1521" t="s">
        <v>912</v>
      </c>
    </row>
    <row r="1522" spans="1:21" hidden="1" x14ac:dyDescent="0.25">
      <c r="A1522" t="s">
        <v>132</v>
      </c>
      <c r="C1522" t="s">
        <v>17</v>
      </c>
      <c r="E1522" s="1">
        <v>46532</v>
      </c>
      <c r="F1522" s="3" t="s">
        <v>2975</v>
      </c>
      <c r="G1522" t="s">
        <v>2976</v>
      </c>
      <c r="H1522" t="s">
        <v>2977</v>
      </c>
      <c r="J1522" s="3">
        <v>22311202</v>
      </c>
      <c r="L1522" s="3" t="s">
        <v>22</v>
      </c>
      <c r="M1522" s="5">
        <v>45253</v>
      </c>
      <c r="N1522">
        <v>1</v>
      </c>
      <c r="O1522" t="s">
        <v>204</v>
      </c>
      <c r="P1522">
        <v>1</v>
      </c>
      <c r="S1522" s="6">
        <v>45127</v>
      </c>
      <c r="T1522" t="s">
        <v>2638</v>
      </c>
      <c r="U1522" t="s">
        <v>2978</v>
      </c>
    </row>
    <row r="1523" spans="1:21" hidden="1" x14ac:dyDescent="0.25">
      <c r="A1523" t="s">
        <v>132</v>
      </c>
      <c r="B1523" t="s">
        <v>74</v>
      </c>
      <c r="C1523" t="s">
        <v>17</v>
      </c>
      <c r="E1523" s="1">
        <v>44349</v>
      </c>
      <c r="F1523" s="3" t="s">
        <v>205</v>
      </c>
      <c r="G1523" t="s">
        <v>878</v>
      </c>
      <c r="H1523" t="s">
        <v>20</v>
      </c>
      <c r="I1523" t="s">
        <v>485</v>
      </c>
      <c r="J1523" s="3" t="s">
        <v>879</v>
      </c>
      <c r="K1523" s="3">
        <v>30405211</v>
      </c>
      <c r="L1523" s="3" t="s">
        <v>22</v>
      </c>
      <c r="M1523" s="5">
        <v>45416</v>
      </c>
      <c r="N1523">
        <v>40</v>
      </c>
      <c r="O1523" t="s">
        <v>204</v>
      </c>
      <c r="R1523" s="10">
        <v>40</v>
      </c>
    </row>
    <row r="1524" spans="1:21" hidden="1" x14ac:dyDescent="0.25">
      <c r="A1524" t="s">
        <v>132</v>
      </c>
      <c r="B1524" t="s">
        <v>74</v>
      </c>
      <c r="C1524" t="s">
        <v>17</v>
      </c>
      <c r="E1524" s="1">
        <v>44862</v>
      </c>
      <c r="F1524" s="3" t="s">
        <v>205</v>
      </c>
      <c r="G1524" t="s">
        <v>1869</v>
      </c>
      <c r="H1524" t="s">
        <v>1703</v>
      </c>
      <c r="J1524" s="3" t="s">
        <v>1813</v>
      </c>
      <c r="K1524" s="3" t="s">
        <v>1870</v>
      </c>
      <c r="L1524" s="3" t="s">
        <v>22</v>
      </c>
      <c r="M1524" s="5">
        <v>45908</v>
      </c>
      <c r="N1524">
        <v>20</v>
      </c>
      <c r="O1524" t="s">
        <v>204</v>
      </c>
      <c r="R1524" s="10">
        <v>0</v>
      </c>
      <c r="S1524" s="6">
        <v>44873</v>
      </c>
      <c r="T1524" t="s">
        <v>24</v>
      </c>
      <c r="U1524" t="s">
        <v>1871</v>
      </c>
    </row>
    <row r="1525" spans="1:21" hidden="1" x14ac:dyDescent="0.25">
      <c r="A1525" t="s">
        <v>132</v>
      </c>
      <c r="B1525" t="s">
        <v>16</v>
      </c>
      <c r="C1525" t="s">
        <v>17</v>
      </c>
      <c r="E1525" s="1">
        <v>44706</v>
      </c>
      <c r="F1525" s="3">
        <v>120710</v>
      </c>
      <c r="G1525" t="s">
        <v>125</v>
      </c>
      <c r="H1525" t="s">
        <v>126</v>
      </c>
      <c r="I1525" t="s">
        <v>127</v>
      </c>
      <c r="J1525" s="3" t="s">
        <v>128</v>
      </c>
      <c r="K1525" s="3">
        <v>518072</v>
      </c>
      <c r="L1525" s="3" t="s">
        <v>22</v>
      </c>
      <c r="M1525" s="5">
        <v>45230</v>
      </c>
      <c r="N1525">
        <v>85</v>
      </c>
      <c r="O1525" t="s">
        <v>23</v>
      </c>
      <c r="R1525" s="10">
        <f>Table1[[#This Row],[Initial Balance]]-P1527-P1528-P1529-P1530-P1533-P1534-P1535-P1536--P1537-P1538-P1539-P1540-P1541+Q1526</f>
        <v>0</v>
      </c>
      <c r="S1525" s="6">
        <v>44706</v>
      </c>
      <c r="T1525" t="s">
        <v>346</v>
      </c>
      <c r="U1525" t="s">
        <v>912</v>
      </c>
    </row>
    <row r="1526" spans="1:21" hidden="1" x14ac:dyDescent="0.25">
      <c r="A1526" t="s">
        <v>132</v>
      </c>
      <c r="B1526" t="s">
        <v>16</v>
      </c>
      <c r="C1526" t="s">
        <v>17</v>
      </c>
      <c r="E1526" s="1">
        <v>44706</v>
      </c>
      <c r="F1526" s="3">
        <v>120710</v>
      </c>
      <c r="G1526" t="s">
        <v>125</v>
      </c>
      <c r="H1526" t="s">
        <v>126</v>
      </c>
      <c r="I1526" t="s">
        <v>127</v>
      </c>
      <c r="J1526" s="3" t="s">
        <v>128</v>
      </c>
      <c r="K1526" s="3">
        <v>518072</v>
      </c>
      <c r="L1526" s="3" t="s">
        <v>22</v>
      </c>
      <c r="M1526" s="5">
        <v>45230</v>
      </c>
      <c r="O1526" t="s">
        <v>23</v>
      </c>
      <c r="Q1526">
        <v>70</v>
      </c>
      <c r="S1526" s="6">
        <v>44713</v>
      </c>
      <c r="T1526" t="s">
        <v>346</v>
      </c>
      <c r="U1526" t="s">
        <v>182</v>
      </c>
    </row>
    <row r="1527" spans="1:21" hidden="1" x14ac:dyDescent="0.25">
      <c r="A1527" t="s">
        <v>132</v>
      </c>
      <c r="B1527" t="s">
        <v>16</v>
      </c>
      <c r="C1527" t="s">
        <v>17</v>
      </c>
      <c r="E1527" s="1">
        <v>44706</v>
      </c>
      <c r="F1527" s="3">
        <v>120710</v>
      </c>
      <c r="G1527" t="s">
        <v>125</v>
      </c>
      <c r="H1527" t="s">
        <v>126</v>
      </c>
      <c r="I1527" t="s">
        <v>127</v>
      </c>
      <c r="J1527" s="3" t="s">
        <v>128</v>
      </c>
      <c r="K1527" s="3">
        <v>518072</v>
      </c>
      <c r="L1527" s="3" t="s">
        <v>22</v>
      </c>
      <c r="M1527" s="5">
        <v>45230</v>
      </c>
      <c r="O1527" t="s">
        <v>23</v>
      </c>
      <c r="P1527">
        <v>30</v>
      </c>
      <c r="S1527" s="6">
        <v>44733</v>
      </c>
      <c r="T1527" t="s">
        <v>689</v>
      </c>
      <c r="U1527" t="s">
        <v>1515</v>
      </c>
    </row>
    <row r="1528" spans="1:21" hidden="1" x14ac:dyDescent="0.25">
      <c r="A1528" t="s">
        <v>132</v>
      </c>
      <c r="B1528" t="s">
        <v>16</v>
      </c>
      <c r="C1528" t="s">
        <v>17</v>
      </c>
      <c r="E1528" s="1">
        <v>44706</v>
      </c>
      <c r="F1528" s="3">
        <v>120710</v>
      </c>
      <c r="G1528" t="s">
        <v>125</v>
      </c>
      <c r="H1528" t="s">
        <v>126</v>
      </c>
      <c r="I1528" t="s">
        <v>127</v>
      </c>
      <c r="J1528" s="3" t="s">
        <v>128</v>
      </c>
      <c r="K1528" s="3">
        <v>518072</v>
      </c>
      <c r="L1528" s="3" t="s">
        <v>22</v>
      </c>
      <c r="M1528" s="5">
        <v>45230</v>
      </c>
      <c r="O1528" t="s">
        <v>23</v>
      </c>
      <c r="P1528">
        <v>65</v>
      </c>
      <c r="S1528" s="6">
        <v>44774</v>
      </c>
      <c r="T1528" t="s">
        <v>28</v>
      </c>
      <c r="U1528" t="s">
        <v>1611</v>
      </c>
    </row>
    <row r="1529" spans="1:21" hidden="1" x14ac:dyDescent="0.25">
      <c r="A1529" t="s">
        <v>132</v>
      </c>
      <c r="B1529" t="s">
        <v>16</v>
      </c>
      <c r="C1529" t="s">
        <v>17</v>
      </c>
      <c r="E1529" s="1">
        <v>44706</v>
      </c>
      <c r="F1529" s="3">
        <v>120710</v>
      </c>
      <c r="G1529" t="s">
        <v>125</v>
      </c>
      <c r="H1529" t="s">
        <v>126</v>
      </c>
      <c r="I1529" t="s">
        <v>127</v>
      </c>
      <c r="J1529" s="3" t="s">
        <v>128</v>
      </c>
      <c r="K1529" s="3">
        <v>518072</v>
      </c>
      <c r="L1529" s="3" t="s">
        <v>22</v>
      </c>
      <c r="M1529" s="5">
        <v>45230</v>
      </c>
      <c r="O1529" t="s">
        <v>23</v>
      </c>
      <c r="P1529">
        <v>5</v>
      </c>
      <c r="S1529" s="6">
        <v>44841</v>
      </c>
      <c r="T1529" t="s">
        <v>689</v>
      </c>
      <c r="U1529" t="s">
        <v>1785</v>
      </c>
    </row>
    <row r="1530" spans="1:21" hidden="1" x14ac:dyDescent="0.25">
      <c r="A1530" t="s">
        <v>132</v>
      </c>
      <c r="B1530" t="s">
        <v>16</v>
      </c>
      <c r="C1530" t="s">
        <v>17</v>
      </c>
      <c r="E1530" s="1">
        <v>44706</v>
      </c>
      <c r="F1530" s="3">
        <v>120710</v>
      </c>
      <c r="G1530" t="s">
        <v>125</v>
      </c>
      <c r="H1530" t="s">
        <v>126</v>
      </c>
      <c r="I1530" t="s">
        <v>127</v>
      </c>
      <c r="J1530" s="3" t="s">
        <v>128</v>
      </c>
      <c r="K1530" s="3">
        <v>518072</v>
      </c>
      <c r="L1530" s="3" t="s">
        <v>22</v>
      </c>
      <c r="M1530" s="5">
        <v>45230</v>
      </c>
      <c r="O1530" t="s">
        <v>23</v>
      </c>
      <c r="P1530">
        <v>15</v>
      </c>
      <c r="S1530" s="6">
        <v>44845</v>
      </c>
      <c r="T1530" t="s">
        <v>689</v>
      </c>
      <c r="U1530" t="s">
        <v>1786</v>
      </c>
    </row>
    <row r="1531" spans="1:21" hidden="1" x14ac:dyDescent="0.25">
      <c r="A1531" t="s">
        <v>132</v>
      </c>
      <c r="B1531" t="s">
        <v>16</v>
      </c>
      <c r="C1531" t="s">
        <v>17</v>
      </c>
      <c r="E1531" s="1">
        <v>44503</v>
      </c>
      <c r="F1531" s="3">
        <v>120710</v>
      </c>
      <c r="G1531" t="s">
        <v>125</v>
      </c>
      <c r="H1531" t="s">
        <v>126</v>
      </c>
      <c r="J1531" s="3" t="s">
        <v>1150</v>
      </c>
      <c r="K1531" s="3">
        <v>518498</v>
      </c>
      <c r="L1531" s="3" t="s">
        <v>22</v>
      </c>
      <c r="M1531" s="5">
        <v>45412</v>
      </c>
      <c r="N1531">
        <v>10</v>
      </c>
      <c r="O1531" t="s">
        <v>23</v>
      </c>
      <c r="R1531" s="10">
        <v>0</v>
      </c>
      <c r="S1531" s="6">
        <v>44875</v>
      </c>
      <c r="T1531" t="s">
        <v>24</v>
      </c>
      <c r="U1531" t="s">
        <v>1845</v>
      </c>
    </row>
    <row r="1532" spans="1:21" hidden="1" x14ac:dyDescent="0.25">
      <c r="A1532" t="s">
        <v>132</v>
      </c>
      <c r="B1532" t="s">
        <v>16</v>
      </c>
      <c r="C1532" t="s">
        <v>17</v>
      </c>
      <c r="E1532" s="1">
        <v>44217</v>
      </c>
      <c r="F1532" s="3">
        <v>120710</v>
      </c>
      <c r="G1532" t="s">
        <v>125</v>
      </c>
      <c r="H1532" t="s">
        <v>126</v>
      </c>
      <c r="I1532" t="s">
        <v>126</v>
      </c>
      <c r="K1532" s="3">
        <v>518072</v>
      </c>
      <c r="L1532" s="3" t="s">
        <v>22</v>
      </c>
      <c r="M1532" s="5">
        <v>45230</v>
      </c>
      <c r="N1532">
        <v>150</v>
      </c>
      <c r="O1532" t="s">
        <v>23</v>
      </c>
      <c r="R1532" s="10">
        <f>Table1[[#This Row],[Initial Balance]]-P4409-P4410-P4411-P4412-P4413-P4414-P4415</f>
        <v>-191</v>
      </c>
      <c r="S1532" s="6">
        <v>44876</v>
      </c>
      <c r="T1532" t="s">
        <v>24</v>
      </c>
      <c r="U1532" t="s">
        <v>1844</v>
      </c>
    </row>
    <row r="1533" spans="1:21" hidden="1" x14ac:dyDescent="0.25">
      <c r="A1533" t="s">
        <v>132</v>
      </c>
      <c r="B1533" t="s">
        <v>16</v>
      </c>
      <c r="C1533" t="s">
        <v>17</v>
      </c>
      <c r="E1533" s="1">
        <v>44706</v>
      </c>
      <c r="F1533" s="3">
        <v>120710</v>
      </c>
      <c r="G1533" t="s">
        <v>125</v>
      </c>
      <c r="H1533" t="s">
        <v>126</v>
      </c>
      <c r="I1533" t="s">
        <v>127</v>
      </c>
      <c r="J1533" s="3" t="s">
        <v>128</v>
      </c>
      <c r="K1533" s="3">
        <v>518072</v>
      </c>
      <c r="L1533" s="3" t="s">
        <v>22</v>
      </c>
      <c r="M1533" s="5">
        <v>45230</v>
      </c>
      <c r="O1533" t="s">
        <v>23</v>
      </c>
      <c r="P1533">
        <v>5</v>
      </c>
      <c r="S1533" s="6">
        <v>44924</v>
      </c>
      <c r="T1533" t="s">
        <v>1996</v>
      </c>
      <c r="U1533" t="s">
        <v>1997</v>
      </c>
    </row>
    <row r="1534" spans="1:21" hidden="1" x14ac:dyDescent="0.25">
      <c r="A1534" t="s">
        <v>132</v>
      </c>
      <c r="B1534" t="s">
        <v>16</v>
      </c>
      <c r="C1534" t="s">
        <v>17</v>
      </c>
      <c r="E1534" s="1">
        <v>44706</v>
      </c>
      <c r="F1534" s="3">
        <v>120710</v>
      </c>
      <c r="G1534" t="s">
        <v>125</v>
      </c>
      <c r="H1534" t="s">
        <v>126</v>
      </c>
      <c r="I1534" t="s">
        <v>127</v>
      </c>
      <c r="J1534" s="3" t="s">
        <v>128</v>
      </c>
      <c r="K1534" s="3">
        <v>518072</v>
      </c>
      <c r="L1534" s="3" t="s">
        <v>22</v>
      </c>
      <c r="M1534" s="5">
        <v>45230</v>
      </c>
      <c r="O1534" t="s">
        <v>23</v>
      </c>
      <c r="P1534">
        <v>5</v>
      </c>
      <c r="R1534" s="10" t="s">
        <v>2982</v>
      </c>
      <c r="S1534" s="6">
        <v>44925</v>
      </c>
      <c r="T1534" t="s">
        <v>1996</v>
      </c>
      <c r="U1534" t="s">
        <v>1997</v>
      </c>
    </row>
    <row r="1535" spans="1:21" hidden="1" x14ac:dyDescent="0.25">
      <c r="A1535" t="s">
        <v>132</v>
      </c>
      <c r="B1535" t="s">
        <v>16</v>
      </c>
      <c r="C1535" t="s">
        <v>17</v>
      </c>
      <c r="E1535" s="1">
        <v>44706</v>
      </c>
      <c r="F1535" s="3">
        <v>120710</v>
      </c>
      <c r="G1535" t="s">
        <v>125</v>
      </c>
      <c r="H1535" t="s">
        <v>126</v>
      </c>
      <c r="I1535" t="s">
        <v>127</v>
      </c>
      <c r="J1535" s="3" t="s">
        <v>128</v>
      </c>
      <c r="K1535" s="3">
        <v>518072</v>
      </c>
      <c r="L1535" s="3" t="s">
        <v>22</v>
      </c>
      <c r="M1535" s="5">
        <v>45230</v>
      </c>
      <c r="O1535" t="s">
        <v>23</v>
      </c>
      <c r="P1535">
        <v>5</v>
      </c>
      <c r="S1535" s="6">
        <v>44564</v>
      </c>
      <c r="T1535" t="s">
        <v>1996</v>
      </c>
      <c r="U1535" t="s">
        <v>1997</v>
      </c>
    </row>
    <row r="1536" spans="1:21" hidden="1" x14ac:dyDescent="0.25">
      <c r="A1536" t="s">
        <v>132</v>
      </c>
      <c r="B1536" t="s">
        <v>16</v>
      </c>
      <c r="C1536" t="s">
        <v>17</v>
      </c>
      <c r="E1536" s="1">
        <v>44706</v>
      </c>
      <c r="F1536" s="3">
        <v>120710</v>
      </c>
      <c r="G1536" t="s">
        <v>125</v>
      </c>
      <c r="H1536" t="s">
        <v>126</v>
      </c>
      <c r="I1536" t="s">
        <v>127</v>
      </c>
      <c r="J1536" s="3" t="s">
        <v>128</v>
      </c>
      <c r="K1536" s="3">
        <v>518072</v>
      </c>
      <c r="L1536" s="3" t="s">
        <v>22</v>
      </c>
      <c r="M1536" s="5">
        <v>45230</v>
      </c>
      <c r="O1536" t="s">
        <v>23</v>
      </c>
      <c r="P1536">
        <v>5</v>
      </c>
      <c r="S1536" s="6">
        <v>44935</v>
      </c>
      <c r="T1536" t="s">
        <v>1996</v>
      </c>
      <c r="U1536" t="s">
        <v>2102</v>
      </c>
    </row>
    <row r="1537" spans="1:21" hidden="1" x14ac:dyDescent="0.25">
      <c r="A1537" t="s">
        <v>132</v>
      </c>
      <c r="B1537" t="s">
        <v>16</v>
      </c>
      <c r="C1537" t="s">
        <v>17</v>
      </c>
      <c r="E1537" s="1">
        <v>44706</v>
      </c>
      <c r="F1537" s="3">
        <v>120710</v>
      </c>
      <c r="G1537" t="s">
        <v>125</v>
      </c>
      <c r="H1537" t="s">
        <v>126</v>
      </c>
      <c r="I1537" t="s">
        <v>127</v>
      </c>
      <c r="J1537" s="3" t="s">
        <v>128</v>
      </c>
      <c r="K1537" s="3">
        <v>518072</v>
      </c>
      <c r="L1537" s="3" t="s">
        <v>22</v>
      </c>
      <c r="M1537" s="5">
        <v>45230</v>
      </c>
      <c r="O1537" t="s">
        <v>23</v>
      </c>
      <c r="P1537">
        <v>5</v>
      </c>
      <c r="S1537" s="6">
        <v>44937</v>
      </c>
      <c r="T1537" t="s">
        <v>1996</v>
      </c>
      <c r="U1537" t="s">
        <v>2102</v>
      </c>
    </row>
    <row r="1538" spans="1:21" hidden="1" x14ac:dyDescent="0.25">
      <c r="A1538" t="s">
        <v>132</v>
      </c>
      <c r="B1538" t="s">
        <v>16</v>
      </c>
      <c r="C1538" t="s">
        <v>17</v>
      </c>
      <c r="E1538" s="1">
        <v>44706</v>
      </c>
      <c r="F1538" s="3">
        <v>120710</v>
      </c>
      <c r="G1538" t="s">
        <v>125</v>
      </c>
      <c r="H1538" t="s">
        <v>126</v>
      </c>
      <c r="I1538" t="s">
        <v>127</v>
      </c>
      <c r="J1538" s="3" t="s">
        <v>128</v>
      </c>
      <c r="K1538" s="3">
        <v>518072</v>
      </c>
      <c r="L1538" s="3" t="s">
        <v>22</v>
      </c>
      <c r="M1538" s="5">
        <v>45230</v>
      </c>
      <c r="O1538" t="s">
        <v>23</v>
      </c>
      <c r="P1538">
        <v>5</v>
      </c>
      <c r="S1538" s="6">
        <v>44938</v>
      </c>
      <c r="T1538" t="s">
        <v>1996</v>
      </c>
      <c r="U1538" t="s">
        <v>2103</v>
      </c>
    </row>
    <row r="1539" spans="1:21" hidden="1" x14ac:dyDescent="0.25">
      <c r="A1539" t="s">
        <v>132</v>
      </c>
      <c r="B1539" t="s">
        <v>16</v>
      </c>
      <c r="C1539" t="s">
        <v>17</v>
      </c>
      <c r="E1539" s="1">
        <v>44706</v>
      </c>
      <c r="F1539" s="3">
        <v>120710</v>
      </c>
      <c r="G1539" t="s">
        <v>125</v>
      </c>
      <c r="H1539" t="s">
        <v>126</v>
      </c>
      <c r="I1539" t="s">
        <v>127</v>
      </c>
      <c r="J1539" s="3" t="s">
        <v>128</v>
      </c>
      <c r="K1539" s="3">
        <v>518072</v>
      </c>
      <c r="L1539" s="3" t="s">
        <v>22</v>
      </c>
      <c r="M1539" s="5">
        <v>45230</v>
      </c>
      <c r="O1539" t="s">
        <v>23</v>
      </c>
      <c r="P1539">
        <v>5</v>
      </c>
      <c r="S1539" s="6">
        <v>44939</v>
      </c>
      <c r="T1539" t="s">
        <v>1996</v>
      </c>
      <c r="U1539" t="s">
        <v>2103</v>
      </c>
    </row>
    <row r="1540" spans="1:21" hidden="1" x14ac:dyDescent="0.25">
      <c r="A1540" t="s">
        <v>132</v>
      </c>
      <c r="B1540" t="s">
        <v>16</v>
      </c>
      <c r="C1540" t="s">
        <v>17</v>
      </c>
      <c r="E1540" s="1">
        <v>44706</v>
      </c>
      <c r="F1540" s="3">
        <v>120710</v>
      </c>
      <c r="G1540" t="s">
        <v>125</v>
      </c>
      <c r="H1540" t="s">
        <v>126</v>
      </c>
      <c r="I1540" t="s">
        <v>127</v>
      </c>
      <c r="J1540" s="3" t="s">
        <v>128</v>
      </c>
      <c r="K1540" s="3">
        <v>518072</v>
      </c>
      <c r="L1540" s="3" t="s">
        <v>22</v>
      </c>
      <c r="M1540" s="5">
        <v>45230</v>
      </c>
      <c r="O1540" t="s">
        <v>23</v>
      </c>
      <c r="P1540">
        <v>5</v>
      </c>
      <c r="S1540" s="6">
        <v>45002</v>
      </c>
      <c r="T1540" t="s">
        <v>707</v>
      </c>
      <c r="U1540" t="s">
        <v>1295</v>
      </c>
    </row>
    <row r="1541" spans="1:21" hidden="1" x14ac:dyDescent="0.25">
      <c r="A1541" t="s">
        <v>132</v>
      </c>
      <c r="B1541" t="s">
        <v>16</v>
      </c>
      <c r="C1541" t="s">
        <v>17</v>
      </c>
      <c r="E1541" s="1">
        <v>44706</v>
      </c>
      <c r="F1541" s="3">
        <v>120710</v>
      </c>
      <c r="G1541" t="s">
        <v>125</v>
      </c>
      <c r="H1541" t="s">
        <v>126</v>
      </c>
      <c r="I1541" t="s">
        <v>127</v>
      </c>
      <c r="J1541" s="3" t="s">
        <v>128</v>
      </c>
      <c r="K1541" s="3">
        <v>518072</v>
      </c>
      <c r="L1541" s="3" t="s">
        <v>22</v>
      </c>
      <c r="M1541" s="5">
        <v>45230</v>
      </c>
      <c r="O1541" t="s">
        <v>23</v>
      </c>
      <c r="P1541">
        <v>10</v>
      </c>
      <c r="S1541" s="6">
        <v>45044</v>
      </c>
      <c r="T1541" t="s">
        <v>689</v>
      </c>
      <c r="U1541" t="s">
        <v>2643</v>
      </c>
    </row>
    <row r="1542" spans="1:21" hidden="1" x14ac:dyDescent="0.25">
      <c r="A1542" t="s">
        <v>132</v>
      </c>
      <c r="B1542" t="s">
        <v>74</v>
      </c>
      <c r="C1542" t="s">
        <v>17</v>
      </c>
      <c r="E1542" s="1">
        <v>44706</v>
      </c>
      <c r="F1542" s="3" t="s">
        <v>647</v>
      </c>
      <c r="G1542" t="s">
        <v>648</v>
      </c>
      <c r="H1542" t="s">
        <v>485</v>
      </c>
      <c r="I1542" t="s">
        <v>485</v>
      </c>
      <c r="K1542" s="3">
        <v>22311202</v>
      </c>
      <c r="L1542" s="3" t="s">
        <v>22</v>
      </c>
      <c r="M1542" s="5">
        <v>45253</v>
      </c>
      <c r="N1542">
        <v>1</v>
      </c>
      <c r="O1542" t="s">
        <v>204</v>
      </c>
      <c r="R1542" s="10">
        <v>0</v>
      </c>
      <c r="S1542" s="6">
        <v>44706</v>
      </c>
      <c r="T1542" t="s">
        <v>346</v>
      </c>
      <c r="U1542" t="s">
        <v>912</v>
      </c>
    </row>
    <row r="1543" spans="1:21" hidden="1" x14ac:dyDescent="0.25">
      <c r="A1543" t="s">
        <v>132</v>
      </c>
      <c r="B1543" t="s">
        <v>74</v>
      </c>
      <c r="C1543" t="s">
        <v>17</v>
      </c>
      <c r="E1543" s="1">
        <v>44706</v>
      </c>
      <c r="F1543" s="3" t="s">
        <v>650</v>
      </c>
      <c r="G1543" t="s">
        <v>651</v>
      </c>
      <c r="H1543" t="s">
        <v>148</v>
      </c>
      <c r="I1543" t="s">
        <v>652</v>
      </c>
      <c r="K1543" s="3">
        <v>10420006</v>
      </c>
      <c r="L1543" s="3" t="s">
        <v>22</v>
      </c>
      <c r="M1543" s="5">
        <v>45045</v>
      </c>
      <c r="N1543">
        <v>3</v>
      </c>
      <c r="O1543" t="s">
        <v>204</v>
      </c>
      <c r="R1543" s="10">
        <v>0</v>
      </c>
      <c r="S1543" s="6">
        <v>44706</v>
      </c>
      <c r="T1543" t="s">
        <v>346</v>
      </c>
      <c r="U1543" t="s">
        <v>912</v>
      </c>
    </row>
    <row r="1544" spans="1:21" hidden="1" x14ac:dyDescent="0.25">
      <c r="A1544" t="s">
        <v>132</v>
      </c>
      <c r="B1544" t="s">
        <v>74</v>
      </c>
      <c r="C1544" t="s">
        <v>17</v>
      </c>
      <c r="E1544" s="1">
        <v>44706</v>
      </c>
      <c r="F1544" s="3" t="s">
        <v>650</v>
      </c>
      <c r="G1544" t="s">
        <v>651</v>
      </c>
      <c r="H1544" t="s">
        <v>148</v>
      </c>
      <c r="I1544" t="s">
        <v>652</v>
      </c>
      <c r="K1544" s="3">
        <v>10420006</v>
      </c>
      <c r="L1544" s="3" t="s">
        <v>22</v>
      </c>
      <c r="M1544" s="5">
        <v>45045</v>
      </c>
      <c r="O1544" t="s">
        <v>204</v>
      </c>
      <c r="P1544">
        <v>1</v>
      </c>
      <c r="S1544" s="6">
        <v>44732</v>
      </c>
      <c r="T1544" t="s">
        <v>346</v>
      </c>
      <c r="U1544" t="s">
        <v>1512</v>
      </c>
    </row>
    <row r="1545" spans="1:21" hidden="1" x14ac:dyDescent="0.25">
      <c r="A1545" t="s">
        <v>132</v>
      </c>
      <c r="B1545" t="s">
        <v>74</v>
      </c>
      <c r="C1545" t="s">
        <v>17</v>
      </c>
      <c r="E1545" s="1">
        <v>44706</v>
      </c>
      <c r="F1545" s="3" t="s">
        <v>650</v>
      </c>
      <c r="G1545" t="s">
        <v>651</v>
      </c>
      <c r="H1545" t="s">
        <v>148</v>
      </c>
      <c r="I1545" t="s">
        <v>652</v>
      </c>
      <c r="K1545" s="3">
        <v>10420006</v>
      </c>
      <c r="L1545" s="3" t="s">
        <v>22</v>
      </c>
      <c r="M1545" s="5">
        <v>45045</v>
      </c>
      <c r="O1545" t="s">
        <v>204</v>
      </c>
      <c r="P1545">
        <v>1</v>
      </c>
      <c r="S1545" s="6">
        <v>44774</v>
      </c>
      <c r="T1545" t="s">
        <v>346</v>
      </c>
      <c r="U1545" t="s">
        <v>1603</v>
      </c>
    </row>
    <row r="1546" spans="1:21" hidden="1" x14ac:dyDescent="0.25">
      <c r="A1546" t="s">
        <v>132</v>
      </c>
      <c r="B1546" t="s">
        <v>74</v>
      </c>
      <c r="C1546" t="s">
        <v>17</v>
      </c>
      <c r="E1546" s="1">
        <v>44706</v>
      </c>
      <c r="F1546" s="3" t="s">
        <v>650</v>
      </c>
      <c r="G1546" t="s">
        <v>651</v>
      </c>
      <c r="H1546" t="s">
        <v>148</v>
      </c>
      <c r="I1546" t="s">
        <v>652</v>
      </c>
      <c r="K1546" s="3">
        <v>10420006</v>
      </c>
      <c r="L1546" s="3" t="s">
        <v>22</v>
      </c>
      <c r="M1546" s="5">
        <v>45045</v>
      </c>
      <c r="O1546" t="s">
        <v>204</v>
      </c>
      <c r="P1546">
        <v>1</v>
      </c>
      <c r="S1546" s="6">
        <v>44810</v>
      </c>
      <c r="T1546" t="s">
        <v>199</v>
      </c>
      <c r="U1546" t="s">
        <v>1646</v>
      </c>
    </row>
    <row r="1547" spans="1:21" hidden="1" x14ac:dyDescent="0.25">
      <c r="A1547" t="s">
        <v>132</v>
      </c>
      <c r="B1547" t="s">
        <v>74</v>
      </c>
      <c r="C1547" t="s">
        <v>17</v>
      </c>
      <c r="E1547" s="1">
        <v>44795</v>
      </c>
      <c r="F1547" s="3" t="s">
        <v>693</v>
      </c>
      <c r="G1547" t="s">
        <v>732</v>
      </c>
      <c r="H1547" t="s">
        <v>485</v>
      </c>
      <c r="I1547" t="s">
        <v>485</v>
      </c>
      <c r="J1547" s="3" t="s">
        <v>1631</v>
      </c>
      <c r="K1547" s="3">
        <v>21205225</v>
      </c>
      <c r="L1547" s="3" t="s">
        <v>22</v>
      </c>
      <c r="M1547" s="5">
        <v>45789</v>
      </c>
      <c r="N1547">
        <v>24</v>
      </c>
      <c r="O1547" t="s">
        <v>204</v>
      </c>
      <c r="R1547" s="10">
        <f>Table1[[#This Row],[Initial Balance]]-P1548-P1549-P1550-P1551-P1552-P1553-P1554-P1555-P1556-P1557</f>
        <v>0</v>
      </c>
      <c r="S1547" s="6">
        <v>44795</v>
      </c>
      <c r="T1547" t="s">
        <v>346</v>
      </c>
      <c r="U1547" t="s">
        <v>25</v>
      </c>
    </row>
    <row r="1548" spans="1:21" hidden="1" x14ac:dyDescent="0.25">
      <c r="A1548" t="s">
        <v>132</v>
      </c>
      <c r="B1548" t="s">
        <v>74</v>
      </c>
      <c r="C1548" t="s">
        <v>17</v>
      </c>
      <c r="E1548" s="1">
        <v>44795</v>
      </c>
      <c r="F1548" s="3" t="s">
        <v>693</v>
      </c>
      <c r="G1548" t="s">
        <v>732</v>
      </c>
      <c r="H1548" t="s">
        <v>485</v>
      </c>
      <c r="I1548" t="s">
        <v>485</v>
      </c>
      <c r="J1548" s="3" t="s">
        <v>1631</v>
      </c>
      <c r="K1548" s="3">
        <v>21205225</v>
      </c>
      <c r="L1548" s="3" t="s">
        <v>22</v>
      </c>
      <c r="M1548" s="5">
        <v>45789</v>
      </c>
      <c r="O1548" t="s">
        <v>204</v>
      </c>
      <c r="P1548">
        <v>4</v>
      </c>
      <c r="S1548" s="6">
        <v>44810</v>
      </c>
      <c r="T1548" t="s">
        <v>199</v>
      </c>
      <c r="U1548" t="s">
        <v>1667</v>
      </c>
    </row>
    <row r="1549" spans="1:21" hidden="1" x14ac:dyDescent="0.25">
      <c r="A1549" t="s">
        <v>132</v>
      </c>
      <c r="B1549" t="s">
        <v>74</v>
      </c>
      <c r="C1549" t="s">
        <v>17</v>
      </c>
      <c r="E1549" s="1">
        <v>44795</v>
      </c>
      <c r="F1549" s="3" t="s">
        <v>693</v>
      </c>
      <c r="G1549" t="s">
        <v>732</v>
      </c>
      <c r="H1549" t="s">
        <v>485</v>
      </c>
      <c r="I1549" t="s">
        <v>485</v>
      </c>
      <c r="J1549" s="3" t="s">
        <v>1631</v>
      </c>
      <c r="K1549" s="3">
        <v>21205225</v>
      </c>
      <c r="L1549" s="3" t="s">
        <v>22</v>
      </c>
      <c r="M1549" s="5">
        <v>45789</v>
      </c>
      <c r="O1549" t="s">
        <v>204</v>
      </c>
      <c r="P1549">
        <v>2</v>
      </c>
      <c r="S1549" s="6">
        <v>44820</v>
      </c>
      <c r="T1549" t="s">
        <v>689</v>
      </c>
      <c r="U1549" t="s">
        <v>1691</v>
      </c>
    </row>
    <row r="1550" spans="1:21" hidden="1" x14ac:dyDescent="0.25">
      <c r="A1550" t="s">
        <v>132</v>
      </c>
      <c r="B1550" t="s">
        <v>74</v>
      </c>
      <c r="C1550" t="s">
        <v>17</v>
      </c>
      <c r="E1550" s="1">
        <v>44795</v>
      </c>
      <c r="F1550" s="3" t="s">
        <v>693</v>
      </c>
      <c r="G1550" t="s">
        <v>732</v>
      </c>
      <c r="H1550" t="s">
        <v>485</v>
      </c>
      <c r="I1550" t="s">
        <v>485</v>
      </c>
      <c r="J1550" s="3" t="s">
        <v>1631</v>
      </c>
      <c r="K1550" s="3">
        <v>21205225</v>
      </c>
      <c r="L1550" s="3" t="s">
        <v>22</v>
      </c>
      <c r="M1550" s="5">
        <v>45789</v>
      </c>
      <c r="O1550" t="s">
        <v>204</v>
      </c>
      <c r="P1550">
        <v>3</v>
      </c>
      <c r="S1550" s="6">
        <v>44820</v>
      </c>
      <c r="T1550" t="s">
        <v>1604</v>
      </c>
      <c r="U1550" t="s">
        <v>1690</v>
      </c>
    </row>
    <row r="1551" spans="1:21" hidden="1" x14ac:dyDescent="0.25">
      <c r="A1551" t="s">
        <v>132</v>
      </c>
      <c r="B1551" t="s">
        <v>74</v>
      </c>
      <c r="C1551" t="s">
        <v>17</v>
      </c>
      <c r="E1551" s="1">
        <v>44795</v>
      </c>
      <c r="F1551" s="3" t="s">
        <v>693</v>
      </c>
      <c r="G1551" t="s">
        <v>732</v>
      </c>
      <c r="H1551" t="s">
        <v>485</v>
      </c>
      <c r="I1551" t="s">
        <v>485</v>
      </c>
      <c r="J1551" s="3" t="s">
        <v>1631</v>
      </c>
      <c r="K1551" s="3">
        <v>21205225</v>
      </c>
      <c r="L1551" s="3" t="s">
        <v>22</v>
      </c>
      <c r="M1551" s="5">
        <v>45789</v>
      </c>
      <c r="O1551" t="s">
        <v>204</v>
      </c>
      <c r="P1551">
        <v>2</v>
      </c>
      <c r="S1551" s="6">
        <v>44837</v>
      </c>
      <c r="T1551" t="s">
        <v>689</v>
      </c>
      <c r="U1551" t="s">
        <v>1755</v>
      </c>
    </row>
    <row r="1552" spans="1:21" hidden="1" x14ac:dyDescent="0.25">
      <c r="A1552" t="s">
        <v>132</v>
      </c>
      <c r="B1552" t="s">
        <v>74</v>
      </c>
      <c r="C1552" t="s">
        <v>17</v>
      </c>
      <c r="E1552" s="1">
        <v>44795</v>
      </c>
      <c r="F1552" s="3" t="s">
        <v>693</v>
      </c>
      <c r="G1552" t="s">
        <v>732</v>
      </c>
      <c r="H1552" t="s">
        <v>485</v>
      </c>
      <c r="I1552" t="s">
        <v>485</v>
      </c>
      <c r="J1552" s="3" t="s">
        <v>1631</v>
      </c>
      <c r="K1552" s="3">
        <v>21205225</v>
      </c>
      <c r="L1552" s="3" t="s">
        <v>22</v>
      </c>
      <c r="M1552" s="5">
        <v>45789</v>
      </c>
      <c r="O1552" t="s">
        <v>204</v>
      </c>
      <c r="P1552">
        <v>3</v>
      </c>
      <c r="S1552" s="6">
        <v>44838</v>
      </c>
      <c r="T1552" t="s">
        <v>346</v>
      </c>
      <c r="U1552" t="s">
        <v>1756</v>
      </c>
    </row>
    <row r="1553" spans="1:21" hidden="1" x14ac:dyDescent="0.25">
      <c r="A1553" t="s">
        <v>132</v>
      </c>
      <c r="B1553" t="s">
        <v>74</v>
      </c>
      <c r="C1553" t="s">
        <v>17</v>
      </c>
      <c r="E1553" s="1">
        <v>44795</v>
      </c>
      <c r="F1553" s="3" t="s">
        <v>693</v>
      </c>
      <c r="G1553" t="s">
        <v>732</v>
      </c>
      <c r="H1553" t="s">
        <v>485</v>
      </c>
      <c r="I1553" t="s">
        <v>485</v>
      </c>
      <c r="J1553" s="3" t="s">
        <v>1631</v>
      </c>
      <c r="K1553" s="3">
        <v>21205225</v>
      </c>
      <c r="L1553" s="3" t="s">
        <v>22</v>
      </c>
      <c r="M1553" s="5">
        <v>45789</v>
      </c>
      <c r="O1553" t="s">
        <v>204</v>
      </c>
      <c r="P1553">
        <v>3</v>
      </c>
      <c r="S1553" s="6">
        <v>44931</v>
      </c>
      <c r="T1553" t="s">
        <v>199</v>
      </c>
      <c r="U1553" t="s">
        <v>2078</v>
      </c>
    </row>
    <row r="1554" spans="1:21" hidden="1" x14ac:dyDescent="0.25">
      <c r="A1554" t="s">
        <v>132</v>
      </c>
      <c r="B1554" t="s">
        <v>74</v>
      </c>
      <c r="C1554" t="s">
        <v>17</v>
      </c>
      <c r="E1554" s="1">
        <v>44795</v>
      </c>
      <c r="F1554" s="3" t="s">
        <v>693</v>
      </c>
      <c r="G1554" t="s">
        <v>732</v>
      </c>
      <c r="H1554" t="s">
        <v>485</v>
      </c>
      <c r="I1554" t="s">
        <v>485</v>
      </c>
      <c r="J1554" s="3" t="s">
        <v>1631</v>
      </c>
      <c r="K1554" s="3">
        <v>21205225</v>
      </c>
      <c r="L1554" s="3" t="s">
        <v>22</v>
      </c>
      <c r="M1554" s="5">
        <v>45789</v>
      </c>
      <c r="O1554" t="s">
        <v>204</v>
      </c>
      <c r="P1554">
        <v>2</v>
      </c>
      <c r="S1554" s="6">
        <v>44964</v>
      </c>
      <c r="T1554" t="s">
        <v>2032</v>
      </c>
      <c r="U1554" t="s">
        <v>2101</v>
      </c>
    </row>
    <row r="1555" spans="1:21" hidden="1" x14ac:dyDescent="0.25">
      <c r="A1555" t="s">
        <v>132</v>
      </c>
      <c r="B1555" t="s">
        <v>74</v>
      </c>
      <c r="C1555" t="s">
        <v>17</v>
      </c>
      <c r="E1555" s="1">
        <v>44795</v>
      </c>
      <c r="F1555" s="3" t="s">
        <v>693</v>
      </c>
      <c r="G1555" t="s">
        <v>732</v>
      </c>
      <c r="H1555" t="s">
        <v>485</v>
      </c>
      <c r="I1555" t="s">
        <v>485</v>
      </c>
      <c r="J1555" s="3" t="s">
        <v>1631</v>
      </c>
      <c r="K1555" s="3">
        <v>21205225</v>
      </c>
      <c r="L1555" s="3" t="s">
        <v>22</v>
      </c>
      <c r="M1555" s="5">
        <v>45789</v>
      </c>
      <c r="O1555" t="s">
        <v>204</v>
      </c>
      <c r="P1555">
        <v>2</v>
      </c>
      <c r="S1555" s="6">
        <v>44984</v>
      </c>
      <c r="T1555" t="s">
        <v>346</v>
      </c>
      <c r="U1555" t="s">
        <v>1915</v>
      </c>
    </row>
    <row r="1556" spans="1:21" hidden="1" x14ac:dyDescent="0.25">
      <c r="A1556" t="s">
        <v>132</v>
      </c>
      <c r="B1556" t="s">
        <v>74</v>
      </c>
      <c r="C1556" t="s">
        <v>17</v>
      </c>
      <c r="E1556" s="1">
        <v>44795</v>
      </c>
      <c r="F1556" s="3" t="s">
        <v>693</v>
      </c>
      <c r="G1556" t="s">
        <v>732</v>
      </c>
      <c r="H1556" t="s">
        <v>485</v>
      </c>
      <c r="I1556" t="s">
        <v>485</v>
      </c>
      <c r="J1556" s="3" t="s">
        <v>1631</v>
      </c>
      <c r="K1556" s="3">
        <v>21205225</v>
      </c>
      <c r="L1556" s="3" t="s">
        <v>22</v>
      </c>
      <c r="M1556" s="5">
        <v>45789</v>
      </c>
      <c r="O1556" t="s">
        <v>204</v>
      </c>
      <c r="P1556">
        <v>2</v>
      </c>
      <c r="S1556" s="6">
        <v>45029</v>
      </c>
      <c r="T1556" t="s">
        <v>1284</v>
      </c>
      <c r="U1556" t="s">
        <v>2871</v>
      </c>
    </row>
    <row r="1557" spans="1:21" hidden="1" x14ac:dyDescent="0.25">
      <c r="A1557" t="s">
        <v>132</v>
      </c>
      <c r="B1557" t="s">
        <v>74</v>
      </c>
      <c r="C1557" t="s">
        <v>17</v>
      </c>
      <c r="E1557" s="1">
        <v>44795</v>
      </c>
      <c r="F1557" s="3" t="s">
        <v>693</v>
      </c>
      <c r="G1557" t="s">
        <v>732</v>
      </c>
      <c r="H1557" t="s">
        <v>485</v>
      </c>
      <c r="I1557" t="s">
        <v>485</v>
      </c>
      <c r="J1557" s="3" t="s">
        <v>1631</v>
      </c>
      <c r="K1557" s="3">
        <v>21205225</v>
      </c>
      <c r="L1557" s="3" t="s">
        <v>22</v>
      </c>
      <c r="M1557" s="5">
        <v>45789</v>
      </c>
      <c r="O1557" t="s">
        <v>204</v>
      </c>
      <c r="P1557">
        <v>1</v>
      </c>
      <c r="S1557" s="6">
        <v>45026</v>
      </c>
      <c r="T1557" t="s">
        <v>1284</v>
      </c>
      <c r="U1557" t="s">
        <v>2872</v>
      </c>
    </row>
    <row r="1558" spans="1:21" hidden="1" x14ac:dyDescent="0.25">
      <c r="A1558" t="s">
        <v>132</v>
      </c>
      <c r="B1558" t="s">
        <v>65</v>
      </c>
      <c r="C1558" t="s">
        <v>17</v>
      </c>
      <c r="E1558" s="1">
        <v>44328</v>
      </c>
      <c r="F1558" s="3">
        <v>1551293</v>
      </c>
      <c r="G1558" t="s">
        <v>602</v>
      </c>
      <c r="H1558" t="s">
        <v>594</v>
      </c>
      <c r="I1558" t="s">
        <v>603</v>
      </c>
      <c r="J1558" s="3" t="s">
        <v>604</v>
      </c>
      <c r="K1558" s="3" t="s">
        <v>605</v>
      </c>
      <c r="L1558" s="3" t="s">
        <v>22</v>
      </c>
      <c r="M1558" s="5">
        <v>44953</v>
      </c>
      <c r="N1558">
        <v>3036</v>
      </c>
      <c r="O1558" t="s">
        <v>23</v>
      </c>
      <c r="R1558" s="10">
        <f>Table1[[#This Row],[Initial Balance]]-P1559-P1561-P1562-P1563-P1565+Q1560+Q1564-P4431</f>
        <v>131</v>
      </c>
      <c r="S1558" s="6">
        <v>44328</v>
      </c>
      <c r="T1558" t="s">
        <v>24</v>
      </c>
      <c r="U1558" t="s">
        <v>25</v>
      </c>
    </row>
    <row r="1559" spans="1:21" hidden="1" x14ac:dyDescent="0.25">
      <c r="A1559" t="s">
        <v>132</v>
      </c>
      <c r="B1559" t="s">
        <v>65</v>
      </c>
      <c r="C1559" t="s">
        <v>17</v>
      </c>
      <c r="E1559" s="1">
        <v>44328</v>
      </c>
      <c r="F1559" s="3">
        <v>1551293</v>
      </c>
      <c r="G1559" t="s">
        <v>602</v>
      </c>
      <c r="H1559" t="s">
        <v>594</v>
      </c>
      <c r="I1559" t="s">
        <v>603</v>
      </c>
      <c r="J1559" s="3" t="s">
        <v>604</v>
      </c>
      <c r="K1559" s="3" t="s">
        <v>605</v>
      </c>
      <c r="L1559" s="3" t="s">
        <v>22</v>
      </c>
      <c r="M1559" s="5">
        <v>44953</v>
      </c>
      <c r="O1559" t="s">
        <v>23</v>
      </c>
      <c r="P1559">
        <v>1056</v>
      </c>
      <c r="S1559" s="6">
        <v>44336</v>
      </c>
      <c r="T1559" t="s">
        <v>37</v>
      </c>
      <c r="U1559" t="s">
        <v>791</v>
      </c>
    </row>
    <row r="1560" spans="1:21" hidden="1" x14ac:dyDescent="0.25">
      <c r="A1560" t="s">
        <v>132</v>
      </c>
      <c r="B1560" t="s">
        <v>65</v>
      </c>
      <c r="C1560" t="s">
        <v>17</v>
      </c>
      <c r="E1560" s="1">
        <v>44328</v>
      </c>
      <c r="F1560" s="3">
        <v>1551293</v>
      </c>
      <c r="G1560" t="s">
        <v>602</v>
      </c>
      <c r="H1560" t="s">
        <v>594</v>
      </c>
      <c r="I1560" t="s">
        <v>603</v>
      </c>
      <c r="J1560" s="3" t="s">
        <v>604</v>
      </c>
      <c r="K1560" s="3" t="s">
        <v>605</v>
      </c>
      <c r="L1560" s="3" t="s">
        <v>22</v>
      </c>
      <c r="M1560" s="5">
        <v>44953</v>
      </c>
      <c r="O1560" t="s">
        <v>23</v>
      </c>
      <c r="Q1560">
        <v>198</v>
      </c>
      <c r="S1560" s="6">
        <v>44343</v>
      </c>
      <c r="T1560" t="s">
        <v>28</v>
      </c>
      <c r="U1560" t="s">
        <v>264</v>
      </c>
    </row>
    <row r="1561" spans="1:21" hidden="1" x14ac:dyDescent="0.25">
      <c r="A1561" t="s">
        <v>132</v>
      </c>
      <c r="B1561" t="s">
        <v>65</v>
      </c>
      <c r="C1561" t="s">
        <v>17</v>
      </c>
      <c r="E1561" s="1">
        <v>44328</v>
      </c>
      <c r="F1561" s="3">
        <v>1551293</v>
      </c>
      <c r="G1561" t="s">
        <v>602</v>
      </c>
      <c r="H1561" t="s">
        <v>594</v>
      </c>
      <c r="I1561" t="s">
        <v>603</v>
      </c>
      <c r="J1561" s="3" t="s">
        <v>604</v>
      </c>
      <c r="K1561" s="3" t="s">
        <v>605</v>
      </c>
      <c r="L1561" s="3" t="s">
        <v>22</v>
      </c>
      <c r="M1561" s="5">
        <v>44953</v>
      </c>
      <c r="O1561" t="s">
        <v>23</v>
      </c>
      <c r="P1561">
        <v>66</v>
      </c>
      <c r="S1561" s="6">
        <v>44357</v>
      </c>
      <c r="T1561" t="s">
        <v>119</v>
      </c>
      <c r="U1561" t="s">
        <v>57</v>
      </c>
    </row>
    <row r="1562" spans="1:21" hidden="1" x14ac:dyDescent="0.25">
      <c r="A1562" t="s">
        <v>132</v>
      </c>
      <c r="B1562" t="s">
        <v>65</v>
      </c>
      <c r="C1562" t="s">
        <v>17</v>
      </c>
      <c r="E1562" s="1">
        <v>44328</v>
      </c>
      <c r="F1562" s="3">
        <v>1551293</v>
      </c>
      <c r="G1562" t="s">
        <v>602</v>
      </c>
      <c r="H1562" t="s">
        <v>594</v>
      </c>
      <c r="I1562" t="s">
        <v>603</v>
      </c>
      <c r="J1562" s="3" t="s">
        <v>604</v>
      </c>
      <c r="K1562" s="3" t="s">
        <v>605</v>
      </c>
      <c r="L1562" s="3" t="s">
        <v>22</v>
      </c>
      <c r="M1562" s="5">
        <v>44953</v>
      </c>
      <c r="O1562" t="s">
        <v>23</v>
      </c>
      <c r="P1562">
        <v>1056</v>
      </c>
      <c r="S1562" s="6">
        <v>44358</v>
      </c>
      <c r="T1562" t="s">
        <v>37</v>
      </c>
      <c r="U1562" t="s">
        <v>57</v>
      </c>
    </row>
    <row r="1563" spans="1:21" hidden="1" x14ac:dyDescent="0.25">
      <c r="A1563" t="s">
        <v>132</v>
      </c>
      <c r="B1563" t="s">
        <v>65</v>
      </c>
      <c r="C1563" t="s">
        <v>17</v>
      </c>
      <c r="E1563" s="1">
        <v>44328</v>
      </c>
      <c r="F1563" s="3">
        <v>1551293</v>
      </c>
      <c r="G1563" t="s">
        <v>602</v>
      </c>
      <c r="H1563" t="s">
        <v>594</v>
      </c>
      <c r="I1563" t="s">
        <v>603</v>
      </c>
      <c r="J1563" s="3" t="s">
        <v>604</v>
      </c>
      <c r="K1563" s="3" t="s">
        <v>605</v>
      </c>
      <c r="L1563" s="3" t="s">
        <v>22</v>
      </c>
      <c r="M1563" s="5">
        <v>44953</v>
      </c>
      <c r="O1563" t="s">
        <v>23</v>
      </c>
      <c r="P1563">
        <v>1056</v>
      </c>
      <c r="S1563" s="6">
        <v>44364</v>
      </c>
      <c r="T1563" t="s">
        <v>37</v>
      </c>
      <c r="U1563" t="s">
        <v>556</v>
      </c>
    </row>
    <row r="1564" spans="1:21" hidden="1" x14ac:dyDescent="0.25">
      <c r="A1564" t="s">
        <v>132</v>
      </c>
      <c r="B1564" t="s">
        <v>65</v>
      </c>
      <c r="C1564" t="s">
        <v>17</v>
      </c>
      <c r="E1564" s="1">
        <v>44328</v>
      </c>
      <c r="F1564" s="3">
        <v>1551293</v>
      </c>
      <c r="G1564" t="s">
        <v>602</v>
      </c>
      <c r="H1564" t="s">
        <v>594</v>
      </c>
      <c r="I1564" t="s">
        <v>603</v>
      </c>
      <c r="J1564" s="3" t="s">
        <v>604</v>
      </c>
      <c r="K1564" s="3" t="s">
        <v>605</v>
      </c>
      <c r="L1564" s="3" t="s">
        <v>22</v>
      </c>
      <c r="M1564" s="5">
        <v>44953</v>
      </c>
      <c r="O1564" t="s">
        <v>23</v>
      </c>
      <c r="Q1564">
        <v>198</v>
      </c>
      <c r="S1564" s="6">
        <v>44384</v>
      </c>
      <c r="T1564" t="s">
        <v>24</v>
      </c>
      <c r="U1564" t="s">
        <v>247</v>
      </c>
    </row>
    <row r="1565" spans="1:21" hidden="1" x14ac:dyDescent="0.25">
      <c r="A1565" t="s">
        <v>132</v>
      </c>
      <c r="B1565" t="s">
        <v>65</v>
      </c>
      <c r="C1565" t="s">
        <v>17</v>
      </c>
      <c r="E1565" s="1">
        <v>44328</v>
      </c>
      <c r="F1565" s="3">
        <v>1551293</v>
      </c>
      <c r="G1565" t="s">
        <v>602</v>
      </c>
      <c r="H1565" t="s">
        <v>594</v>
      </c>
      <c r="I1565" t="s">
        <v>603</v>
      </c>
      <c r="J1565" s="3" t="s">
        <v>604</v>
      </c>
      <c r="K1565" s="3" t="s">
        <v>605</v>
      </c>
      <c r="L1565" s="3" t="s">
        <v>22</v>
      </c>
      <c r="M1565" s="5">
        <v>44953</v>
      </c>
      <c r="O1565" t="s">
        <v>23</v>
      </c>
      <c r="P1565">
        <v>66</v>
      </c>
      <c r="S1565" s="6">
        <v>44838</v>
      </c>
      <c r="T1565" t="s">
        <v>689</v>
      </c>
      <c r="U1565" t="s">
        <v>1760</v>
      </c>
    </row>
    <row r="1566" spans="1:21" hidden="1" x14ac:dyDescent="0.25">
      <c r="A1566" t="s">
        <v>132</v>
      </c>
      <c r="B1566" t="s">
        <v>65</v>
      </c>
      <c r="C1566" t="s">
        <v>17</v>
      </c>
      <c r="E1566" s="1">
        <v>44181</v>
      </c>
      <c r="F1566" s="3">
        <v>771010008</v>
      </c>
      <c r="G1566" t="s">
        <v>116</v>
      </c>
      <c r="H1566" t="s">
        <v>117</v>
      </c>
      <c r="I1566" t="s">
        <v>117</v>
      </c>
      <c r="K1566" s="3">
        <v>1000201853</v>
      </c>
      <c r="L1566" s="3" t="s">
        <v>22</v>
      </c>
      <c r="M1566" s="5">
        <v>46007</v>
      </c>
      <c r="N1566">
        <v>7296</v>
      </c>
      <c r="O1566" t="s">
        <v>113</v>
      </c>
      <c r="R1566" s="10">
        <f>Table1[[#This Row],[Initial Balance]]-P1568-P1569-P1570-P1571-P1572-P1573-P1574-P1567</f>
        <v>0</v>
      </c>
      <c r="S1566" s="6">
        <v>44595</v>
      </c>
      <c r="T1566" t="s">
        <v>346</v>
      </c>
      <c r="U1566" t="s">
        <v>1316</v>
      </c>
    </row>
    <row r="1567" spans="1:21" hidden="1" x14ac:dyDescent="0.25">
      <c r="A1567" t="s">
        <v>132</v>
      </c>
      <c r="B1567" t="s">
        <v>65</v>
      </c>
      <c r="C1567" t="s">
        <v>17</v>
      </c>
      <c r="E1567" s="1">
        <v>44181</v>
      </c>
      <c r="F1567" s="3">
        <v>771010008</v>
      </c>
      <c r="G1567" t="s">
        <v>116</v>
      </c>
      <c r="H1567" t="s">
        <v>117</v>
      </c>
      <c r="I1567" t="s">
        <v>117</v>
      </c>
      <c r="K1567" s="3">
        <v>1000201853</v>
      </c>
      <c r="L1567" s="3" t="s">
        <v>22</v>
      </c>
      <c r="M1567" s="5">
        <v>46007</v>
      </c>
      <c r="O1567" t="s">
        <v>113</v>
      </c>
      <c r="P1567">
        <v>2052</v>
      </c>
      <c r="S1567" s="6">
        <v>44620</v>
      </c>
      <c r="T1567" t="s">
        <v>346</v>
      </c>
      <c r="U1567" t="s">
        <v>182</v>
      </c>
    </row>
    <row r="1568" spans="1:21" hidden="1" x14ac:dyDescent="0.25">
      <c r="A1568" t="s">
        <v>132</v>
      </c>
      <c r="B1568" t="s">
        <v>65</v>
      </c>
      <c r="C1568" t="s">
        <v>17</v>
      </c>
      <c r="E1568" s="1">
        <v>44181</v>
      </c>
      <c r="F1568" s="3">
        <v>771010008</v>
      </c>
      <c r="G1568" t="s">
        <v>116</v>
      </c>
      <c r="H1568" t="s">
        <v>117</v>
      </c>
      <c r="I1568" t="s">
        <v>117</v>
      </c>
      <c r="K1568" s="3">
        <v>1000201853</v>
      </c>
      <c r="L1568" s="3" t="s">
        <v>22</v>
      </c>
      <c r="M1568" s="5">
        <v>46007</v>
      </c>
      <c r="O1568" t="s">
        <v>113</v>
      </c>
      <c r="P1568">
        <v>228</v>
      </c>
      <c r="S1568" s="6">
        <v>44622</v>
      </c>
      <c r="T1568" t="s">
        <v>1358</v>
      </c>
      <c r="U1568" t="s">
        <v>1359</v>
      </c>
    </row>
    <row r="1569" spans="1:21" hidden="1" x14ac:dyDescent="0.25">
      <c r="A1569" t="s">
        <v>132</v>
      </c>
      <c r="B1569" t="s">
        <v>65</v>
      </c>
      <c r="C1569" t="s">
        <v>17</v>
      </c>
      <c r="E1569" s="1">
        <v>44181</v>
      </c>
      <c r="F1569" s="3">
        <v>771010008</v>
      </c>
      <c r="G1569" t="s">
        <v>116</v>
      </c>
      <c r="H1569" t="s">
        <v>117</v>
      </c>
      <c r="I1569" t="s">
        <v>117</v>
      </c>
      <c r="K1569" s="3">
        <v>1000201853</v>
      </c>
      <c r="L1569" s="3" t="s">
        <v>22</v>
      </c>
      <c r="M1569" s="5">
        <v>46007</v>
      </c>
      <c r="O1569" t="s">
        <v>113</v>
      </c>
      <c r="P1569">
        <v>912</v>
      </c>
      <c r="S1569" s="6">
        <v>44624</v>
      </c>
      <c r="T1569" t="s">
        <v>28</v>
      </c>
      <c r="U1569" t="s">
        <v>1357</v>
      </c>
    </row>
    <row r="1570" spans="1:21" hidden="1" x14ac:dyDescent="0.25">
      <c r="A1570" t="s">
        <v>132</v>
      </c>
      <c r="B1570" t="s">
        <v>65</v>
      </c>
      <c r="C1570" t="s">
        <v>17</v>
      </c>
      <c r="E1570" s="1">
        <v>44181</v>
      </c>
      <c r="F1570" s="3">
        <v>771010008</v>
      </c>
      <c r="G1570" t="s">
        <v>116</v>
      </c>
      <c r="H1570" t="s">
        <v>117</v>
      </c>
      <c r="I1570" t="s">
        <v>117</v>
      </c>
      <c r="K1570" s="3">
        <v>1000201853</v>
      </c>
      <c r="L1570" s="3" t="s">
        <v>22</v>
      </c>
      <c r="M1570" s="5">
        <v>46007</v>
      </c>
      <c r="O1570" t="s">
        <v>113</v>
      </c>
      <c r="P1570">
        <v>228</v>
      </c>
      <c r="S1570" s="6">
        <v>44718</v>
      </c>
      <c r="T1570" t="s">
        <v>689</v>
      </c>
      <c r="U1570" t="s">
        <v>1484</v>
      </c>
    </row>
    <row r="1571" spans="1:21" hidden="1" x14ac:dyDescent="0.25">
      <c r="A1571" t="s">
        <v>132</v>
      </c>
      <c r="B1571" t="s">
        <v>65</v>
      </c>
      <c r="C1571" t="s">
        <v>17</v>
      </c>
      <c r="E1571" s="1">
        <v>44181</v>
      </c>
      <c r="F1571" s="3">
        <v>771010008</v>
      </c>
      <c r="G1571" t="s">
        <v>116</v>
      </c>
      <c r="H1571" t="s">
        <v>117</v>
      </c>
      <c r="I1571" t="s">
        <v>117</v>
      </c>
      <c r="K1571" s="3">
        <v>1000201853</v>
      </c>
      <c r="L1571" s="3" t="s">
        <v>22</v>
      </c>
      <c r="M1571" s="5">
        <v>46007</v>
      </c>
      <c r="O1571" t="s">
        <v>113</v>
      </c>
      <c r="P1571">
        <v>1140</v>
      </c>
      <c r="S1571" s="6">
        <v>44733</v>
      </c>
      <c r="T1571" t="s">
        <v>689</v>
      </c>
      <c r="U1571" t="s">
        <v>1515</v>
      </c>
    </row>
    <row r="1572" spans="1:21" hidden="1" x14ac:dyDescent="0.25">
      <c r="A1572" t="s">
        <v>132</v>
      </c>
      <c r="B1572" t="s">
        <v>65</v>
      </c>
      <c r="C1572" t="s">
        <v>17</v>
      </c>
      <c r="E1572" s="1">
        <v>44181</v>
      </c>
      <c r="F1572" s="3">
        <v>771010008</v>
      </c>
      <c r="G1572" t="s">
        <v>116</v>
      </c>
      <c r="H1572" t="s">
        <v>117</v>
      </c>
      <c r="I1572" t="s">
        <v>117</v>
      </c>
      <c r="K1572" s="3">
        <v>1000201853</v>
      </c>
      <c r="L1572" s="3" t="s">
        <v>22</v>
      </c>
      <c r="M1572" s="5">
        <v>46007</v>
      </c>
      <c r="O1572" t="s">
        <v>113</v>
      </c>
      <c r="P1572">
        <v>228</v>
      </c>
      <c r="S1572" s="6">
        <v>44760</v>
      </c>
      <c r="T1572" t="s">
        <v>1590</v>
      </c>
      <c r="U1572" t="s">
        <v>1591</v>
      </c>
    </row>
    <row r="1573" spans="1:21" hidden="1" x14ac:dyDescent="0.25">
      <c r="A1573" t="s">
        <v>132</v>
      </c>
      <c r="B1573" t="s">
        <v>65</v>
      </c>
      <c r="C1573" t="s">
        <v>17</v>
      </c>
      <c r="E1573" s="1">
        <v>44181</v>
      </c>
      <c r="F1573" s="3">
        <v>771010008</v>
      </c>
      <c r="G1573" t="s">
        <v>116</v>
      </c>
      <c r="H1573" t="s">
        <v>117</v>
      </c>
      <c r="I1573" t="s">
        <v>117</v>
      </c>
      <c r="K1573" s="3">
        <v>1000201853</v>
      </c>
      <c r="L1573" s="3" t="s">
        <v>22</v>
      </c>
      <c r="M1573" s="5">
        <v>46007</v>
      </c>
      <c r="O1573" t="s">
        <v>113</v>
      </c>
      <c r="P1573">
        <v>2280</v>
      </c>
      <c r="S1573" s="6">
        <v>44803</v>
      </c>
      <c r="T1573" t="s">
        <v>689</v>
      </c>
      <c r="U1573" t="s">
        <v>1742</v>
      </c>
    </row>
    <row r="1574" spans="1:21" hidden="1" x14ac:dyDescent="0.25">
      <c r="A1574" t="s">
        <v>132</v>
      </c>
      <c r="B1574" t="s">
        <v>65</v>
      </c>
      <c r="C1574" t="s">
        <v>17</v>
      </c>
      <c r="E1574" s="1">
        <v>44181</v>
      </c>
      <c r="F1574" s="3">
        <v>771010008</v>
      </c>
      <c r="G1574" t="s">
        <v>116</v>
      </c>
      <c r="H1574" t="s">
        <v>117</v>
      </c>
      <c r="I1574" t="s">
        <v>117</v>
      </c>
      <c r="K1574" s="3">
        <v>1000201853</v>
      </c>
      <c r="L1574" s="3" t="s">
        <v>22</v>
      </c>
      <c r="M1574" s="5">
        <v>46007</v>
      </c>
      <c r="O1574" t="s">
        <v>113</v>
      </c>
      <c r="P1574">
        <v>228</v>
      </c>
      <c r="S1574" s="6">
        <v>45241</v>
      </c>
      <c r="T1574" t="s">
        <v>346</v>
      </c>
      <c r="U1574" t="s">
        <v>2100</v>
      </c>
    </row>
    <row r="1575" spans="1:21" hidden="1" x14ac:dyDescent="0.25">
      <c r="A1575" t="s">
        <v>132</v>
      </c>
      <c r="B1575" t="s">
        <v>65</v>
      </c>
      <c r="C1575" t="s">
        <v>17</v>
      </c>
      <c r="E1575" s="1">
        <v>44312</v>
      </c>
      <c r="F1575" s="3">
        <v>773000008</v>
      </c>
      <c r="G1575" t="s">
        <v>580</v>
      </c>
      <c r="H1575" t="s">
        <v>117</v>
      </c>
      <c r="I1575" t="s">
        <v>117</v>
      </c>
      <c r="J1575" s="3" t="s">
        <v>581</v>
      </c>
      <c r="K1575" s="3">
        <v>1000201851</v>
      </c>
      <c r="L1575" s="3" t="s">
        <v>22</v>
      </c>
      <c r="M1575" s="5">
        <v>46138</v>
      </c>
      <c r="N1575">
        <v>5760</v>
      </c>
      <c r="O1575" t="s">
        <v>23</v>
      </c>
      <c r="P1575">
        <v>0</v>
      </c>
      <c r="R1575" s="10">
        <f>Table1[[#This Row],[Initial Balance]]-P1576-P1577-P1578-P1579-P4181</f>
        <v>2532</v>
      </c>
      <c r="S1575" s="6">
        <v>44321</v>
      </c>
      <c r="T1575" t="s">
        <v>24</v>
      </c>
      <c r="U1575" t="s">
        <v>25</v>
      </c>
    </row>
    <row r="1576" spans="1:21" hidden="1" x14ac:dyDescent="0.25">
      <c r="A1576" t="s">
        <v>132</v>
      </c>
      <c r="B1576" t="s">
        <v>65</v>
      </c>
      <c r="C1576" t="s">
        <v>17</v>
      </c>
      <c r="E1576" s="1">
        <v>44312</v>
      </c>
      <c r="F1576" s="3">
        <v>773000008</v>
      </c>
      <c r="G1576" t="s">
        <v>580</v>
      </c>
      <c r="H1576" t="s">
        <v>117</v>
      </c>
      <c r="I1576" t="s">
        <v>117</v>
      </c>
      <c r="J1576" s="3" t="s">
        <v>581</v>
      </c>
      <c r="K1576" s="3">
        <v>1000201851</v>
      </c>
      <c r="L1576" s="3" t="s">
        <v>22</v>
      </c>
      <c r="M1576" s="5">
        <v>46138</v>
      </c>
      <c r="O1576" t="s">
        <v>23</v>
      </c>
      <c r="P1576">
        <v>96</v>
      </c>
      <c r="S1576" s="6">
        <v>44481</v>
      </c>
      <c r="T1576" t="s">
        <v>119</v>
      </c>
      <c r="U1576" t="s">
        <v>1076</v>
      </c>
    </row>
    <row r="1577" spans="1:21" hidden="1" x14ac:dyDescent="0.25">
      <c r="A1577" t="s">
        <v>132</v>
      </c>
      <c r="B1577" t="s">
        <v>65</v>
      </c>
      <c r="C1577" t="s">
        <v>17</v>
      </c>
      <c r="E1577" s="1">
        <v>44312</v>
      </c>
      <c r="F1577" s="3">
        <v>773000008</v>
      </c>
      <c r="G1577" t="s">
        <v>580</v>
      </c>
      <c r="H1577" t="s">
        <v>117</v>
      </c>
      <c r="I1577" t="s">
        <v>117</v>
      </c>
      <c r="J1577" s="3" t="s">
        <v>581</v>
      </c>
      <c r="K1577" s="3">
        <v>1000201851</v>
      </c>
      <c r="L1577" s="3" t="s">
        <v>22</v>
      </c>
      <c r="M1577" s="5">
        <v>46138</v>
      </c>
      <c r="O1577" t="s">
        <v>23</v>
      </c>
      <c r="P1577">
        <v>1824</v>
      </c>
      <c r="S1577" s="6">
        <v>44614</v>
      </c>
      <c r="T1577" t="s">
        <v>28</v>
      </c>
      <c r="U1577" t="s">
        <v>1353</v>
      </c>
    </row>
    <row r="1578" spans="1:21" hidden="1" x14ac:dyDescent="0.25">
      <c r="A1578" t="s">
        <v>132</v>
      </c>
      <c r="B1578" t="s">
        <v>65</v>
      </c>
      <c r="C1578" t="s">
        <v>17</v>
      </c>
      <c r="E1578" s="1">
        <v>44312</v>
      </c>
      <c r="F1578" s="3">
        <v>773000008</v>
      </c>
      <c r="G1578" t="s">
        <v>580</v>
      </c>
      <c r="H1578" t="s">
        <v>117</v>
      </c>
      <c r="I1578" t="s">
        <v>117</v>
      </c>
      <c r="J1578" s="3" t="s">
        <v>581</v>
      </c>
      <c r="K1578" s="3">
        <v>1000201851</v>
      </c>
      <c r="L1578" s="3" t="s">
        <v>22</v>
      </c>
      <c r="M1578" s="5">
        <v>46138</v>
      </c>
      <c r="O1578" t="s">
        <v>23</v>
      </c>
      <c r="P1578">
        <v>480</v>
      </c>
      <c r="S1578" s="6">
        <v>44943</v>
      </c>
      <c r="T1578" t="s">
        <v>346</v>
      </c>
      <c r="U1578" t="s">
        <v>2090</v>
      </c>
    </row>
    <row r="1579" spans="1:21" hidden="1" x14ac:dyDescent="0.25">
      <c r="A1579" t="s">
        <v>132</v>
      </c>
      <c r="B1579" t="s">
        <v>65</v>
      </c>
      <c r="C1579" t="s">
        <v>17</v>
      </c>
      <c r="E1579" s="1">
        <v>44312</v>
      </c>
      <c r="F1579" s="3">
        <v>773000008</v>
      </c>
      <c r="G1579" t="s">
        <v>580</v>
      </c>
      <c r="H1579" t="s">
        <v>117</v>
      </c>
      <c r="I1579" t="s">
        <v>117</v>
      </c>
      <c r="J1579" s="3" t="s">
        <v>581</v>
      </c>
      <c r="K1579" s="3">
        <v>1000201851</v>
      </c>
      <c r="L1579" s="3" t="s">
        <v>22</v>
      </c>
      <c r="M1579" s="5">
        <v>46138</v>
      </c>
      <c r="O1579" t="s">
        <v>23</v>
      </c>
      <c r="P1579">
        <v>252</v>
      </c>
      <c r="S1579" s="6">
        <v>44985</v>
      </c>
      <c r="T1579" t="s">
        <v>1556</v>
      </c>
      <c r="U1579" t="s">
        <v>2230</v>
      </c>
    </row>
    <row r="1580" spans="1:21" hidden="1" x14ac:dyDescent="0.25">
      <c r="A1580" t="s">
        <v>132</v>
      </c>
      <c r="B1580" t="s">
        <v>65</v>
      </c>
      <c r="C1580" t="s">
        <v>17</v>
      </c>
      <c r="E1580" s="1">
        <v>44200</v>
      </c>
      <c r="F1580" s="3">
        <v>68000397</v>
      </c>
      <c r="G1580" t="s">
        <v>114</v>
      </c>
      <c r="H1580" t="s">
        <v>67</v>
      </c>
      <c r="I1580" t="s">
        <v>67</v>
      </c>
      <c r="K1580" s="3" t="s">
        <v>115</v>
      </c>
      <c r="L1580" s="3" t="s">
        <v>22</v>
      </c>
      <c r="M1580" s="5">
        <v>46026</v>
      </c>
      <c r="N1580">
        <v>4560</v>
      </c>
      <c r="O1580" t="s">
        <v>113</v>
      </c>
      <c r="R1580" s="10">
        <v>4332</v>
      </c>
      <c r="S1580" s="6">
        <v>44595</v>
      </c>
      <c r="T1580" t="s">
        <v>346</v>
      </c>
      <c r="U1580" t="s">
        <v>1316</v>
      </c>
    </row>
    <row r="1581" spans="1:21" hidden="1" x14ac:dyDescent="0.25">
      <c r="A1581" t="s">
        <v>132</v>
      </c>
      <c r="B1581" t="s">
        <v>65</v>
      </c>
      <c r="C1581" t="s">
        <v>17</v>
      </c>
      <c r="E1581" s="1">
        <v>44200</v>
      </c>
      <c r="F1581" s="3">
        <v>68000397</v>
      </c>
      <c r="G1581" t="s">
        <v>114</v>
      </c>
      <c r="H1581" t="s">
        <v>67</v>
      </c>
      <c r="I1581" t="s">
        <v>67</v>
      </c>
      <c r="K1581" s="3" t="s">
        <v>115</v>
      </c>
      <c r="L1581" s="3" t="s">
        <v>22</v>
      </c>
      <c r="M1581" s="5">
        <v>46026</v>
      </c>
      <c r="O1581" t="s">
        <v>113</v>
      </c>
      <c r="P1581">
        <v>228</v>
      </c>
      <c r="S1581" s="6">
        <v>44768</v>
      </c>
      <c r="T1581" t="s">
        <v>664</v>
      </c>
      <c r="U1581" t="s">
        <v>1597</v>
      </c>
    </row>
    <row r="1582" spans="1:21" hidden="1" x14ac:dyDescent="0.25">
      <c r="A1582" t="s">
        <v>132</v>
      </c>
      <c r="B1582" t="s">
        <v>65</v>
      </c>
      <c r="C1582" t="s">
        <v>17</v>
      </c>
      <c r="E1582" s="1">
        <v>44900</v>
      </c>
      <c r="F1582" s="3">
        <v>1753366</v>
      </c>
      <c r="G1582" t="s">
        <v>1916</v>
      </c>
      <c r="H1582" t="s">
        <v>603</v>
      </c>
      <c r="I1582" t="s">
        <v>603</v>
      </c>
      <c r="J1582" s="3" t="s">
        <v>1917</v>
      </c>
      <c r="K1582" s="3">
        <v>6106508086</v>
      </c>
      <c r="L1582" s="3" t="s">
        <v>22</v>
      </c>
      <c r="M1582" s="5">
        <v>45869</v>
      </c>
      <c r="N1582">
        <v>5000</v>
      </c>
      <c r="O1582" t="s">
        <v>23</v>
      </c>
      <c r="R1582" s="10">
        <f>Table1[[#This Row],[Initial Balance]]-P1583-P2207-P2208+Q4024-P4025</f>
        <v>0</v>
      </c>
      <c r="S1582" s="6">
        <v>44901</v>
      </c>
      <c r="T1582" t="s">
        <v>24</v>
      </c>
      <c r="U1582" t="s">
        <v>25</v>
      </c>
    </row>
    <row r="1583" spans="1:21" hidden="1" x14ac:dyDescent="0.25">
      <c r="A1583" t="s">
        <v>132</v>
      </c>
      <c r="B1583" t="s">
        <v>65</v>
      </c>
      <c r="C1583" t="s">
        <v>17</v>
      </c>
      <c r="E1583" s="1">
        <v>44900</v>
      </c>
      <c r="F1583" s="3">
        <v>1753366</v>
      </c>
      <c r="G1583" t="s">
        <v>1916</v>
      </c>
      <c r="H1583" t="s">
        <v>603</v>
      </c>
      <c r="I1583" t="s">
        <v>603</v>
      </c>
      <c r="J1583" s="3" t="s">
        <v>1917</v>
      </c>
      <c r="K1583" s="3">
        <v>6106508086</v>
      </c>
      <c r="L1583" s="3" t="s">
        <v>22</v>
      </c>
      <c r="M1583" s="5">
        <v>45869</v>
      </c>
      <c r="O1583" t="s">
        <v>23</v>
      </c>
      <c r="P1583">
        <v>700</v>
      </c>
      <c r="S1583" s="6">
        <v>44992</v>
      </c>
      <c r="T1583" t="s">
        <v>199</v>
      </c>
      <c r="U1583" t="s">
        <v>198</v>
      </c>
    </row>
    <row r="1584" spans="1:21" hidden="1" x14ac:dyDescent="0.25">
      <c r="A1584" t="s">
        <v>132</v>
      </c>
      <c r="B1584" t="s">
        <v>65</v>
      </c>
      <c r="C1584" t="s">
        <v>17</v>
      </c>
      <c r="E1584" s="1">
        <v>44706</v>
      </c>
      <c r="F1584" s="3" t="s">
        <v>122</v>
      </c>
      <c r="G1584" t="s">
        <v>123</v>
      </c>
      <c r="H1584" t="s">
        <v>649</v>
      </c>
      <c r="I1584" t="s">
        <v>649</v>
      </c>
      <c r="J1584" s="3" t="s">
        <v>124</v>
      </c>
      <c r="K1584" s="3">
        <v>6105396550</v>
      </c>
      <c r="L1584" s="3" t="s">
        <v>22</v>
      </c>
      <c r="M1584" s="5">
        <v>46069</v>
      </c>
      <c r="N1584">
        <v>1120</v>
      </c>
      <c r="O1584" t="s">
        <v>23</v>
      </c>
      <c r="R1584" s="10">
        <v>1120</v>
      </c>
      <c r="S1584" s="6">
        <v>44706</v>
      </c>
      <c r="T1584" t="s">
        <v>346</v>
      </c>
      <c r="U1584" t="s">
        <v>912</v>
      </c>
    </row>
    <row r="1585" spans="1:21" hidden="1" x14ac:dyDescent="0.25">
      <c r="A1585" t="s">
        <v>132</v>
      </c>
      <c r="B1585" t="s">
        <v>65</v>
      </c>
      <c r="C1585" t="s">
        <v>17</v>
      </c>
      <c r="E1585" s="1">
        <v>44706</v>
      </c>
      <c r="F1585" s="3" t="s">
        <v>108</v>
      </c>
      <c r="G1585" t="s">
        <v>109</v>
      </c>
      <c r="H1585" t="s">
        <v>649</v>
      </c>
      <c r="I1585" t="s">
        <v>649</v>
      </c>
      <c r="J1585" s="3" t="s">
        <v>111</v>
      </c>
      <c r="K1585" s="3" t="s">
        <v>112</v>
      </c>
      <c r="L1585" s="3" t="s">
        <v>22</v>
      </c>
      <c r="M1585" s="5">
        <v>46069</v>
      </c>
      <c r="N1585">
        <v>637</v>
      </c>
      <c r="O1585" t="s">
        <v>23</v>
      </c>
      <c r="R1585" s="10">
        <v>637</v>
      </c>
      <c r="S1585" s="6">
        <v>44706</v>
      </c>
      <c r="T1585" t="s">
        <v>346</v>
      </c>
      <c r="U1585" t="s">
        <v>912</v>
      </c>
    </row>
    <row r="1586" spans="1:21" hidden="1" x14ac:dyDescent="0.25">
      <c r="A1586" t="s">
        <v>132</v>
      </c>
      <c r="B1586" t="s">
        <v>16</v>
      </c>
      <c r="C1586" t="s">
        <v>17</v>
      </c>
      <c r="E1586" s="1">
        <v>44202</v>
      </c>
      <c r="F1586" s="3">
        <v>1002933492</v>
      </c>
      <c r="G1586" t="s">
        <v>521</v>
      </c>
      <c r="H1586" t="s">
        <v>522</v>
      </c>
      <c r="I1586" t="s">
        <v>523</v>
      </c>
      <c r="K1586" s="3" t="s">
        <v>524</v>
      </c>
      <c r="L1586" s="3" t="s">
        <v>22</v>
      </c>
      <c r="M1586" s="5">
        <v>45178</v>
      </c>
      <c r="N1586">
        <v>50</v>
      </c>
      <c r="O1586" t="s">
        <v>525</v>
      </c>
      <c r="R1586" s="10">
        <v>0</v>
      </c>
      <c r="S1586" s="6">
        <v>44202</v>
      </c>
      <c r="T1586" t="s">
        <v>59</v>
      </c>
      <c r="U1586" t="s">
        <v>93</v>
      </c>
    </row>
    <row r="1587" spans="1:21" hidden="1" x14ac:dyDescent="0.25">
      <c r="A1587" t="s">
        <v>132</v>
      </c>
      <c r="B1587" t="s">
        <v>16</v>
      </c>
      <c r="C1587" t="s">
        <v>17</v>
      </c>
      <c r="E1587" s="1">
        <v>44202</v>
      </c>
      <c r="F1587" s="3">
        <v>1002933492</v>
      </c>
      <c r="G1587" t="s">
        <v>521</v>
      </c>
      <c r="H1587" t="s">
        <v>522</v>
      </c>
      <c r="I1587" t="s">
        <v>523</v>
      </c>
      <c r="K1587" s="3" t="s">
        <v>524</v>
      </c>
      <c r="L1587" s="3" t="s">
        <v>22</v>
      </c>
      <c r="M1587" s="5">
        <v>45178</v>
      </c>
      <c r="O1587" t="s">
        <v>525</v>
      </c>
      <c r="P1587">
        <v>16.670000000000002</v>
      </c>
      <c r="S1587" s="6">
        <v>44214</v>
      </c>
      <c r="T1587" t="s">
        <v>199</v>
      </c>
      <c r="U1587" t="s">
        <v>206</v>
      </c>
    </row>
    <row r="1588" spans="1:21" hidden="1" x14ac:dyDescent="0.25">
      <c r="A1588" t="s">
        <v>132</v>
      </c>
      <c r="B1588" t="s">
        <v>16</v>
      </c>
      <c r="C1588" t="s">
        <v>17</v>
      </c>
      <c r="E1588" s="1">
        <v>44202</v>
      </c>
      <c r="F1588" s="3">
        <v>1002933492</v>
      </c>
      <c r="G1588" t="s">
        <v>521</v>
      </c>
      <c r="H1588" t="s">
        <v>522</v>
      </c>
      <c r="I1588" t="s">
        <v>523</v>
      </c>
      <c r="K1588" s="3" t="s">
        <v>524</v>
      </c>
      <c r="L1588" s="3" t="s">
        <v>22</v>
      </c>
      <c r="M1588" s="5">
        <v>45178</v>
      </c>
      <c r="O1588" t="s">
        <v>525</v>
      </c>
      <c r="P1588">
        <v>16.670000000000002</v>
      </c>
      <c r="S1588" s="6">
        <v>44218</v>
      </c>
      <c r="T1588" t="s">
        <v>199</v>
      </c>
      <c r="U1588" t="s">
        <v>206</v>
      </c>
    </row>
    <row r="1589" spans="1:21" hidden="1" x14ac:dyDescent="0.25">
      <c r="A1589" t="s">
        <v>132</v>
      </c>
      <c r="B1589" t="s">
        <v>16</v>
      </c>
      <c r="C1589" t="s">
        <v>17</v>
      </c>
      <c r="E1589" s="1">
        <v>44202</v>
      </c>
      <c r="F1589" s="3">
        <v>1002933492</v>
      </c>
      <c r="G1589" t="s">
        <v>521</v>
      </c>
      <c r="H1589" t="s">
        <v>522</v>
      </c>
      <c r="I1589" t="s">
        <v>523</v>
      </c>
      <c r="K1589" s="3" t="s">
        <v>524</v>
      </c>
      <c r="L1589" s="3" t="s">
        <v>22</v>
      </c>
      <c r="M1589" s="5">
        <v>45178</v>
      </c>
      <c r="O1589" t="s">
        <v>525</v>
      </c>
      <c r="P1589">
        <v>16.66</v>
      </c>
      <c r="S1589" s="6">
        <v>44334</v>
      </c>
      <c r="T1589" t="s">
        <v>262</v>
      </c>
      <c r="U1589" t="s">
        <v>206</v>
      </c>
    </row>
    <row r="1590" spans="1:21" hidden="1" x14ac:dyDescent="0.25">
      <c r="A1590" t="s">
        <v>132</v>
      </c>
      <c r="B1590" t="s">
        <v>74</v>
      </c>
      <c r="C1590" t="s">
        <v>17</v>
      </c>
      <c r="E1590" s="1">
        <v>44617</v>
      </c>
      <c r="G1590" t="s">
        <v>1448</v>
      </c>
      <c r="J1590" s="3" t="s">
        <v>1449</v>
      </c>
      <c r="K1590" s="3" t="s">
        <v>1449</v>
      </c>
      <c r="N1590">
        <v>1824</v>
      </c>
      <c r="O1590" t="s">
        <v>113</v>
      </c>
      <c r="R1590" s="10">
        <v>0</v>
      </c>
      <c r="S1590" s="6">
        <v>44617</v>
      </c>
      <c r="T1590" t="s">
        <v>24</v>
      </c>
      <c r="U1590" t="s">
        <v>1450</v>
      </c>
    </row>
    <row r="1591" spans="1:21" hidden="1" x14ac:dyDescent="0.25">
      <c r="A1591" t="s">
        <v>132</v>
      </c>
      <c r="B1591" t="s">
        <v>74</v>
      </c>
      <c r="C1591" t="s">
        <v>17</v>
      </c>
      <c r="E1591" s="1">
        <v>44617</v>
      </c>
      <c r="G1591" t="s">
        <v>1448</v>
      </c>
      <c r="J1591" s="3" t="s">
        <v>1449</v>
      </c>
      <c r="K1591" s="3" t="s">
        <v>1449</v>
      </c>
      <c r="O1591" t="s">
        <v>113</v>
      </c>
      <c r="P1591">
        <v>1824</v>
      </c>
      <c r="S1591" s="6">
        <v>44698</v>
      </c>
      <c r="T1591" t="s">
        <v>24</v>
      </c>
      <c r="U1591" t="s">
        <v>1451</v>
      </c>
    </row>
    <row r="1592" spans="1:21" hidden="1" x14ac:dyDescent="0.25">
      <c r="A1592" t="s">
        <v>132</v>
      </c>
      <c r="B1592" t="s">
        <v>16</v>
      </c>
      <c r="C1592" t="s">
        <v>17</v>
      </c>
      <c r="E1592" s="1">
        <v>45148</v>
      </c>
      <c r="F1592" s="3" t="s">
        <v>853</v>
      </c>
      <c r="G1592" t="s">
        <v>2837</v>
      </c>
      <c r="H1592" t="s">
        <v>591</v>
      </c>
      <c r="J1592" s="3" t="s">
        <v>2838</v>
      </c>
      <c r="K1592" s="3">
        <v>608163</v>
      </c>
      <c r="L1592" s="3" t="s">
        <v>22</v>
      </c>
      <c r="M1592" s="5">
        <v>45230</v>
      </c>
      <c r="N1592">
        <v>400</v>
      </c>
      <c r="O1592" t="s">
        <v>23</v>
      </c>
      <c r="P1592">
        <v>0</v>
      </c>
      <c r="R1592" s="10">
        <v>400</v>
      </c>
      <c r="S1592" s="6">
        <v>45154</v>
      </c>
      <c r="T1592" t="s">
        <v>2032</v>
      </c>
      <c r="U1592" t="s">
        <v>104</v>
      </c>
    </row>
    <row r="1593" spans="1:21" hidden="1" x14ac:dyDescent="0.25">
      <c r="A1593" t="s">
        <v>132</v>
      </c>
      <c r="B1593" t="s">
        <v>74</v>
      </c>
      <c r="C1593" t="s">
        <v>17</v>
      </c>
      <c r="E1593" s="1">
        <v>45035</v>
      </c>
      <c r="F1593" s="3" t="s">
        <v>853</v>
      </c>
      <c r="G1593" t="s">
        <v>2519</v>
      </c>
      <c r="H1593" t="s">
        <v>591</v>
      </c>
      <c r="J1593" s="3" t="s">
        <v>2520</v>
      </c>
      <c r="K1593" s="3">
        <v>526183</v>
      </c>
      <c r="L1593" s="3" t="s">
        <v>22</v>
      </c>
      <c r="M1593" s="5">
        <v>45118</v>
      </c>
      <c r="N1593">
        <v>770</v>
      </c>
      <c r="O1593" t="s">
        <v>23</v>
      </c>
      <c r="R1593" s="10">
        <f>Table1[[#This Row],[Initial Balance]]-P1707</f>
        <v>770</v>
      </c>
      <c r="S1593" s="6">
        <v>45050</v>
      </c>
      <c r="T1593" t="s">
        <v>2032</v>
      </c>
      <c r="U1593" t="s">
        <v>789</v>
      </c>
    </row>
    <row r="1594" spans="1:21" hidden="1" x14ac:dyDescent="0.25">
      <c r="A1594" t="s">
        <v>132</v>
      </c>
      <c r="B1594" t="s">
        <v>74</v>
      </c>
      <c r="C1594" t="s">
        <v>17</v>
      </c>
      <c r="E1594" s="1">
        <v>45036</v>
      </c>
      <c r="F1594" s="3" t="s">
        <v>853</v>
      </c>
      <c r="G1594" t="s">
        <v>2519</v>
      </c>
      <c r="H1594" t="s">
        <v>591</v>
      </c>
      <c r="J1594" s="3" t="s">
        <v>2528</v>
      </c>
      <c r="K1594" s="3">
        <v>525066</v>
      </c>
      <c r="L1594" s="3" t="s">
        <v>22</v>
      </c>
      <c r="M1594" s="5">
        <v>45099</v>
      </c>
      <c r="N1594">
        <v>30</v>
      </c>
      <c r="O1594" t="s">
        <v>23</v>
      </c>
      <c r="R1594" s="10">
        <v>0</v>
      </c>
      <c r="S1594" s="6">
        <v>45050</v>
      </c>
      <c r="T1594" t="s">
        <v>2032</v>
      </c>
      <c r="U1594" t="s">
        <v>25</v>
      </c>
    </row>
    <row r="1595" spans="1:21" hidden="1" x14ac:dyDescent="0.25">
      <c r="A1595" t="s">
        <v>132</v>
      </c>
      <c r="B1595" t="s">
        <v>74</v>
      </c>
      <c r="C1595" t="s">
        <v>17</v>
      </c>
      <c r="E1595" s="1">
        <v>45035</v>
      </c>
      <c r="F1595" s="3" t="s">
        <v>853</v>
      </c>
      <c r="G1595" t="s">
        <v>2519</v>
      </c>
      <c r="H1595" t="s">
        <v>591</v>
      </c>
      <c r="J1595" s="3" t="s">
        <v>2520</v>
      </c>
      <c r="K1595" s="3">
        <v>526183</v>
      </c>
      <c r="L1595" s="3" t="s">
        <v>22</v>
      </c>
      <c r="M1595" s="5">
        <v>45118</v>
      </c>
      <c r="N1595">
        <v>770</v>
      </c>
      <c r="O1595" t="s">
        <v>23</v>
      </c>
      <c r="P1595">
        <v>770</v>
      </c>
      <c r="S1595" s="6">
        <v>45117</v>
      </c>
      <c r="T1595" t="s">
        <v>2032</v>
      </c>
      <c r="U1595" t="s">
        <v>182</v>
      </c>
    </row>
    <row r="1596" spans="1:21" hidden="1" x14ac:dyDescent="0.25">
      <c r="A1596" t="s">
        <v>132</v>
      </c>
      <c r="B1596" t="s">
        <v>74</v>
      </c>
      <c r="C1596" t="s">
        <v>17</v>
      </c>
      <c r="E1596" s="1">
        <v>45036</v>
      </c>
      <c r="F1596" s="3" t="s">
        <v>853</v>
      </c>
      <c r="G1596" t="s">
        <v>2519</v>
      </c>
      <c r="H1596" t="s">
        <v>591</v>
      </c>
      <c r="J1596" s="3" t="s">
        <v>2528</v>
      </c>
      <c r="K1596" s="3">
        <v>525066</v>
      </c>
      <c r="L1596" s="3" t="s">
        <v>22</v>
      </c>
      <c r="M1596" s="5">
        <v>45099</v>
      </c>
      <c r="O1596" t="s">
        <v>23</v>
      </c>
      <c r="P1596">
        <v>30</v>
      </c>
      <c r="S1596" s="6">
        <v>45098</v>
      </c>
      <c r="T1596" t="s">
        <v>2032</v>
      </c>
      <c r="U1596" t="s">
        <v>182</v>
      </c>
    </row>
    <row r="1597" spans="1:21" hidden="1" x14ac:dyDescent="0.25">
      <c r="A1597" t="s">
        <v>132</v>
      </c>
      <c r="B1597" t="s">
        <v>74</v>
      </c>
      <c r="C1597" t="s">
        <v>17</v>
      </c>
      <c r="E1597" s="1">
        <v>44363</v>
      </c>
      <c r="F1597" s="3" t="s">
        <v>855</v>
      </c>
      <c r="G1597" t="s">
        <v>856</v>
      </c>
      <c r="H1597" t="s">
        <v>559</v>
      </c>
      <c r="I1597" t="s">
        <v>559</v>
      </c>
      <c r="J1597" s="3" t="s">
        <v>857</v>
      </c>
      <c r="K1597" s="3" t="s">
        <v>858</v>
      </c>
      <c r="L1597" s="3" t="s">
        <v>22</v>
      </c>
      <c r="M1597" s="5">
        <v>44570</v>
      </c>
      <c r="N1597">
        <v>30</v>
      </c>
      <c r="O1597" t="s">
        <v>23</v>
      </c>
      <c r="R1597" s="10">
        <f>Table1[[#This Row],[Initial Balance]]-P1598-P1599-P1600-P1601</f>
        <v>0</v>
      </c>
      <c r="S1597" s="6">
        <v>44363</v>
      </c>
      <c r="T1597" t="s">
        <v>24</v>
      </c>
      <c r="U1597" t="s">
        <v>25</v>
      </c>
    </row>
    <row r="1598" spans="1:21" hidden="1" x14ac:dyDescent="0.25">
      <c r="A1598" t="s">
        <v>132</v>
      </c>
      <c r="B1598" t="s">
        <v>74</v>
      </c>
      <c r="C1598" t="s">
        <v>17</v>
      </c>
      <c r="E1598" s="1">
        <v>44363</v>
      </c>
      <c r="F1598" s="3" t="s">
        <v>855</v>
      </c>
      <c r="G1598" t="s">
        <v>856</v>
      </c>
      <c r="H1598" t="s">
        <v>559</v>
      </c>
      <c r="I1598" t="s">
        <v>559</v>
      </c>
      <c r="J1598" s="3" t="s">
        <v>857</v>
      </c>
      <c r="K1598" s="3" t="s">
        <v>858</v>
      </c>
      <c r="L1598" s="3" t="s">
        <v>22</v>
      </c>
      <c r="M1598" s="5">
        <v>44570</v>
      </c>
      <c r="O1598" t="s">
        <v>23</v>
      </c>
      <c r="P1598">
        <v>10</v>
      </c>
      <c r="S1598" s="6">
        <v>44400</v>
      </c>
      <c r="T1598" t="s">
        <v>24</v>
      </c>
      <c r="U1598" t="s">
        <v>953</v>
      </c>
    </row>
    <row r="1599" spans="1:21" hidden="1" x14ac:dyDescent="0.25">
      <c r="A1599" t="s">
        <v>132</v>
      </c>
      <c r="B1599" t="s">
        <v>74</v>
      </c>
      <c r="C1599" t="s">
        <v>17</v>
      </c>
      <c r="E1599" s="1">
        <v>44363</v>
      </c>
      <c r="F1599" s="3" t="s">
        <v>855</v>
      </c>
      <c r="G1599" t="s">
        <v>856</v>
      </c>
      <c r="H1599" t="s">
        <v>559</v>
      </c>
      <c r="I1599" t="s">
        <v>559</v>
      </c>
      <c r="J1599" s="3" t="s">
        <v>857</v>
      </c>
      <c r="K1599" s="3" t="s">
        <v>858</v>
      </c>
      <c r="L1599" s="3" t="s">
        <v>22</v>
      </c>
      <c r="M1599" s="5">
        <v>44570</v>
      </c>
      <c r="O1599" t="s">
        <v>23</v>
      </c>
      <c r="P1599">
        <v>11</v>
      </c>
      <c r="S1599" s="6">
        <v>44540</v>
      </c>
      <c r="T1599" t="s">
        <v>24</v>
      </c>
      <c r="U1599" t="s">
        <v>953</v>
      </c>
    </row>
    <row r="1600" spans="1:21" hidden="1" x14ac:dyDescent="0.25">
      <c r="A1600" t="s">
        <v>132</v>
      </c>
      <c r="B1600" t="s">
        <v>74</v>
      </c>
      <c r="C1600" t="s">
        <v>17</v>
      </c>
      <c r="E1600" s="1">
        <v>44363</v>
      </c>
      <c r="F1600" s="3" t="s">
        <v>855</v>
      </c>
      <c r="G1600" t="s">
        <v>856</v>
      </c>
      <c r="H1600" t="s">
        <v>559</v>
      </c>
      <c r="I1600" t="s">
        <v>559</v>
      </c>
      <c r="J1600" s="3" t="s">
        <v>857</v>
      </c>
      <c r="K1600" s="3" t="s">
        <v>858</v>
      </c>
      <c r="L1600" s="3" t="s">
        <v>22</v>
      </c>
      <c r="M1600" s="5">
        <v>44570</v>
      </c>
      <c r="O1600" t="s">
        <v>23</v>
      </c>
      <c r="P1600">
        <v>6</v>
      </c>
      <c r="S1600" s="6">
        <v>44564</v>
      </c>
      <c r="T1600" t="s">
        <v>119</v>
      </c>
      <c r="U1600" t="s">
        <v>1267</v>
      </c>
    </row>
    <row r="1601" spans="1:21" hidden="1" x14ac:dyDescent="0.25">
      <c r="A1601" t="s">
        <v>132</v>
      </c>
      <c r="B1601" t="s">
        <v>74</v>
      </c>
      <c r="C1601" t="s">
        <v>17</v>
      </c>
      <c r="E1601" s="1">
        <v>44363</v>
      </c>
      <c r="F1601" s="3" t="s">
        <v>855</v>
      </c>
      <c r="G1601" t="s">
        <v>856</v>
      </c>
      <c r="H1601" t="s">
        <v>559</v>
      </c>
      <c r="I1601" t="s">
        <v>559</v>
      </c>
      <c r="J1601" s="3" t="s">
        <v>857</v>
      </c>
      <c r="K1601" s="3" t="s">
        <v>858</v>
      </c>
      <c r="L1601" s="3" t="s">
        <v>22</v>
      </c>
      <c r="M1601" s="5">
        <v>44570</v>
      </c>
      <c r="O1601" t="s">
        <v>23</v>
      </c>
      <c r="P1601">
        <v>3</v>
      </c>
      <c r="S1601" s="6">
        <v>44566</v>
      </c>
      <c r="T1601" t="s">
        <v>24</v>
      </c>
      <c r="U1601" t="s">
        <v>953</v>
      </c>
    </row>
    <row r="1602" spans="1:21" hidden="1" x14ac:dyDescent="0.25">
      <c r="A1602" t="s">
        <v>132</v>
      </c>
      <c r="B1602" t="s">
        <v>74</v>
      </c>
      <c r="C1602" t="s">
        <v>17</v>
      </c>
      <c r="E1602" s="1">
        <v>44573</v>
      </c>
      <c r="F1602" s="3" t="s">
        <v>855</v>
      </c>
      <c r="G1602" t="s">
        <v>856</v>
      </c>
      <c r="H1602" t="s">
        <v>559</v>
      </c>
      <c r="I1602" t="s">
        <v>559</v>
      </c>
      <c r="J1602" s="3" t="s">
        <v>1281</v>
      </c>
      <c r="K1602" s="3" t="s">
        <v>1282</v>
      </c>
      <c r="L1602" s="3" t="s">
        <v>22</v>
      </c>
      <c r="M1602" s="5">
        <v>44793</v>
      </c>
      <c r="N1602">
        <v>40</v>
      </c>
      <c r="O1602" t="s">
        <v>23</v>
      </c>
      <c r="R1602" s="10">
        <v>0</v>
      </c>
      <c r="S1602" s="6">
        <v>44580</v>
      </c>
      <c r="T1602" t="s">
        <v>24</v>
      </c>
      <c r="U1602" t="s">
        <v>25</v>
      </c>
    </row>
    <row r="1603" spans="1:21" hidden="1" x14ac:dyDescent="0.25">
      <c r="A1603" t="s">
        <v>132</v>
      </c>
      <c r="B1603" t="s">
        <v>74</v>
      </c>
      <c r="C1603" t="s">
        <v>17</v>
      </c>
      <c r="E1603" s="1">
        <v>44573</v>
      </c>
      <c r="F1603" s="3" t="s">
        <v>855</v>
      </c>
      <c r="G1603" t="s">
        <v>856</v>
      </c>
      <c r="H1603" t="s">
        <v>559</v>
      </c>
      <c r="I1603" t="s">
        <v>559</v>
      </c>
      <c r="J1603" s="3" t="s">
        <v>1281</v>
      </c>
      <c r="K1603" s="3" t="s">
        <v>1282</v>
      </c>
      <c r="L1603" s="3" t="s">
        <v>22</v>
      </c>
      <c r="M1603" s="5">
        <v>44793</v>
      </c>
      <c r="O1603" t="s">
        <v>23</v>
      </c>
      <c r="P1603">
        <v>10</v>
      </c>
      <c r="S1603" s="6">
        <v>44580</v>
      </c>
      <c r="T1603" t="s">
        <v>24</v>
      </c>
      <c r="U1603" t="s">
        <v>1283</v>
      </c>
    </row>
    <row r="1604" spans="1:21" hidden="1" x14ac:dyDescent="0.25">
      <c r="A1604" t="s">
        <v>132</v>
      </c>
      <c r="B1604" t="s">
        <v>74</v>
      </c>
      <c r="C1604" t="s">
        <v>17</v>
      </c>
      <c r="E1604" s="1">
        <v>44573</v>
      </c>
      <c r="F1604" s="3" t="s">
        <v>855</v>
      </c>
      <c r="G1604" t="s">
        <v>856</v>
      </c>
      <c r="H1604" t="s">
        <v>559</v>
      </c>
      <c r="I1604" t="s">
        <v>559</v>
      </c>
      <c r="J1604" s="3" t="s">
        <v>1281</v>
      </c>
      <c r="K1604" s="3" t="s">
        <v>1282</v>
      </c>
      <c r="L1604" s="3" t="s">
        <v>22</v>
      </c>
      <c r="M1604" s="5">
        <v>44793</v>
      </c>
      <c r="O1604" t="s">
        <v>23</v>
      </c>
      <c r="P1604">
        <v>30</v>
      </c>
      <c r="S1604" s="6">
        <v>44804</v>
      </c>
      <c r="T1604" t="s">
        <v>24</v>
      </c>
      <c r="U1604" t="s">
        <v>1645</v>
      </c>
    </row>
    <row r="1605" spans="1:21" hidden="1" x14ac:dyDescent="0.25">
      <c r="A1605" t="s">
        <v>132</v>
      </c>
      <c r="B1605" t="s">
        <v>74</v>
      </c>
      <c r="C1605" t="s">
        <v>17</v>
      </c>
      <c r="E1605" s="1">
        <v>44314</v>
      </c>
      <c r="F1605" s="3" t="s">
        <v>501</v>
      </c>
      <c r="G1605" t="s">
        <v>569</v>
      </c>
      <c r="H1605" t="s">
        <v>559</v>
      </c>
      <c r="I1605" t="s">
        <v>559</v>
      </c>
      <c r="J1605" s="3" t="s">
        <v>570</v>
      </c>
      <c r="K1605" s="3" t="s">
        <v>571</v>
      </c>
      <c r="L1605" s="3" t="s">
        <v>22</v>
      </c>
      <c r="M1605" s="5">
        <v>44534</v>
      </c>
      <c r="N1605">
        <v>400</v>
      </c>
      <c r="O1605" t="s">
        <v>23</v>
      </c>
      <c r="R1605" s="10">
        <v>250</v>
      </c>
      <c r="S1605" s="6">
        <v>44314</v>
      </c>
      <c r="T1605" t="s">
        <v>24</v>
      </c>
      <c r="U1605" t="s">
        <v>25</v>
      </c>
    </row>
    <row r="1606" spans="1:21" hidden="1" x14ac:dyDescent="0.25">
      <c r="A1606" t="s">
        <v>132</v>
      </c>
      <c r="B1606" t="s">
        <v>74</v>
      </c>
      <c r="C1606" t="s">
        <v>17</v>
      </c>
      <c r="E1606" s="1">
        <v>44314</v>
      </c>
      <c r="F1606" s="3" t="s">
        <v>501</v>
      </c>
      <c r="G1606" t="s">
        <v>569</v>
      </c>
      <c r="H1606" t="s">
        <v>559</v>
      </c>
      <c r="I1606" t="s">
        <v>559</v>
      </c>
      <c r="J1606" s="3" t="s">
        <v>570</v>
      </c>
      <c r="K1606" s="3" t="s">
        <v>571</v>
      </c>
      <c r="L1606" s="3" t="s">
        <v>22</v>
      </c>
      <c r="M1606" s="5">
        <v>44534</v>
      </c>
      <c r="O1606" t="s">
        <v>23</v>
      </c>
      <c r="P1606">
        <v>10</v>
      </c>
      <c r="S1606" s="6">
        <v>44320</v>
      </c>
      <c r="T1606" t="s">
        <v>24</v>
      </c>
      <c r="U1606" t="s">
        <v>578</v>
      </c>
    </row>
    <row r="1607" spans="1:21" hidden="1" x14ac:dyDescent="0.25">
      <c r="A1607" t="s">
        <v>132</v>
      </c>
      <c r="B1607" t="s">
        <v>74</v>
      </c>
      <c r="C1607" t="s">
        <v>17</v>
      </c>
      <c r="E1607" s="1">
        <v>44314</v>
      </c>
      <c r="F1607" s="3" t="s">
        <v>501</v>
      </c>
      <c r="G1607" t="s">
        <v>569</v>
      </c>
      <c r="H1607" t="s">
        <v>559</v>
      </c>
      <c r="I1607" t="s">
        <v>559</v>
      </c>
      <c r="J1607" s="3" t="s">
        <v>570</v>
      </c>
      <c r="K1607" s="3" t="s">
        <v>571</v>
      </c>
      <c r="L1607" s="3" t="s">
        <v>22</v>
      </c>
      <c r="M1607" s="5">
        <v>44534</v>
      </c>
      <c r="O1607" t="s">
        <v>23</v>
      </c>
      <c r="P1607">
        <v>30</v>
      </c>
      <c r="S1607" s="6">
        <v>44327</v>
      </c>
      <c r="T1607" t="s">
        <v>37</v>
      </c>
      <c r="U1607" t="s">
        <v>578</v>
      </c>
    </row>
    <row r="1608" spans="1:21" hidden="1" x14ac:dyDescent="0.25">
      <c r="A1608" t="s">
        <v>132</v>
      </c>
      <c r="B1608" t="s">
        <v>74</v>
      </c>
      <c r="C1608" t="s">
        <v>17</v>
      </c>
      <c r="E1608" s="1">
        <v>44314</v>
      </c>
      <c r="F1608" s="3" t="s">
        <v>501</v>
      </c>
      <c r="G1608" t="s">
        <v>569</v>
      </c>
      <c r="H1608" t="s">
        <v>559</v>
      </c>
      <c r="I1608" t="s">
        <v>559</v>
      </c>
      <c r="J1608" s="3" t="s">
        <v>570</v>
      </c>
      <c r="K1608" s="3" t="s">
        <v>571</v>
      </c>
      <c r="L1608" s="3" t="s">
        <v>22</v>
      </c>
      <c r="M1608" s="5">
        <v>44534</v>
      </c>
      <c r="O1608" t="s">
        <v>23</v>
      </c>
      <c r="P1608">
        <v>20</v>
      </c>
      <c r="S1608" s="6">
        <v>44333</v>
      </c>
      <c r="T1608" t="s">
        <v>262</v>
      </c>
      <c r="U1608" t="s">
        <v>578</v>
      </c>
    </row>
    <row r="1609" spans="1:21" hidden="1" x14ac:dyDescent="0.25">
      <c r="A1609" t="s">
        <v>132</v>
      </c>
      <c r="B1609" t="s">
        <v>74</v>
      </c>
      <c r="C1609" t="s">
        <v>17</v>
      </c>
      <c r="E1609" s="1">
        <v>44314</v>
      </c>
      <c r="F1609" s="3" t="s">
        <v>501</v>
      </c>
      <c r="G1609" t="s">
        <v>569</v>
      </c>
      <c r="H1609" t="s">
        <v>559</v>
      </c>
      <c r="I1609" t="s">
        <v>559</v>
      </c>
      <c r="J1609" s="3" t="s">
        <v>570</v>
      </c>
      <c r="K1609" s="3" t="s">
        <v>571</v>
      </c>
      <c r="L1609" s="3" t="s">
        <v>22</v>
      </c>
      <c r="M1609" s="5">
        <v>44534</v>
      </c>
      <c r="O1609" t="s">
        <v>23</v>
      </c>
      <c r="P1609">
        <v>30</v>
      </c>
      <c r="S1609" s="6">
        <v>44404</v>
      </c>
      <c r="T1609" t="s">
        <v>346</v>
      </c>
      <c r="U1609" t="s">
        <v>606</v>
      </c>
    </row>
    <row r="1610" spans="1:21" hidden="1" x14ac:dyDescent="0.25">
      <c r="A1610" t="s">
        <v>132</v>
      </c>
      <c r="B1610" t="s">
        <v>74</v>
      </c>
      <c r="C1610" t="s">
        <v>17</v>
      </c>
      <c r="E1610" s="1">
        <v>44314</v>
      </c>
      <c r="F1610" s="3" t="s">
        <v>501</v>
      </c>
      <c r="G1610" t="s">
        <v>569</v>
      </c>
      <c r="H1610" t="s">
        <v>559</v>
      </c>
      <c r="I1610" t="s">
        <v>559</v>
      </c>
      <c r="J1610" s="3" t="s">
        <v>570</v>
      </c>
      <c r="K1610" s="3" t="s">
        <v>571</v>
      </c>
      <c r="L1610" s="3" t="s">
        <v>22</v>
      </c>
      <c r="M1610" s="5">
        <v>44534</v>
      </c>
      <c r="O1610" t="s">
        <v>23</v>
      </c>
      <c r="P1610">
        <v>30</v>
      </c>
      <c r="S1610" s="6">
        <v>44411</v>
      </c>
      <c r="T1610" t="s">
        <v>346</v>
      </c>
      <c r="U1610" t="s">
        <v>606</v>
      </c>
    </row>
    <row r="1611" spans="1:21" hidden="1" x14ac:dyDescent="0.25">
      <c r="A1611" t="s">
        <v>132</v>
      </c>
      <c r="B1611" t="s">
        <v>74</v>
      </c>
      <c r="C1611" t="s">
        <v>17</v>
      </c>
      <c r="E1611" s="1">
        <v>44314</v>
      </c>
      <c r="F1611" s="3" t="s">
        <v>501</v>
      </c>
      <c r="G1611" t="s">
        <v>569</v>
      </c>
      <c r="H1611" t="s">
        <v>559</v>
      </c>
      <c r="I1611" t="s">
        <v>559</v>
      </c>
      <c r="J1611" s="3" t="s">
        <v>570</v>
      </c>
      <c r="K1611" s="3" t="s">
        <v>571</v>
      </c>
      <c r="L1611" s="3" t="s">
        <v>22</v>
      </c>
      <c r="M1611" s="5">
        <v>44534</v>
      </c>
      <c r="O1611" t="s">
        <v>23</v>
      </c>
      <c r="P1611">
        <v>30</v>
      </c>
      <c r="S1611" s="6">
        <v>44418</v>
      </c>
      <c r="T1611" t="s">
        <v>346</v>
      </c>
      <c r="U1611" t="s">
        <v>606</v>
      </c>
    </row>
    <row r="1612" spans="1:21" hidden="1" x14ac:dyDescent="0.25">
      <c r="A1612" t="s">
        <v>132</v>
      </c>
      <c r="B1612" t="s">
        <v>74</v>
      </c>
      <c r="C1612" t="s">
        <v>17</v>
      </c>
      <c r="E1612" s="1">
        <v>44323</v>
      </c>
      <c r="F1612" s="3" t="s">
        <v>501</v>
      </c>
      <c r="G1612" t="s">
        <v>582</v>
      </c>
      <c r="H1612" t="s">
        <v>559</v>
      </c>
      <c r="I1612" t="s">
        <v>559</v>
      </c>
      <c r="J1612" s="3" t="s">
        <v>583</v>
      </c>
      <c r="K1612" s="3" t="s">
        <v>584</v>
      </c>
      <c r="L1612" s="3" t="s">
        <v>22</v>
      </c>
      <c r="M1612" s="5">
        <v>44452</v>
      </c>
      <c r="N1612">
        <v>10</v>
      </c>
      <c r="O1612" t="s">
        <v>23</v>
      </c>
      <c r="R1612" s="10">
        <v>0</v>
      </c>
      <c r="S1612" s="6">
        <v>44323</v>
      </c>
      <c r="T1612" t="s">
        <v>24</v>
      </c>
      <c r="U1612" t="s">
        <v>25</v>
      </c>
    </row>
    <row r="1613" spans="1:21" hidden="1" x14ac:dyDescent="0.25">
      <c r="A1613" t="s">
        <v>132</v>
      </c>
      <c r="B1613" t="s">
        <v>74</v>
      </c>
      <c r="C1613" t="s">
        <v>17</v>
      </c>
      <c r="E1613" s="1">
        <v>44323</v>
      </c>
      <c r="F1613" s="3" t="s">
        <v>501</v>
      </c>
      <c r="G1613" t="s">
        <v>582</v>
      </c>
      <c r="H1613" t="s">
        <v>559</v>
      </c>
      <c r="I1613" t="s">
        <v>559</v>
      </c>
      <c r="J1613" s="3" t="s">
        <v>583</v>
      </c>
      <c r="K1613" s="3" t="s">
        <v>584</v>
      </c>
      <c r="L1613" s="3" t="s">
        <v>22</v>
      </c>
      <c r="M1613" s="5">
        <v>44452</v>
      </c>
      <c r="O1613" t="s">
        <v>23</v>
      </c>
      <c r="P1613">
        <v>10</v>
      </c>
      <c r="S1613" s="6">
        <v>44333</v>
      </c>
      <c r="T1613" t="s">
        <v>262</v>
      </c>
      <c r="U1613" t="s">
        <v>606</v>
      </c>
    </row>
    <row r="1614" spans="1:21" hidden="1" x14ac:dyDescent="0.25">
      <c r="A1614" t="s">
        <v>132</v>
      </c>
      <c r="B1614" t="s">
        <v>74</v>
      </c>
      <c r="C1614" t="s">
        <v>17</v>
      </c>
      <c r="E1614" s="1">
        <v>44273</v>
      </c>
      <c r="F1614" s="3" t="s">
        <v>501</v>
      </c>
      <c r="G1614" t="s">
        <v>563</v>
      </c>
      <c r="H1614" t="s">
        <v>559</v>
      </c>
      <c r="I1614" t="s">
        <v>559</v>
      </c>
      <c r="J1614" s="3" t="s">
        <v>560</v>
      </c>
      <c r="K1614" s="3" t="s">
        <v>561</v>
      </c>
      <c r="L1614" s="3" t="s">
        <v>22</v>
      </c>
      <c r="M1614" s="5">
        <v>44506</v>
      </c>
      <c r="N1614">
        <v>200</v>
      </c>
      <c r="O1614" t="s">
        <v>23</v>
      </c>
      <c r="P1614" t="s">
        <v>35</v>
      </c>
      <c r="R1614" s="10">
        <f>Table1[[#This Row],[Initial Balance]]-P1615-P1616-P1617-P1618-P1627-P1628-P1739</f>
        <v>0</v>
      </c>
      <c r="S1614" s="6">
        <v>44279</v>
      </c>
      <c r="T1614" t="s">
        <v>540</v>
      </c>
      <c r="U1614" t="s">
        <v>564</v>
      </c>
    </row>
    <row r="1615" spans="1:21" hidden="1" x14ac:dyDescent="0.25">
      <c r="A1615" t="s">
        <v>132</v>
      </c>
      <c r="B1615" t="s">
        <v>74</v>
      </c>
      <c r="C1615" t="s">
        <v>17</v>
      </c>
      <c r="E1615" s="1">
        <v>44273</v>
      </c>
      <c r="F1615" s="3" t="s">
        <v>501</v>
      </c>
      <c r="G1615" t="s">
        <v>563</v>
      </c>
      <c r="H1615" t="s">
        <v>559</v>
      </c>
      <c r="I1615" t="s">
        <v>559</v>
      </c>
      <c r="J1615" s="3" t="s">
        <v>560</v>
      </c>
      <c r="K1615" s="3" t="s">
        <v>561</v>
      </c>
      <c r="L1615" s="3" t="s">
        <v>22</v>
      </c>
      <c r="M1615" s="5">
        <v>44506</v>
      </c>
      <c r="O1615" t="s">
        <v>23</v>
      </c>
      <c r="P1615">
        <v>30</v>
      </c>
      <c r="S1615" s="6">
        <v>44286</v>
      </c>
      <c r="T1615" t="s">
        <v>24</v>
      </c>
      <c r="U1615" t="s">
        <v>565</v>
      </c>
    </row>
    <row r="1616" spans="1:21" hidden="1" x14ac:dyDescent="0.25">
      <c r="A1616" t="s">
        <v>132</v>
      </c>
      <c r="B1616" t="s">
        <v>74</v>
      </c>
      <c r="C1616" t="s">
        <v>17</v>
      </c>
      <c r="E1616" s="1">
        <v>44273</v>
      </c>
      <c r="F1616" s="3" t="s">
        <v>501</v>
      </c>
      <c r="G1616" t="s">
        <v>563</v>
      </c>
      <c r="H1616" t="s">
        <v>559</v>
      </c>
      <c r="I1616" t="s">
        <v>559</v>
      </c>
      <c r="J1616" s="3" t="s">
        <v>560</v>
      </c>
      <c r="K1616" s="3" t="s">
        <v>561</v>
      </c>
      <c r="L1616" s="3" t="s">
        <v>22</v>
      </c>
      <c r="M1616" s="5">
        <v>44506</v>
      </c>
      <c r="O1616" t="s">
        <v>23</v>
      </c>
      <c r="P1616">
        <v>30</v>
      </c>
      <c r="S1616" s="6">
        <v>44292</v>
      </c>
      <c r="T1616" t="s">
        <v>24</v>
      </c>
      <c r="U1616" t="s">
        <v>565</v>
      </c>
    </row>
    <row r="1617" spans="1:21" hidden="1" x14ac:dyDescent="0.25">
      <c r="A1617" t="s">
        <v>132</v>
      </c>
      <c r="B1617" t="s">
        <v>74</v>
      </c>
      <c r="C1617" t="s">
        <v>17</v>
      </c>
      <c r="E1617" s="1">
        <v>44273</v>
      </c>
      <c r="F1617" s="3" t="s">
        <v>501</v>
      </c>
      <c r="G1617" t="s">
        <v>563</v>
      </c>
      <c r="H1617" t="s">
        <v>559</v>
      </c>
      <c r="I1617" t="s">
        <v>559</v>
      </c>
      <c r="J1617" s="3" t="s">
        <v>560</v>
      </c>
      <c r="K1617" s="3" t="s">
        <v>561</v>
      </c>
      <c r="L1617" s="3" t="s">
        <v>22</v>
      </c>
      <c r="M1617" s="5">
        <v>44506</v>
      </c>
      <c r="O1617" t="s">
        <v>23</v>
      </c>
      <c r="P1617">
        <v>30</v>
      </c>
      <c r="S1617" s="6">
        <v>44299</v>
      </c>
      <c r="T1617" t="s">
        <v>24</v>
      </c>
      <c r="U1617" t="s">
        <v>565</v>
      </c>
    </row>
    <row r="1618" spans="1:21" hidden="1" x14ac:dyDescent="0.25">
      <c r="A1618" t="s">
        <v>132</v>
      </c>
      <c r="B1618" t="s">
        <v>74</v>
      </c>
      <c r="C1618" t="s">
        <v>17</v>
      </c>
      <c r="E1618" s="1">
        <v>44273</v>
      </c>
      <c r="F1618" s="3" t="s">
        <v>501</v>
      </c>
      <c r="G1618" t="s">
        <v>563</v>
      </c>
      <c r="H1618" t="s">
        <v>559</v>
      </c>
      <c r="I1618" t="s">
        <v>559</v>
      </c>
      <c r="J1618" s="3" t="s">
        <v>560</v>
      </c>
      <c r="K1618" s="3" t="s">
        <v>561</v>
      </c>
      <c r="L1618" s="3" t="s">
        <v>22</v>
      </c>
      <c r="M1618" s="5">
        <v>44506</v>
      </c>
      <c r="O1618" t="s">
        <v>23</v>
      </c>
      <c r="P1618">
        <v>30</v>
      </c>
      <c r="S1618" s="6">
        <v>44306</v>
      </c>
      <c r="T1618" t="s">
        <v>24</v>
      </c>
      <c r="U1618" t="s">
        <v>566</v>
      </c>
    </row>
    <row r="1619" spans="1:21" hidden="1" x14ac:dyDescent="0.25">
      <c r="A1619" t="s">
        <v>132</v>
      </c>
      <c r="B1619" t="s">
        <v>74</v>
      </c>
      <c r="C1619" t="s">
        <v>17</v>
      </c>
      <c r="E1619" s="1">
        <v>44242</v>
      </c>
      <c r="F1619" s="3" t="s">
        <v>501</v>
      </c>
      <c r="G1619" t="s">
        <v>502</v>
      </c>
      <c r="H1619" t="s">
        <v>498</v>
      </c>
      <c r="I1619" t="s">
        <v>498</v>
      </c>
      <c r="J1619" s="3" t="s">
        <v>503</v>
      </c>
      <c r="K1619" s="3" t="s">
        <v>504</v>
      </c>
      <c r="L1619" s="3" t="s">
        <v>22</v>
      </c>
      <c r="M1619" s="5">
        <v>44445</v>
      </c>
      <c r="N1619">
        <v>200</v>
      </c>
      <c r="O1619" t="s">
        <v>23</v>
      </c>
      <c r="R1619" s="10">
        <v>0</v>
      </c>
      <c r="S1619" s="6">
        <v>44242</v>
      </c>
      <c r="T1619" t="s">
        <v>59</v>
      </c>
      <c r="U1619" t="s">
        <v>104</v>
      </c>
    </row>
    <row r="1620" spans="1:21" hidden="1" x14ac:dyDescent="0.25">
      <c r="A1620" t="s">
        <v>132</v>
      </c>
      <c r="B1620" t="s">
        <v>74</v>
      </c>
      <c r="C1620" t="s">
        <v>17</v>
      </c>
      <c r="E1620" s="1">
        <v>44242</v>
      </c>
      <c r="F1620" s="3" t="s">
        <v>501</v>
      </c>
      <c r="G1620" t="s">
        <v>502</v>
      </c>
      <c r="H1620" t="s">
        <v>498</v>
      </c>
      <c r="I1620" t="s">
        <v>498</v>
      </c>
      <c r="J1620" s="3" t="s">
        <v>503</v>
      </c>
      <c r="K1620" s="3" t="s">
        <v>504</v>
      </c>
      <c r="L1620" s="3" t="s">
        <v>22</v>
      </c>
      <c r="M1620" s="5">
        <v>44445</v>
      </c>
      <c r="O1620" t="s">
        <v>23</v>
      </c>
      <c r="P1620">
        <v>60</v>
      </c>
      <c r="S1620" s="6">
        <v>44245</v>
      </c>
      <c r="T1620" t="s">
        <v>540</v>
      </c>
      <c r="U1620" t="s">
        <v>550</v>
      </c>
    </row>
    <row r="1621" spans="1:21" hidden="1" x14ac:dyDescent="0.25">
      <c r="A1621" t="s">
        <v>132</v>
      </c>
      <c r="B1621" t="s">
        <v>74</v>
      </c>
      <c r="C1621" t="s">
        <v>17</v>
      </c>
      <c r="E1621" s="1">
        <v>44242</v>
      </c>
      <c r="F1621" s="3" t="s">
        <v>501</v>
      </c>
      <c r="G1621" t="s">
        <v>502</v>
      </c>
      <c r="H1621" t="s">
        <v>498</v>
      </c>
      <c r="I1621" t="s">
        <v>498</v>
      </c>
      <c r="J1621" s="3" t="s">
        <v>503</v>
      </c>
      <c r="K1621" s="3" t="s">
        <v>504</v>
      </c>
      <c r="L1621" s="3" t="s">
        <v>22</v>
      </c>
      <c r="M1621" s="5">
        <v>44445</v>
      </c>
      <c r="O1621" t="s">
        <v>23</v>
      </c>
      <c r="P1621">
        <v>20</v>
      </c>
      <c r="S1621" s="6">
        <v>44246</v>
      </c>
      <c r="T1621" t="s">
        <v>540</v>
      </c>
      <c r="U1621" t="s">
        <v>550</v>
      </c>
    </row>
    <row r="1622" spans="1:21" hidden="1" x14ac:dyDescent="0.25">
      <c r="A1622" t="s">
        <v>132</v>
      </c>
      <c r="B1622" t="s">
        <v>74</v>
      </c>
      <c r="C1622" t="s">
        <v>17</v>
      </c>
      <c r="E1622" s="1">
        <v>44242</v>
      </c>
      <c r="F1622" s="3" t="s">
        <v>501</v>
      </c>
      <c r="G1622" t="s">
        <v>502</v>
      </c>
      <c r="H1622" t="s">
        <v>498</v>
      </c>
      <c r="I1622" t="s">
        <v>498</v>
      </c>
      <c r="J1622" s="3" t="s">
        <v>503</v>
      </c>
      <c r="K1622" s="3" t="s">
        <v>504</v>
      </c>
      <c r="L1622" s="3" t="s">
        <v>22</v>
      </c>
      <c r="M1622" s="5">
        <v>44445</v>
      </c>
      <c r="O1622" t="s">
        <v>23</v>
      </c>
      <c r="P1622">
        <v>30</v>
      </c>
      <c r="S1622" s="6">
        <v>44252</v>
      </c>
      <c r="T1622" t="s">
        <v>24</v>
      </c>
      <c r="U1622" t="s">
        <v>551</v>
      </c>
    </row>
    <row r="1623" spans="1:21" hidden="1" x14ac:dyDescent="0.25">
      <c r="A1623" t="s">
        <v>132</v>
      </c>
      <c r="B1623" t="s">
        <v>74</v>
      </c>
      <c r="C1623" t="s">
        <v>17</v>
      </c>
      <c r="E1623" s="1">
        <v>44242</v>
      </c>
      <c r="F1623" s="3" t="s">
        <v>501</v>
      </c>
      <c r="G1623" t="s">
        <v>502</v>
      </c>
      <c r="H1623" t="s">
        <v>498</v>
      </c>
      <c r="I1623" t="s">
        <v>498</v>
      </c>
      <c r="J1623" s="3" t="s">
        <v>503</v>
      </c>
      <c r="K1623" s="3" t="s">
        <v>504</v>
      </c>
      <c r="L1623" s="3" t="s">
        <v>22</v>
      </c>
      <c r="M1623" s="5">
        <v>44445</v>
      </c>
      <c r="O1623" t="s">
        <v>23</v>
      </c>
      <c r="P1623">
        <v>20</v>
      </c>
      <c r="S1623" s="6">
        <v>44273</v>
      </c>
      <c r="T1623" t="s">
        <v>24</v>
      </c>
      <c r="U1623" t="s">
        <v>551</v>
      </c>
    </row>
    <row r="1624" spans="1:21" hidden="1" x14ac:dyDescent="0.25">
      <c r="A1624" t="s">
        <v>132</v>
      </c>
      <c r="B1624" t="s">
        <v>74</v>
      </c>
      <c r="C1624" t="s">
        <v>17</v>
      </c>
      <c r="E1624" s="1">
        <v>44273</v>
      </c>
      <c r="F1624" s="3" t="s">
        <v>501</v>
      </c>
      <c r="G1624" t="s">
        <v>502</v>
      </c>
      <c r="H1624" t="s">
        <v>559</v>
      </c>
      <c r="I1624" t="s">
        <v>559</v>
      </c>
      <c r="J1624" s="3" t="s">
        <v>560</v>
      </c>
      <c r="K1624" s="3" t="s">
        <v>561</v>
      </c>
      <c r="L1624" s="3" t="s">
        <v>22</v>
      </c>
      <c r="M1624" s="5">
        <v>44506</v>
      </c>
      <c r="N1624">
        <v>200</v>
      </c>
      <c r="O1624" t="s">
        <v>23</v>
      </c>
      <c r="S1624" s="6">
        <v>44274</v>
      </c>
      <c r="T1624" t="s">
        <v>24</v>
      </c>
      <c r="U1624" t="s">
        <v>25</v>
      </c>
    </row>
    <row r="1625" spans="1:21" hidden="1" x14ac:dyDescent="0.25">
      <c r="A1625" t="s">
        <v>132</v>
      </c>
      <c r="B1625" t="s">
        <v>74</v>
      </c>
      <c r="C1625" t="s">
        <v>17</v>
      </c>
      <c r="E1625" s="1">
        <v>44242</v>
      </c>
      <c r="F1625" s="3" t="s">
        <v>501</v>
      </c>
      <c r="G1625" t="s">
        <v>502</v>
      </c>
      <c r="H1625" t="s">
        <v>498</v>
      </c>
      <c r="I1625" t="s">
        <v>498</v>
      </c>
      <c r="J1625" s="3" t="s">
        <v>503</v>
      </c>
      <c r="K1625" s="3" t="s">
        <v>504</v>
      </c>
      <c r="L1625" s="3" t="s">
        <v>22</v>
      </c>
      <c r="M1625" s="5">
        <v>44445</v>
      </c>
      <c r="O1625" t="s">
        <v>23</v>
      </c>
      <c r="P1625">
        <v>30</v>
      </c>
      <c r="S1625" s="6">
        <v>44278</v>
      </c>
      <c r="T1625" t="s">
        <v>24</v>
      </c>
      <c r="U1625" t="s">
        <v>551</v>
      </c>
    </row>
    <row r="1626" spans="1:21" hidden="1" x14ac:dyDescent="0.25">
      <c r="A1626" t="s">
        <v>132</v>
      </c>
      <c r="B1626" t="s">
        <v>74</v>
      </c>
      <c r="C1626" t="s">
        <v>17</v>
      </c>
      <c r="E1626" s="1">
        <v>44242</v>
      </c>
      <c r="F1626" s="3" t="s">
        <v>501</v>
      </c>
      <c r="G1626" t="s">
        <v>502</v>
      </c>
      <c r="H1626" t="s">
        <v>498</v>
      </c>
      <c r="I1626" t="s">
        <v>498</v>
      </c>
      <c r="J1626" s="3" t="s">
        <v>503</v>
      </c>
      <c r="K1626" s="3" t="s">
        <v>504</v>
      </c>
      <c r="L1626" s="3" t="s">
        <v>22</v>
      </c>
      <c r="M1626" s="5">
        <v>44445</v>
      </c>
      <c r="O1626" t="s">
        <v>23</v>
      </c>
      <c r="P1626">
        <v>40</v>
      </c>
      <c r="S1626" s="6">
        <v>44279</v>
      </c>
      <c r="T1626" t="s">
        <v>24</v>
      </c>
      <c r="U1626" t="s">
        <v>562</v>
      </c>
    </row>
    <row r="1627" spans="1:21" hidden="1" x14ac:dyDescent="0.25">
      <c r="A1627" t="s">
        <v>132</v>
      </c>
      <c r="B1627" t="s">
        <v>74</v>
      </c>
      <c r="C1627" t="s">
        <v>17</v>
      </c>
      <c r="E1627" s="1">
        <v>44273</v>
      </c>
      <c r="F1627" s="3" t="s">
        <v>501</v>
      </c>
      <c r="G1627" t="s">
        <v>502</v>
      </c>
      <c r="H1627" t="s">
        <v>559</v>
      </c>
      <c r="I1627" t="s">
        <v>559</v>
      </c>
      <c r="J1627" s="3" t="s">
        <v>560</v>
      </c>
      <c r="K1627" s="3" t="s">
        <v>561</v>
      </c>
      <c r="L1627" s="3" t="s">
        <v>22</v>
      </c>
      <c r="M1627" s="5">
        <v>44506</v>
      </c>
      <c r="O1627" t="s">
        <v>23</v>
      </c>
      <c r="P1627">
        <v>30</v>
      </c>
      <c r="S1627" s="6">
        <v>44299</v>
      </c>
      <c r="T1627" t="s">
        <v>24</v>
      </c>
      <c r="U1627" t="s">
        <v>566</v>
      </c>
    </row>
    <row r="1628" spans="1:21" hidden="1" x14ac:dyDescent="0.25">
      <c r="A1628" t="s">
        <v>132</v>
      </c>
      <c r="B1628" t="s">
        <v>74</v>
      </c>
      <c r="C1628" t="s">
        <v>17</v>
      </c>
      <c r="E1628" s="1">
        <v>44273</v>
      </c>
      <c r="F1628" s="3" t="s">
        <v>501</v>
      </c>
      <c r="G1628" t="s">
        <v>502</v>
      </c>
      <c r="H1628" t="s">
        <v>559</v>
      </c>
      <c r="I1628" t="s">
        <v>559</v>
      </c>
      <c r="J1628" s="3" t="s">
        <v>560</v>
      </c>
      <c r="K1628" s="3" t="s">
        <v>561</v>
      </c>
      <c r="L1628" s="3" t="s">
        <v>22</v>
      </c>
      <c r="M1628" s="5">
        <v>44506</v>
      </c>
      <c r="O1628" t="s">
        <v>23</v>
      </c>
      <c r="P1628">
        <v>30</v>
      </c>
      <c r="S1628" s="6">
        <v>44312</v>
      </c>
      <c r="T1628" t="s">
        <v>24</v>
      </c>
      <c r="U1628" t="s">
        <v>566</v>
      </c>
    </row>
    <row r="1629" spans="1:21" hidden="1" x14ac:dyDescent="0.25">
      <c r="A1629" t="s">
        <v>132</v>
      </c>
      <c r="B1629" t="s">
        <v>16</v>
      </c>
      <c r="C1629" t="s">
        <v>17</v>
      </c>
      <c r="E1629" s="1">
        <v>44363</v>
      </c>
      <c r="F1629" s="3" t="s">
        <v>853</v>
      </c>
      <c r="G1629" t="s">
        <v>502</v>
      </c>
      <c r="H1629" t="s">
        <v>417</v>
      </c>
      <c r="I1629" t="s">
        <v>591</v>
      </c>
      <c r="J1629" s="3" t="s">
        <v>854</v>
      </c>
      <c r="K1629" s="3">
        <v>485704</v>
      </c>
      <c r="L1629" s="3" t="s">
        <v>22</v>
      </c>
      <c r="M1629" s="5">
        <v>44438</v>
      </c>
      <c r="N1629">
        <v>400</v>
      </c>
      <c r="O1629" t="s">
        <v>23</v>
      </c>
      <c r="R1629" s="10">
        <v>0</v>
      </c>
      <c r="S1629" s="6">
        <v>44363</v>
      </c>
      <c r="T1629" t="s">
        <v>24</v>
      </c>
      <c r="U1629" t="s">
        <v>25</v>
      </c>
    </row>
    <row r="1630" spans="1:21" hidden="1" x14ac:dyDescent="0.25">
      <c r="A1630" t="s">
        <v>132</v>
      </c>
      <c r="B1630" t="s">
        <v>16</v>
      </c>
      <c r="C1630" t="s">
        <v>17</v>
      </c>
      <c r="E1630" s="1">
        <v>44363</v>
      </c>
      <c r="F1630" s="3" t="s">
        <v>853</v>
      </c>
      <c r="G1630" t="s">
        <v>502</v>
      </c>
      <c r="H1630" t="s">
        <v>417</v>
      </c>
      <c r="I1630" t="s">
        <v>591</v>
      </c>
      <c r="J1630" s="3" t="s">
        <v>854</v>
      </c>
      <c r="K1630" s="3">
        <v>485704</v>
      </c>
      <c r="L1630" s="3" t="s">
        <v>22</v>
      </c>
      <c r="M1630" s="5">
        <v>44438</v>
      </c>
      <c r="O1630" t="s">
        <v>23</v>
      </c>
      <c r="P1630">
        <v>60</v>
      </c>
      <c r="S1630" s="6">
        <v>44390</v>
      </c>
      <c r="T1630" t="s">
        <v>346</v>
      </c>
      <c r="U1630" t="s">
        <v>909</v>
      </c>
    </row>
    <row r="1631" spans="1:21" hidden="1" x14ac:dyDescent="0.25">
      <c r="A1631" t="s">
        <v>132</v>
      </c>
      <c r="B1631" t="s">
        <v>16</v>
      </c>
      <c r="C1631" t="s">
        <v>17</v>
      </c>
      <c r="E1631" s="1">
        <v>44363</v>
      </c>
      <c r="F1631" s="3" t="s">
        <v>853</v>
      </c>
      <c r="G1631" t="s">
        <v>502</v>
      </c>
      <c r="H1631" t="s">
        <v>417</v>
      </c>
      <c r="I1631" t="s">
        <v>591</v>
      </c>
      <c r="J1631" s="3" t="s">
        <v>854</v>
      </c>
      <c r="K1631" s="3">
        <v>485704</v>
      </c>
      <c r="L1631" s="3" t="s">
        <v>22</v>
      </c>
      <c r="M1631" s="5">
        <v>44438</v>
      </c>
      <c r="O1631" t="s">
        <v>23</v>
      </c>
      <c r="P1631">
        <v>10</v>
      </c>
      <c r="S1631" s="6">
        <v>44390</v>
      </c>
      <c r="T1631" t="s">
        <v>24</v>
      </c>
      <c r="U1631" t="s">
        <v>930</v>
      </c>
    </row>
    <row r="1632" spans="1:21" hidden="1" x14ac:dyDescent="0.25">
      <c r="A1632" t="s">
        <v>132</v>
      </c>
      <c r="B1632" t="s">
        <v>16</v>
      </c>
      <c r="C1632" t="s">
        <v>17</v>
      </c>
      <c r="E1632" s="1">
        <v>44363</v>
      </c>
      <c r="F1632" s="3" t="s">
        <v>853</v>
      </c>
      <c r="G1632" t="s">
        <v>502</v>
      </c>
      <c r="H1632" t="s">
        <v>417</v>
      </c>
      <c r="I1632" t="s">
        <v>591</v>
      </c>
      <c r="J1632" s="3" t="s">
        <v>854</v>
      </c>
      <c r="K1632" s="3">
        <v>485704</v>
      </c>
      <c r="L1632" s="3" t="s">
        <v>22</v>
      </c>
      <c r="M1632" s="5">
        <v>44438</v>
      </c>
      <c r="O1632" t="s">
        <v>23</v>
      </c>
      <c r="P1632">
        <v>70</v>
      </c>
      <c r="S1632" s="6">
        <v>44392</v>
      </c>
      <c r="T1632" t="s">
        <v>24</v>
      </c>
      <c r="U1632" t="s">
        <v>988</v>
      </c>
    </row>
    <row r="1633" spans="1:21" hidden="1" x14ac:dyDescent="0.25">
      <c r="A1633" t="s">
        <v>132</v>
      </c>
      <c r="B1633" t="s">
        <v>16</v>
      </c>
      <c r="C1633" t="s">
        <v>17</v>
      </c>
      <c r="E1633" s="1">
        <v>44363</v>
      </c>
      <c r="F1633" s="3" t="s">
        <v>853</v>
      </c>
      <c r="G1633" t="s">
        <v>502</v>
      </c>
      <c r="H1633" t="s">
        <v>417</v>
      </c>
      <c r="I1633" t="s">
        <v>591</v>
      </c>
      <c r="J1633" s="3" t="s">
        <v>854</v>
      </c>
      <c r="K1633" s="3">
        <v>485704</v>
      </c>
      <c r="L1633" s="3" t="s">
        <v>22</v>
      </c>
      <c r="M1633" s="5">
        <v>44438</v>
      </c>
      <c r="O1633" t="s">
        <v>23</v>
      </c>
      <c r="P1633">
        <v>260</v>
      </c>
      <c r="S1633" s="6">
        <v>44417</v>
      </c>
      <c r="T1633" t="s">
        <v>24</v>
      </c>
      <c r="U1633" t="s">
        <v>182</v>
      </c>
    </row>
    <row r="1634" spans="1:21" hidden="1" x14ac:dyDescent="0.25">
      <c r="A1634" t="s">
        <v>132</v>
      </c>
      <c r="B1634" t="s">
        <v>16</v>
      </c>
      <c r="C1634" t="s">
        <v>17</v>
      </c>
      <c r="E1634" s="1">
        <v>44363</v>
      </c>
      <c r="F1634" s="3" t="s">
        <v>853</v>
      </c>
      <c r="G1634" t="s">
        <v>502</v>
      </c>
      <c r="H1634" t="s">
        <v>417</v>
      </c>
      <c r="I1634" t="s">
        <v>591</v>
      </c>
      <c r="J1634" s="3" t="s">
        <v>854</v>
      </c>
      <c r="K1634" s="3">
        <v>489795</v>
      </c>
      <c r="L1634" s="3" t="s">
        <v>22</v>
      </c>
      <c r="M1634" s="5">
        <v>44503</v>
      </c>
      <c r="N1634">
        <v>400</v>
      </c>
      <c r="O1634" t="s">
        <v>23</v>
      </c>
      <c r="S1634" s="6">
        <v>44420</v>
      </c>
      <c r="T1634" t="s">
        <v>346</v>
      </c>
      <c r="U1634" t="s">
        <v>25</v>
      </c>
    </row>
    <row r="1635" spans="1:21" hidden="1" x14ac:dyDescent="0.25">
      <c r="A1635" t="s">
        <v>132</v>
      </c>
      <c r="B1635" t="s">
        <v>16</v>
      </c>
      <c r="C1635" t="s">
        <v>17</v>
      </c>
      <c r="E1635" s="1">
        <v>44363</v>
      </c>
      <c r="F1635" s="3" t="s">
        <v>853</v>
      </c>
      <c r="G1635" t="s">
        <v>502</v>
      </c>
      <c r="H1635" t="s">
        <v>417</v>
      </c>
      <c r="I1635" t="s">
        <v>591</v>
      </c>
      <c r="J1635" s="3" t="s">
        <v>854</v>
      </c>
      <c r="K1635" s="3">
        <v>489795</v>
      </c>
      <c r="L1635" s="3" t="s">
        <v>22</v>
      </c>
      <c r="M1635" s="5">
        <v>44503</v>
      </c>
      <c r="O1635" t="s">
        <v>23</v>
      </c>
      <c r="P1635">
        <v>30</v>
      </c>
      <c r="S1635" s="6">
        <v>44425</v>
      </c>
      <c r="T1635" t="s">
        <v>346</v>
      </c>
      <c r="U1635" t="s">
        <v>606</v>
      </c>
    </row>
    <row r="1636" spans="1:21" hidden="1" x14ac:dyDescent="0.25">
      <c r="A1636" t="s">
        <v>132</v>
      </c>
      <c r="B1636" t="s">
        <v>16</v>
      </c>
      <c r="C1636" t="s">
        <v>17</v>
      </c>
      <c r="E1636" s="1">
        <v>44363</v>
      </c>
      <c r="F1636" s="3" t="s">
        <v>853</v>
      </c>
      <c r="G1636" t="s">
        <v>502</v>
      </c>
      <c r="H1636" t="s">
        <v>417</v>
      </c>
      <c r="I1636" t="s">
        <v>591</v>
      </c>
      <c r="J1636" s="3" t="s">
        <v>854</v>
      </c>
      <c r="K1636" s="3">
        <v>489795</v>
      </c>
      <c r="L1636" s="3" t="s">
        <v>22</v>
      </c>
      <c r="M1636" s="5">
        <v>44503</v>
      </c>
      <c r="O1636" t="s">
        <v>23</v>
      </c>
      <c r="P1636">
        <v>30</v>
      </c>
      <c r="S1636" s="6">
        <v>44432</v>
      </c>
      <c r="T1636" t="s">
        <v>346</v>
      </c>
      <c r="U1636" t="s">
        <v>606</v>
      </c>
    </row>
    <row r="1637" spans="1:21" hidden="1" x14ac:dyDescent="0.25">
      <c r="A1637" t="s">
        <v>132</v>
      </c>
      <c r="B1637" t="s">
        <v>16</v>
      </c>
      <c r="C1637" t="s">
        <v>17</v>
      </c>
      <c r="E1637" s="1">
        <v>44363</v>
      </c>
      <c r="F1637" s="3" t="s">
        <v>853</v>
      </c>
      <c r="G1637" t="s">
        <v>502</v>
      </c>
      <c r="H1637" t="s">
        <v>417</v>
      </c>
      <c r="I1637" t="s">
        <v>591</v>
      </c>
      <c r="J1637" s="3" t="s">
        <v>854</v>
      </c>
      <c r="K1637" s="3">
        <v>489795</v>
      </c>
      <c r="L1637" s="3" t="s">
        <v>22</v>
      </c>
      <c r="M1637" s="5">
        <v>44503</v>
      </c>
      <c r="O1637" t="s">
        <v>23</v>
      </c>
      <c r="P1637">
        <v>30</v>
      </c>
      <c r="S1637" s="6">
        <v>44439</v>
      </c>
      <c r="T1637" t="s">
        <v>346</v>
      </c>
      <c r="U1637" t="s">
        <v>606</v>
      </c>
    </row>
    <row r="1638" spans="1:21" hidden="1" x14ac:dyDescent="0.25">
      <c r="A1638" t="s">
        <v>132</v>
      </c>
      <c r="B1638" t="s">
        <v>16</v>
      </c>
      <c r="C1638" t="s">
        <v>17</v>
      </c>
      <c r="E1638" s="1">
        <v>44363</v>
      </c>
      <c r="F1638" s="3" t="s">
        <v>853</v>
      </c>
      <c r="G1638" t="s">
        <v>502</v>
      </c>
      <c r="H1638" t="s">
        <v>417</v>
      </c>
      <c r="I1638" t="s">
        <v>591</v>
      </c>
      <c r="J1638" s="3" t="s">
        <v>854</v>
      </c>
      <c r="K1638" s="3">
        <v>489795</v>
      </c>
      <c r="L1638" s="3" t="s">
        <v>22</v>
      </c>
      <c r="M1638" s="5">
        <v>44503</v>
      </c>
      <c r="O1638" t="s">
        <v>23</v>
      </c>
      <c r="P1638">
        <v>30</v>
      </c>
      <c r="S1638" s="6">
        <v>44446</v>
      </c>
      <c r="T1638" t="s">
        <v>346</v>
      </c>
      <c r="U1638" t="s">
        <v>606</v>
      </c>
    </row>
    <row r="1639" spans="1:21" hidden="1" x14ac:dyDescent="0.25">
      <c r="A1639" t="s">
        <v>132</v>
      </c>
      <c r="B1639" t="s">
        <v>16</v>
      </c>
      <c r="C1639" t="s">
        <v>17</v>
      </c>
      <c r="E1639" s="1">
        <v>44363</v>
      </c>
      <c r="F1639" s="3" t="s">
        <v>853</v>
      </c>
      <c r="G1639" t="s">
        <v>502</v>
      </c>
      <c r="H1639" t="s">
        <v>417</v>
      </c>
      <c r="I1639" t="s">
        <v>591</v>
      </c>
      <c r="J1639" s="3" t="s">
        <v>854</v>
      </c>
      <c r="K1639" s="3">
        <v>489795</v>
      </c>
      <c r="L1639" s="3" t="s">
        <v>22</v>
      </c>
      <c r="M1639" s="5">
        <v>44503</v>
      </c>
      <c r="O1639" t="s">
        <v>23</v>
      </c>
      <c r="P1639">
        <v>30</v>
      </c>
      <c r="S1639" s="6">
        <v>44453</v>
      </c>
      <c r="T1639" t="s">
        <v>346</v>
      </c>
      <c r="U1639" t="s">
        <v>606</v>
      </c>
    </row>
    <row r="1640" spans="1:21" hidden="1" x14ac:dyDescent="0.25">
      <c r="A1640" t="s">
        <v>132</v>
      </c>
      <c r="B1640" t="s">
        <v>16</v>
      </c>
      <c r="C1640" t="s">
        <v>17</v>
      </c>
      <c r="E1640" s="1">
        <v>44363</v>
      </c>
      <c r="F1640" s="3" t="s">
        <v>853</v>
      </c>
      <c r="G1640" t="s">
        <v>502</v>
      </c>
      <c r="H1640" t="s">
        <v>417</v>
      </c>
      <c r="I1640" t="s">
        <v>591</v>
      </c>
      <c r="J1640" s="3" t="s">
        <v>854</v>
      </c>
      <c r="K1640" s="3">
        <v>489795</v>
      </c>
      <c r="L1640" s="3" t="s">
        <v>22</v>
      </c>
      <c r="M1640" s="5">
        <v>44503</v>
      </c>
      <c r="O1640" t="s">
        <v>23</v>
      </c>
      <c r="P1640">
        <v>30</v>
      </c>
      <c r="S1640" s="6">
        <v>44460</v>
      </c>
      <c r="T1640" t="s">
        <v>346</v>
      </c>
      <c r="U1640" t="s">
        <v>606</v>
      </c>
    </row>
    <row r="1641" spans="1:21" hidden="1" x14ac:dyDescent="0.25">
      <c r="A1641" t="s">
        <v>132</v>
      </c>
      <c r="B1641" t="s">
        <v>16</v>
      </c>
      <c r="C1641" t="s">
        <v>17</v>
      </c>
      <c r="E1641" s="1">
        <v>44363</v>
      </c>
      <c r="F1641" s="3" t="s">
        <v>853</v>
      </c>
      <c r="G1641" t="s">
        <v>502</v>
      </c>
      <c r="H1641" t="s">
        <v>417</v>
      </c>
      <c r="I1641" t="s">
        <v>591</v>
      </c>
      <c r="J1641" s="3" t="s">
        <v>854</v>
      </c>
      <c r="K1641" s="3">
        <v>489795</v>
      </c>
      <c r="L1641" s="3" t="s">
        <v>22</v>
      </c>
      <c r="M1641" s="5">
        <v>44503</v>
      </c>
      <c r="O1641" t="s">
        <v>23</v>
      </c>
      <c r="P1641">
        <v>2</v>
      </c>
      <c r="S1641" s="6">
        <v>44460</v>
      </c>
      <c r="T1641" t="s">
        <v>346</v>
      </c>
      <c r="U1641" t="s">
        <v>1030</v>
      </c>
    </row>
    <row r="1642" spans="1:21" hidden="1" x14ac:dyDescent="0.25">
      <c r="A1642" t="s">
        <v>132</v>
      </c>
      <c r="B1642" t="s">
        <v>16</v>
      </c>
      <c r="C1642" t="s">
        <v>17</v>
      </c>
      <c r="E1642" s="1">
        <v>44363</v>
      </c>
      <c r="F1642" s="3" t="s">
        <v>853</v>
      </c>
      <c r="G1642" t="s">
        <v>502</v>
      </c>
      <c r="H1642" t="s">
        <v>417</v>
      </c>
      <c r="I1642" t="s">
        <v>591</v>
      </c>
      <c r="J1642" s="3" t="s">
        <v>854</v>
      </c>
      <c r="K1642" s="3">
        <v>489795</v>
      </c>
      <c r="L1642" s="3" t="s">
        <v>22</v>
      </c>
      <c r="M1642" s="5">
        <v>44503</v>
      </c>
      <c r="O1642" t="s">
        <v>23</v>
      </c>
      <c r="P1642">
        <v>30</v>
      </c>
      <c r="S1642" s="6">
        <v>44467</v>
      </c>
      <c r="T1642" t="s">
        <v>346</v>
      </c>
      <c r="U1642" t="s">
        <v>606</v>
      </c>
    </row>
    <row r="1643" spans="1:21" hidden="1" x14ac:dyDescent="0.25">
      <c r="A1643" t="s">
        <v>132</v>
      </c>
      <c r="B1643" t="s">
        <v>16</v>
      </c>
      <c r="C1643" t="s">
        <v>17</v>
      </c>
      <c r="E1643" s="1">
        <v>44363</v>
      </c>
      <c r="F1643" s="3" t="s">
        <v>853</v>
      </c>
      <c r="G1643" t="s">
        <v>502</v>
      </c>
      <c r="H1643" t="s">
        <v>417</v>
      </c>
      <c r="I1643" t="s">
        <v>591</v>
      </c>
      <c r="J1643" s="3" t="s">
        <v>854</v>
      </c>
      <c r="K1643" s="3">
        <v>489795</v>
      </c>
      <c r="L1643" s="3" t="s">
        <v>22</v>
      </c>
      <c r="M1643" s="5">
        <v>44503</v>
      </c>
      <c r="O1643" t="s">
        <v>23</v>
      </c>
      <c r="P1643">
        <v>30</v>
      </c>
      <c r="S1643" s="6">
        <v>44474</v>
      </c>
      <c r="T1643" t="s">
        <v>346</v>
      </c>
      <c r="U1643" t="s">
        <v>606</v>
      </c>
    </row>
    <row r="1644" spans="1:21" hidden="1" x14ac:dyDescent="0.25">
      <c r="A1644" t="s">
        <v>132</v>
      </c>
      <c r="B1644" t="s">
        <v>16</v>
      </c>
      <c r="C1644" t="s">
        <v>17</v>
      </c>
      <c r="E1644" s="1">
        <v>44363</v>
      </c>
      <c r="F1644" s="3" t="s">
        <v>853</v>
      </c>
      <c r="G1644" t="s">
        <v>502</v>
      </c>
      <c r="H1644" t="s">
        <v>417</v>
      </c>
      <c r="I1644" t="s">
        <v>591</v>
      </c>
      <c r="J1644" s="3" t="s">
        <v>854</v>
      </c>
      <c r="K1644" s="3">
        <v>489795</v>
      </c>
      <c r="L1644" s="3" t="s">
        <v>22</v>
      </c>
      <c r="M1644" s="5">
        <v>44503</v>
      </c>
      <c r="O1644" t="s">
        <v>23</v>
      </c>
      <c r="P1644">
        <v>30</v>
      </c>
      <c r="S1644" s="6">
        <v>44483</v>
      </c>
      <c r="T1644" t="s">
        <v>346</v>
      </c>
      <c r="U1644" t="s">
        <v>606</v>
      </c>
    </row>
    <row r="1645" spans="1:21" hidden="1" x14ac:dyDescent="0.25">
      <c r="A1645" t="s">
        <v>132</v>
      </c>
      <c r="B1645" t="s">
        <v>16</v>
      </c>
      <c r="C1645" t="s">
        <v>17</v>
      </c>
      <c r="E1645" s="1">
        <v>44621</v>
      </c>
      <c r="F1645" s="3" t="s">
        <v>853</v>
      </c>
      <c r="G1645" t="s">
        <v>502</v>
      </c>
      <c r="H1645" t="s">
        <v>417</v>
      </c>
      <c r="I1645" t="s">
        <v>591</v>
      </c>
      <c r="J1645" s="3" t="s">
        <v>1116</v>
      </c>
      <c r="K1645" s="3">
        <v>501647</v>
      </c>
      <c r="L1645" s="3" t="s">
        <v>22</v>
      </c>
      <c r="M1645" s="5">
        <v>44703</v>
      </c>
      <c r="O1645" t="s">
        <v>23</v>
      </c>
      <c r="P1645">
        <v>120</v>
      </c>
      <c r="R1645" s="10">
        <v>0</v>
      </c>
      <c r="S1645" s="6">
        <v>44703</v>
      </c>
      <c r="T1645" t="s">
        <v>346</v>
      </c>
      <c r="U1645" t="s">
        <v>1117</v>
      </c>
    </row>
    <row r="1646" spans="1:21" hidden="1" x14ac:dyDescent="0.25">
      <c r="A1646" t="s">
        <v>132</v>
      </c>
      <c r="B1646" t="s">
        <v>16</v>
      </c>
      <c r="C1646" t="s">
        <v>17</v>
      </c>
      <c r="E1646" s="1">
        <v>44363</v>
      </c>
      <c r="F1646" s="3" t="s">
        <v>853</v>
      </c>
      <c r="G1646" t="s">
        <v>502</v>
      </c>
      <c r="H1646" t="s">
        <v>417</v>
      </c>
      <c r="I1646" t="s">
        <v>591</v>
      </c>
      <c r="J1646" s="3" t="s">
        <v>854</v>
      </c>
      <c r="K1646" s="3">
        <v>489795</v>
      </c>
      <c r="L1646" s="3" t="s">
        <v>22</v>
      </c>
      <c r="M1646" s="5">
        <v>44503</v>
      </c>
      <c r="O1646" t="s">
        <v>23</v>
      </c>
      <c r="P1646">
        <v>30</v>
      </c>
      <c r="S1646" s="6">
        <v>44488</v>
      </c>
      <c r="T1646" t="s">
        <v>346</v>
      </c>
      <c r="U1646" t="s">
        <v>606</v>
      </c>
    </row>
    <row r="1647" spans="1:21" hidden="1" x14ac:dyDescent="0.25">
      <c r="A1647" t="s">
        <v>132</v>
      </c>
      <c r="B1647" t="s">
        <v>16</v>
      </c>
      <c r="C1647" t="s">
        <v>17</v>
      </c>
      <c r="E1647" s="1">
        <v>44363</v>
      </c>
      <c r="F1647" s="3" t="s">
        <v>853</v>
      </c>
      <c r="G1647" t="s">
        <v>502</v>
      </c>
      <c r="H1647" t="s">
        <v>417</v>
      </c>
      <c r="I1647" t="s">
        <v>591</v>
      </c>
      <c r="J1647" s="3" t="s">
        <v>854</v>
      </c>
      <c r="K1647" s="3">
        <v>489795</v>
      </c>
      <c r="L1647" s="3" t="s">
        <v>22</v>
      </c>
      <c r="M1647" s="5">
        <v>44503</v>
      </c>
      <c r="O1647" t="s">
        <v>23</v>
      </c>
      <c r="P1647">
        <v>30</v>
      </c>
      <c r="S1647" s="6">
        <v>44495</v>
      </c>
      <c r="T1647" t="s">
        <v>346</v>
      </c>
      <c r="U1647" t="s">
        <v>606</v>
      </c>
    </row>
    <row r="1648" spans="1:21" hidden="1" x14ac:dyDescent="0.25">
      <c r="A1648" t="s">
        <v>132</v>
      </c>
      <c r="B1648" t="s">
        <v>16</v>
      </c>
      <c r="C1648" t="s">
        <v>17</v>
      </c>
      <c r="E1648" s="1">
        <v>44363</v>
      </c>
      <c r="F1648" s="3" t="s">
        <v>853</v>
      </c>
      <c r="G1648" t="s">
        <v>502</v>
      </c>
      <c r="H1648" t="s">
        <v>417</v>
      </c>
      <c r="I1648" t="s">
        <v>591</v>
      </c>
      <c r="J1648" s="3" t="s">
        <v>854</v>
      </c>
      <c r="K1648" s="3">
        <v>489795</v>
      </c>
      <c r="L1648" s="3" t="s">
        <v>22</v>
      </c>
      <c r="M1648" s="5">
        <v>44503</v>
      </c>
      <c r="O1648" t="s">
        <v>23</v>
      </c>
      <c r="P1648">
        <v>30</v>
      </c>
      <c r="S1648" s="6">
        <v>44502</v>
      </c>
      <c r="T1648" t="s">
        <v>346</v>
      </c>
      <c r="U1648" t="s">
        <v>606</v>
      </c>
    </row>
    <row r="1649" spans="1:21" hidden="1" x14ac:dyDescent="0.25">
      <c r="A1649" t="s">
        <v>132</v>
      </c>
      <c r="B1649" t="s">
        <v>16</v>
      </c>
      <c r="C1649" t="s">
        <v>17</v>
      </c>
      <c r="E1649" s="1">
        <v>44363</v>
      </c>
      <c r="F1649" s="3" t="s">
        <v>853</v>
      </c>
      <c r="G1649" t="s">
        <v>502</v>
      </c>
      <c r="H1649" t="s">
        <v>417</v>
      </c>
      <c r="I1649" t="s">
        <v>591</v>
      </c>
      <c r="J1649" s="3" t="s">
        <v>854</v>
      </c>
      <c r="K1649" s="3">
        <v>489795</v>
      </c>
      <c r="L1649" s="3" t="s">
        <v>22</v>
      </c>
      <c r="M1649" s="5">
        <v>44503</v>
      </c>
      <c r="O1649" t="s">
        <v>23</v>
      </c>
      <c r="P1649">
        <v>38</v>
      </c>
      <c r="S1649" s="6">
        <v>44503</v>
      </c>
      <c r="T1649" t="s">
        <v>346</v>
      </c>
      <c r="U1649" t="s">
        <v>1145</v>
      </c>
    </row>
    <row r="1650" spans="1:21" hidden="1" x14ac:dyDescent="0.25">
      <c r="A1650" t="s">
        <v>132</v>
      </c>
      <c r="B1650" t="s">
        <v>16</v>
      </c>
      <c r="C1650" t="s">
        <v>17</v>
      </c>
      <c r="E1650" s="1">
        <v>44503</v>
      </c>
      <c r="F1650" s="3" t="s">
        <v>853</v>
      </c>
      <c r="G1650" t="s">
        <v>502</v>
      </c>
      <c r="H1650" t="s">
        <v>417</v>
      </c>
      <c r="I1650" t="s">
        <v>591</v>
      </c>
      <c r="J1650" s="3" t="s">
        <v>1146</v>
      </c>
      <c r="K1650" s="3">
        <v>494887</v>
      </c>
      <c r="L1650" s="3" t="s">
        <v>22</v>
      </c>
      <c r="M1650" s="5">
        <v>44221</v>
      </c>
      <c r="N1650">
        <v>50</v>
      </c>
      <c r="O1650" t="s">
        <v>23</v>
      </c>
      <c r="R1650" s="10">
        <v>0</v>
      </c>
      <c r="S1650" s="6">
        <v>44503</v>
      </c>
      <c r="T1650" t="s">
        <v>346</v>
      </c>
      <c r="U1650" t="s">
        <v>25</v>
      </c>
    </row>
    <row r="1651" spans="1:21" hidden="1" x14ac:dyDescent="0.25">
      <c r="A1651" t="s">
        <v>132</v>
      </c>
      <c r="B1651" t="s">
        <v>16</v>
      </c>
      <c r="C1651" t="s">
        <v>17</v>
      </c>
      <c r="E1651" s="1">
        <v>44503</v>
      </c>
      <c r="F1651" s="3" t="s">
        <v>853</v>
      </c>
      <c r="G1651" t="s">
        <v>502</v>
      </c>
      <c r="H1651" t="s">
        <v>417</v>
      </c>
      <c r="I1651" t="s">
        <v>591</v>
      </c>
      <c r="J1651" s="3" t="s">
        <v>1147</v>
      </c>
      <c r="K1651" s="3">
        <v>495073</v>
      </c>
      <c r="L1651" s="3" t="s">
        <v>22</v>
      </c>
      <c r="M1651" s="5">
        <v>44588</v>
      </c>
      <c r="N1651">
        <v>350</v>
      </c>
      <c r="O1651" t="s">
        <v>23</v>
      </c>
      <c r="R1651" s="10">
        <f>Table1[[#This Row],[Initial Balance]]-P1652-P1654-P1656-P1657-P1659-P1660-P1661-P1662-P1663-P1664-P1666</f>
        <v>0</v>
      </c>
      <c r="S1651" s="6">
        <v>44503</v>
      </c>
      <c r="T1651" t="s">
        <v>346</v>
      </c>
      <c r="U1651" t="s">
        <v>25</v>
      </c>
    </row>
    <row r="1652" spans="1:21" hidden="1" x14ac:dyDescent="0.25">
      <c r="A1652" t="s">
        <v>132</v>
      </c>
      <c r="B1652" t="s">
        <v>16</v>
      </c>
      <c r="C1652" t="s">
        <v>17</v>
      </c>
      <c r="E1652" s="1">
        <v>44503</v>
      </c>
      <c r="F1652" s="3" t="s">
        <v>853</v>
      </c>
      <c r="G1652" t="s">
        <v>502</v>
      </c>
      <c r="H1652" t="s">
        <v>417</v>
      </c>
      <c r="I1652" t="s">
        <v>591</v>
      </c>
      <c r="J1652" s="3" t="s">
        <v>1147</v>
      </c>
      <c r="K1652" s="3">
        <v>495073</v>
      </c>
      <c r="L1652" s="3" t="s">
        <v>22</v>
      </c>
      <c r="M1652" s="5">
        <v>44588</v>
      </c>
      <c r="O1652" t="s">
        <v>23</v>
      </c>
      <c r="P1652">
        <v>30</v>
      </c>
      <c r="S1652" s="6">
        <v>44509</v>
      </c>
      <c r="T1652" t="s">
        <v>346</v>
      </c>
      <c r="U1652" t="s">
        <v>606</v>
      </c>
    </row>
    <row r="1653" spans="1:21" hidden="1" x14ac:dyDescent="0.25">
      <c r="A1653" t="s">
        <v>132</v>
      </c>
      <c r="B1653" t="s">
        <v>16</v>
      </c>
      <c r="C1653" t="s">
        <v>17</v>
      </c>
      <c r="E1653" s="1">
        <v>44503</v>
      </c>
      <c r="F1653" s="3" t="s">
        <v>853</v>
      </c>
      <c r="G1653" t="s">
        <v>502</v>
      </c>
      <c r="H1653" t="s">
        <v>417</v>
      </c>
      <c r="I1653" t="s">
        <v>591</v>
      </c>
      <c r="J1653" s="3" t="s">
        <v>1146</v>
      </c>
      <c r="K1653" s="3">
        <v>494887</v>
      </c>
      <c r="L1653" s="3" t="s">
        <v>22</v>
      </c>
      <c r="M1653" s="5">
        <v>44221</v>
      </c>
      <c r="O1653" t="s">
        <v>23</v>
      </c>
      <c r="P1653">
        <v>30</v>
      </c>
      <c r="S1653" s="6">
        <v>44516</v>
      </c>
      <c r="T1653" t="s">
        <v>346</v>
      </c>
      <c r="U1653" t="s">
        <v>606</v>
      </c>
    </row>
    <row r="1654" spans="1:21" hidden="1" x14ac:dyDescent="0.25">
      <c r="A1654" t="s">
        <v>132</v>
      </c>
      <c r="B1654" t="s">
        <v>16</v>
      </c>
      <c r="C1654" t="s">
        <v>17</v>
      </c>
      <c r="E1654" s="1">
        <v>44503</v>
      </c>
      <c r="F1654" s="3" t="s">
        <v>853</v>
      </c>
      <c r="G1654" t="s">
        <v>502</v>
      </c>
      <c r="H1654" t="s">
        <v>417</v>
      </c>
      <c r="I1654" t="s">
        <v>591</v>
      </c>
      <c r="J1654" s="3" t="s">
        <v>1147</v>
      </c>
      <c r="K1654" s="3">
        <v>495073</v>
      </c>
      <c r="L1654" s="3" t="s">
        <v>22</v>
      </c>
      <c r="M1654" s="5">
        <v>44588</v>
      </c>
      <c r="O1654" t="s">
        <v>23</v>
      </c>
      <c r="P1654">
        <v>10</v>
      </c>
      <c r="S1654" s="6">
        <v>44523</v>
      </c>
      <c r="T1654" t="s">
        <v>346</v>
      </c>
      <c r="U1654" t="s">
        <v>606</v>
      </c>
    </row>
    <row r="1655" spans="1:21" hidden="1" x14ac:dyDescent="0.25">
      <c r="A1655" t="s">
        <v>132</v>
      </c>
      <c r="B1655" t="s">
        <v>16</v>
      </c>
      <c r="C1655" t="s">
        <v>17</v>
      </c>
      <c r="E1655" s="1">
        <v>44536</v>
      </c>
      <c r="F1655" s="3" t="s">
        <v>853</v>
      </c>
      <c r="G1655" t="s">
        <v>502</v>
      </c>
      <c r="H1655" t="s">
        <v>417</v>
      </c>
      <c r="I1655" t="s">
        <v>591</v>
      </c>
      <c r="J1655" s="3" t="s">
        <v>1179</v>
      </c>
      <c r="K1655" s="3">
        <v>496322</v>
      </c>
      <c r="L1655" s="3" t="s">
        <v>22</v>
      </c>
      <c r="M1655" s="5">
        <v>44609</v>
      </c>
      <c r="N1655">
        <v>400</v>
      </c>
      <c r="O1655" t="s">
        <v>23</v>
      </c>
      <c r="P1655">
        <v>30</v>
      </c>
      <c r="R1655" s="10" t="e">
        <f>Table1[[#This Row],[Initial Balance]]-Table1[[#This Row],[ Removed  Qty]]-P4320-Q4322-P4321-P4322-P4323-P4324</f>
        <v>#VALUE!</v>
      </c>
      <c r="S1655" s="6">
        <v>44536</v>
      </c>
      <c r="T1655" t="s">
        <v>346</v>
      </c>
      <c r="U1655" t="s">
        <v>104</v>
      </c>
    </row>
    <row r="1656" spans="1:21" hidden="1" x14ac:dyDescent="0.25">
      <c r="A1656" t="s">
        <v>132</v>
      </c>
      <c r="B1656" t="s">
        <v>16</v>
      </c>
      <c r="C1656" t="s">
        <v>17</v>
      </c>
      <c r="E1656" s="1">
        <v>44503</v>
      </c>
      <c r="F1656" s="3" t="s">
        <v>853</v>
      </c>
      <c r="G1656" t="s">
        <v>502</v>
      </c>
      <c r="H1656" t="s">
        <v>417</v>
      </c>
      <c r="I1656" t="s">
        <v>591</v>
      </c>
      <c r="J1656" s="3" t="s">
        <v>1147</v>
      </c>
      <c r="K1656" s="3">
        <v>495073</v>
      </c>
      <c r="L1656" s="3" t="s">
        <v>22</v>
      </c>
      <c r="M1656" s="5">
        <v>44588</v>
      </c>
      <c r="O1656" t="s">
        <v>23</v>
      </c>
      <c r="P1656">
        <v>30</v>
      </c>
      <c r="S1656" s="6">
        <v>44531</v>
      </c>
      <c r="T1656" t="s">
        <v>346</v>
      </c>
      <c r="U1656" t="s">
        <v>606</v>
      </c>
    </row>
    <row r="1657" spans="1:21" hidden="1" x14ac:dyDescent="0.25">
      <c r="A1657" t="s">
        <v>132</v>
      </c>
      <c r="B1657" t="s">
        <v>16</v>
      </c>
      <c r="C1657" t="s">
        <v>17</v>
      </c>
      <c r="E1657" s="1">
        <v>44503</v>
      </c>
      <c r="F1657" s="3" t="s">
        <v>853</v>
      </c>
      <c r="G1657" t="s">
        <v>502</v>
      </c>
      <c r="H1657" t="s">
        <v>417</v>
      </c>
      <c r="I1657" t="s">
        <v>591</v>
      </c>
      <c r="J1657" s="3" t="s">
        <v>1147</v>
      </c>
      <c r="K1657" s="3">
        <v>495073</v>
      </c>
      <c r="L1657" s="3" t="s">
        <v>22</v>
      </c>
      <c r="M1657" s="5">
        <v>44588</v>
      </c>
      <c r="O1657" t="s">
        <v>23</v>
      </c>
      <c r="P1657">
        <v>30</v>
      </c>
      <c r="S1657" s="6">
        <v>44537</v>
      </c>
      <c r="T1657" t="s">
        <v>346</v>
      </c>
      <c r="U1657" t="s">
        <v>606</v>
      </c>
    </row>
    <row r="1658" spans="1:21" hidden="1" x14ac:dyDescent="0.25">
      <c r="A1658" t="s">
        <v>132</v>
      </c>
      <c r="B1658" t="s">
        <v>16</v>
      </c>
      <c r="C1658" t="s">
        <v>17</v>
      </c>
      <c r="E1658" s="1">
        <v>44503</v>
      </c>
      <c r="F1658" s="3" t="s">
        <v>853</v>
      </c>
      <c r="G1658" t="s">
        <v>502</v>
      </c>
      <c r="H1658" t="s">
        <v>417</v>
      </c>
      <c r="I1658" t="s">
        <v>591</v>
      </c>
      <c r="J1658" s="3" t="s">
        <v>1147</v>
      </c>
      <c r="K1658" s="3">
        <v>495073</v>
      </c>
      <c r="L1658" s="3" t="s">
        <v>22</v>
      </c>
      <c r="M1658" s="5">
        <v>44588</v>
      </c>
      <c r="O1658" t="s">
        <v>23</v>
      </c>
      <c r="P1658">
        <v>30</v>
      </c>
      <c r="S1658" s="6">
        <v>44544</v>
      </c>
      <c r="T1658" t="s">
        <v>346</v>
      </c>
      <c r="U1658" t="s">
        <v>606</v>
      </c>
    </row>
    <row r="1659" spans="1:21" hidden="1" x14ac:dyDescent="0.25">
      <c r="A1659" t="s">
        <v>132</v>
      </c>
      <c r="B1659" t="s">
        <v>16</v>
      </c>
      <c r="C1659" t="s">
        <v>17</v>
      </c>
      <c r="E1659" s="1">
        <v>44503</v>
      </c>
      <c r="F1659" s="3" t="s">
        <v>853</v>
      </c>
      <c r="G1659" t="s">
        <v>502</v>
      </c>
      <c r="H1659" t="s">
        <v>417</v>
      </c>
      <c r="I1659" t="s">
        <v>591</v>
      </c>
      <c r="J1659" s="3" t="s">
        <v>1147</v>
      </c>
      <c r="K1659" s="3">
        <v>495073</v>
      </c>
      <c r="L1659" s="3" t="s">
        <v>22</v>
      </c>
      <c r="M1659" s="5">
        <v>44588</v>
      </c>
      <c r="O1659" t="s">
        <v>23</v>
      </c>
      <c r="P1659">
        <v>30</v>
      </c>
      <c r="S1659" s="6">
        <v>44551</v>
      </c>
      <c r="T1659" t="s">
        <v>346</v>
      </c>
      <c r="U1659" t="s">
        <v>606</v>
      </c>
    </row>
    <row r="1660" spans="1:21" hidden="1" x14ac:dyDescent="0.25">
      <c r="A1660" t="s">
        <v>132</v>
      </c>
      <c r="B1660" t="s">
        <v>16</v>
      </c>
      <c r="C1660" t="s">
        <v>17</v>
      </c>
      <c r="E1660" s="1">
        <v>44503</v>
      </c>
      <c r="F1660" s="3" t="s">
        <v>853</v>
      </c>
      <c r="G1660" t="s">
        <v>502</v>
      </c>
      <c r="H1660" t="s">
        <v>417</v>
      </c>
      <c r="I1660" t="s">
        <v>591</v>
      </c>
      <c r="J1660" s="3" t="s">
        <v>1147</v>
      </c>
      <c r="K1660" s="3">
        <v>495073</v>
      </c>
      <c r="L1660" s="3" t="s">
        <v>22</v>
      </c>
      <c r="M1660" s="5">
        <v>44588</v>
      </c>
      <c r="O1660" t="s">
        <v>23</v>
      </c>
      <c r="P1660">
        <v>30</v>
      </c>
      <c r="S1660" s="6">
        <v>44558</v>
      </c>
      <c r="T1660" t="s">
        <v>346</v>
      </c>
      <c r="U1660" t="s">
        <v>606</v>
      </c>
    </row>
    <row r="1661" spans="1:21" hidden="1" x14ac:dyDescent="0.25">
      <c r="A1661" t="s">
        <v>132</v>
      </c>
      <c r="B1661" t="s">
        <v>16</v>
      </c>
      <c r="C1661" t="s">
        <v>17</v>
      </c>
      <c r="E1661" s="1">
        <v>44503</v>
      </c>
      <c r="F1661" s="3" t="s">
        <v>853</v>
      </c>
      <c r="G1661" t="s">
        <v>502</v>
      </c>
      <c r="H1661" t="s">
        <v>417</v>
      </c>
      <c r="I1661" t="s">
        <v>591</v>
      </c>
      <c r="J1661" s="3" t="s">
        <v>1147</v>
      </c>
      <c r="K1661" s="3">
        <v>495073</v>
      </c>
      <c r="L1661" s="3" t="s">
        <v>22</v>
      </c>
      <c r="M1661" s="5">
        <v>44588</v>
      </c>
      <c r="O1661" t="s">
        <v>23</v>
      </c>
      <c r="P1661">
        <v>10</v>
      </c>
      <c r="S1661" s="6">
        <v>44558</v>
      </c>
      <c r="T1661" t="s">
        <v>346</v>
      </c>
      <c r="U1661" t="s">
        <v>1234</v>
      </c>
    </row>
    <row r="1662" spans="1:21" hidden="1" x14ac:dyDescent="0.25">
      <c r="A1662" t="s">
        <v>132</v>
      </c>
      <c r="B1662" t="s">
        <v>16</v>
      </c>
      <c r="C1662" t="s">
        <v>17</v>
      </c>
      <c r="E1662" s="1">
        <v>44503</v>
      </c>
      <c r="F1662" s="3" t="s">
        <v>853</v>
      </c>
      <c r="G1662" t="s">
        <v>502</v>
      </c>
      <c r="H1662" t="s">
        <v>417</v>
      </c>
      <c r="I1662" t="s">
        <v>591</v>
      </c>
      <c r="J1662" s="3" t="s">
        <v>1147</v>
      </c>
      <c r="K1662" s="3">
        <v>495073</v>
      </c>
      <c r="L1662" s="3" t="s">
        <v>22</v>
      </c>
      <c r="M1662" s="5">
        <v>44588</v>
      </c>
      <c r="O1662" t="s">
        <v>23</v>
      </c>
      <c r="P1662">
        <v>30</v>
      </c>
      <c r="S1662" s="6">
        <v>44566</v>
      </c>
      <c r="T1662" t="s">
        <v>346</v>
      </c>
      <c r="U1662" t="s">
        <v>606</v>
      </c>
    </row>
    <row r="1663" spans="1:21" hidden="1" x14ac:dyDescent="0.25">
      <c r="A1663" t="s">
        <v>132</v>
      </c>
      <c r="B1663" t="s">
        <v>16</v>
      </c>
      <c r="C1663" t="s">
        <v>17</v>
      </c>
      <c r="E1663" s="1">
        <v>44503</v>
      </c>
      <c r="F1663" s="3" t="s">
        <v>853</v>
      </c>
      <c r="G1663" t="s">
        <v>502</v>
      </c>
      <c r="H1663" t="s">
        <v>417</v>
      </c>
      <c r="I1663" t="s">
        <v>591</v>
      </c>
      <c r="J1663" s="3" t="s">
        <v>1147</v>
      </c>
      <c r="K1663" s="3">
        <v>495073</v>
      </c>
      <c r="L1663" s="3" t="s">
        <v>22</v>
      </c>
      <c r="M1663" s="5">
        <v>44588</v>
      </c>
      <c r="O1663" t="s">
        <v>23</v>
      </c>
      <c r="P1663">
        <v>30</v>
      </c>
      <c r="S1663" s="6">
        <v>44586</v>
      </c>
      <c r="T1663" t="s">
        <v>346</v>
      </c>
      <c r="U1663" t="s">
        <v>606</v>
      </c>
    </row>
    <row r="1664" spans="1:21" hidden="1" x14ac:dyDescent="0.25">
      <c r="A1664" t="s">
        <v>132</v>
      </c>
      <c r="B1664" t="s">
        <v>16</v>
      </c>
      <c r="C1664" t="s">
        <v>17</v>
      </c>
      <c r="E1664" s="1">
        <v>44503</v>
      </c>
      <c r="F1664" s="3" t="s">
        <v>853</v>
      </c>
      <c r="G1664" t="s">
        <v>502</v>
      </c>
      <c r="H1664" t="s">
        <v>417</v>
      </c>
      <c r="I1664" t="s">
        <v>591</v>
      </c>
      <c r="J1664" s="3" t="s">
        <v>1147</v>
      </c>
      <c r="K1664" s="3">
        <v>495073</v>
      </c>
      <c r="L1664" s="3" t="s">
        <v>22</v>
      </c>
      <c r="M1664" s="5">
        <v>44588</v>
      </c>
      <c r="O1664" t="s">
        <v>23</v>
      </c>
      <c r="P1664">
        <v>90</v>
      </c>
      <c r="S1664" s="6">
        <v>44588</v>
      </c>
      <c r="T1664" t="s">
        <v>346</v>
      </c>
      <c r="U1664" t="s">
        <v>1301</v>
      </c>
    </row>
    <row r="1665" spans="1:21" hidden="1" x14ac:dyDescent="0.25">
      <c r="A1665" t="s">
        <v>132</v>
      </c>
      <c r="B1665" t="s">
        <v>16</v>
      </c>
      <c r="C1665" t="s">
        <v>17</v>
      </c>
      <c r="E1665" s="1">
        <v>44609</v>
      </c>
      <c r="F1665" s="3" t="s">
        <v>853</v>
      </c>
      <c r="G1665" t="s">
        <v>502</v>
      </c>
      <c r="H1665" t="s">
        <v>417</v>
      </c>
      <c r="I1665" t="s">
        <v>591</v>
      </c>
      <c r="J1665" s="3" t="s">
        <v>1345</v>
      </c>
      <c r="K1665" s="3">
        <v>500963</v>
      </c>
      <c r="L1665" s="3" t="s">
        <v>22</v>
      </c>
      <c r="M1665" s="5">
        <v>44691</v>
      </c>
      <c r="N1665">
        <v>400</v>
      </c>
      <c r="O1665" t="s">
        <v>23</v>
      </c>
      <c r="P1665">
        <v>40</v>
      </c>
      <c r="R1665" s="10">
        <f>Table1[[#This Row],[Initial Balance]]-Table1[[#This Row],[ Removed  Qty]]-P1666-P1667-P1668-P1669-P1670-P1671-P1672-P1673-P1676-P1677-P1678-P1679</f>
        <v>0</v>
      </c>
      <c r="S1665" s="6">
        <v>44610</v>
      </c>
      <c r="T1665" t="s">
        <v>24</v>
      </c>
      <c r="U1665" t="s">
        <v>1346</v>
      </c>
    </row>
    <row r="1666" spans="1:21" hidden="1" x14ac:dyDescent="0.25">
      <c r="A1666" t="s">
        <v>132</v>
      </c>
      <c r="B1666" t="s">
        <v>16</v>
      </c>
      <c r="C1666" t="s">
        <v>17</v>
      </c>
      <c r="E1666" s="1">
        <v>44609</v>
      </c>
      <c r="F1666" s="3" t="s">
        <v>853</v>
      </c>
      <c r="G1666" t="s">
        <v>502</v>
      </c>
      <c r="H1666" t="s">
        <v>417</v>
      </c>
      <c r="I1666" t="s">
        <v>591</v>
      </c>
      <c r="J1666" s="3" t="s">
        <v>1345</v>
      </c>
      <c r="K1666" s="3">
        <v>500963</v>
      </c>
      <c r="L1666" s="3" t="s">
        <v>22</v>
      </c>
      <c r="M1666" s="5">
        <v>44691</v>
      </c>
      <c r="O1666" t="s">
        <v>23</v>
      </c>
      <c r="P1666">
        <v>30</v>
      </c>
      <c r="S1666" s="6">
        <v>44610</v>
      </c>
      <c r="T1666" t="s">
        <v>346</v>
      </c>
      <c r="U1666" t="s">
        <v>1347</v>
      </c>
    </row>
    <row r="1667" spans="1:21" hidden="1" x14ac:dyDescent="0.25">
      <c r="A1667" t="s">
        <v>132</v>
      </c>
      <c r="B1667" t="s">
        <v>16</v>
      </c>
      <c r="C1667" t="s">
        <v>17</v>
      </c>
      <c r="E1667" s="1">
        <v>44609</v>
      </c>
      <c r="F1667" s="3" t="s">
        <v>853</v>
      </c>
      <c r="G1667" t="s">
        <v>502</v>
      </c>
      <c r="H1667" t="s">
        <v>417</v>
      </c>
      <c r="I1667" t="s">
        <v>591</v>
      </c>
      <c r="J1667" s="3" t="s">
        <v>1345</v>
      </c>
      <c r="K1667" s="3">
        <v>500963</v>
      </c>
      <c r="L1667" s="3" t="s">
        <v>22</v>
      </c>
      <c r="M1667" s="5">
        <v>44691</v>
      </c>
      <c r="O1667" t="s">
        <v>23</v>
      </c>
      <c r="P1667">
        <v>30</v>
      </c>
      <c r="S1667" s="6">
        <v>44613</v>
      </c>
      <c r="T1667" t="s">
        <v>346</v>
      </c>
      <c r="U1667" t="s">
        <v>1347</v>
      </c>
    </row>
    <row r="1668" spans="1:21" hidden="1" x14ac:dyDescent="0.25">
      <c r="A1668" t="s">
        <v>132</v>
      </c>
      <c r="B1668" t="s">
        <v>16</v>
      </c>
      <c r="C1668" t="s">
        <v>17</v>
      </c>
      <c r="E1668" s="1">
        <v>44609</v>
      </c>
      <c r="F1668" s="3" t="s">
        <v>853</v>
      </c>
      <c r="G1668" t="s">
        <v>502</v>
      </c>
      <c r="H1668" t="s">
        <v>417</v>
      </c>
      <c r="I1668" t="s">
        <v>591</v>
      </c>
      <c r="J1668" s="3" t="s">
        <v>1345</v>
      </c>
      <c r="K1668" s="3">
        <v>500963</v>
      </c>
      <c r="L1668" s="3" t="s">
        <v>22</v>
      </c>
      <c r="M1668" s="5">
        <v>44691</v>
      </c>
      <c r="O1668" t="s">
        <v>23</v>
      </c>
      <c r="P1668">
        <v>30</v>
      </c>
      <c r="S1668" s="6">
        <v>44614</v>
      </c>
      <c r="T1668" t="s">
        <v>346</v>
      </c>
      <c r="U1668" t="s">
        <v>1348</v>
      </c>
    </row>
    <row r="1669" spans="1:21" hidden="1" x14ac:dyDescent="0.25">
      <c r="A1669" t="s">
        <v>132</v>
      </c>
      <c r="B1669" t="s">
        <v>16</v>
      </c>
      <c r="C1669" t="s">
        <v>17</v>
      </c>
      <c r="E1669" s="1">
        <v>44609</v>
      </c>
      <c r="F1669" s="3" t="s">
        <v>853</v>
      </c>
      <c r="G1669" t="s">
        <v>502</v>
      </c>
      <c r="H1669" t="s">
        <v>417</v>
      </c>
      <c r="I1669" t="s">
        <v>591</v>
      </c>
      <c r="J1669" s="3" t="s">
        <v>1345</v>
      </c>
      <c r="K1669" s="3">
        <v>500963</v>
      </c>
      <c r="L1669" s="3" t="s">
        <v>22</v>
      </c>
      <c r="M1669" s="5">
        <v>44691</v>
      </c>
      <c r="O1669" t="s">
        <v>23</v>
      </c>
      <c r="P1669">
        <v>30</v>
      </c>
      <c r="S1669" s="6">
        <v>44615</v>
      </c>
      <c r="T1669" t="s">
        <v>24</v>
      </c>
      <c r="U1669" t="s">
        <v>1349</v>
      </c>
    </row>
    <row r="1670" spans="1:21" hidden="1" x14ac:dyDescent="0.25">
      <c r="A1670" t="s">
        <v>132</v>
      </c>
      <c r="B1670" t="s">
        <v>16</v>
      </c>
      <c r="C1670" t="s">
        <v>17</v>
      </c>
      <c r="E1670" s="1">
        <v>44609</v>
      </c>
      <c r="F1670" s="3" t="s">
        <v>853</v>
      </c>
      <c r="G1670" t="s">
        <v>502</v>
      </c>
      <c r="H1670" t="s">
        <v>417</v>
      </c>
      <c r="I1670" t="s">
        <v>591</v>
      </c>
      <c r="J1670" s="3" t="s">
        <v>1345</v>
      </c>
      <c r="K1670" s="3">
        <v>500963</v>
      </c>
      <c r="L1670" s="3" t="s">
        <v>22</v>
      </c>
      <c r="M1670" s="5">
        <v>44691</v>
      </c>
      <c r="O1670" t="s">
        <v>23</v>
      </c>
      <c r="P1670">
        <v>10</v>
      </c>
      <c r="S1670" s="6">
        <v>44610</v>
      </c>
      <c r="T1670" t="s">
        <v>346</v>
      </c>
      <c r="U1670" t="s">
        <v>1350</v>
      </c>
    </row>
    <row r="1671" spans="1:21" hidden="1" x14ac:dyDescent="0.25">
      <c r="A1671" t="s">
        <v>132</v>
      </c>
      <c r="B1671" t="s">
        <v>16</v>
      </c>
      <c r="C1671" t="s">
        <v>17</v>
      </c>
      <c r="E1671" s="1">
        <v>44609</v>
      </c>
      <c r="F1671" s="3" t="s">
        <v>853</v>
      </c>
      <c r="G1671" t="s">
        <v>502</v>
      </c>
      <c r="H1671" t="s">
        <v>417</v>
      </c>
      <c r="I1671" t="s">
        <v>591</v>
      </c>
      <c r="J1671" s="3" t="s">
        <v>1345</v>
      </c>
      <c r="K1671" s="3">
        <v>500963</v>
      </c>
      <c r="L1671" s="3" t="s">
        <v>22</v>
      </c>
      <c r="M1671" s="5">
        <v>44691</v>
      </c>
      <c r="O1671" t="s">
        <v>23</v>
      </c>
      <c r="P1671">
        <v>20</v>
      </c>
      <c r="S1671" s="6">
        <v>44614</v>
      </c>
      <c r="T1671" t="s">
        <v>24</v>
      </c>
      <c r="U1671" t="s">
        <v>198</v>
      </c>
    </row>
    <row r="1672" spans="1:21" hidden="1" x14ac:dyDescent="0.25">
      <c r="A1672" t="s">
        <v>132</v>
      </c>
      <c r="B1672" t="s">
        <v>16</v>
      </c>
      <c r="C1672" t="s">
        <v>17</v>
      </c>
      <c r="E1672" s="1">
        <v>44609</v>
      </c>
      <c r="F1672" s="3" t="s">
        <v>853</v>
      </c>
      <c r="G1672" t="s">
        <v>502</v>
      </c>
      <c r="H1672" t="s">
        <v>417</v>
      </c>
      <c r="I1672" t="s">
        <v>591</v>
      </c>
      <c r="J1672" s="3" t="s">
        <v>1345</v>
      </c>
      <c r="K1672" s="3">
        <v>500963</v>
      </c>
      <c r="L1672" s="3" t="s">
        <v>22</v>
      </c>
      <c r="M1672" s="5">
        <v>44691</v>
      </c>
      <c r="O1672" t="s">
        <v>23</v>
      </c>
      <c r="P1672">
        <v>30</v>
      </c>
      <c r="S1672" s="6">
        <v>44616</v>
      </c>
      <c r="T1672" t="s">
        <v>346</v>
      </c>
      <c r="U1672" t="s">
        <v>1348</v>
      </c>
    </row>
    <row r="1673" spans="1:21" hidden="1" x14ac:dyDescent="0.25">
      <c r="A1673" t="s">
        <v>132</v>
      </c>
      <c r="B1673" t="s">
        <v>16</v>
      </c>
      <c r="C1673" t="s">
        <v>17</v>
      </c>
      <c r="E1673" s="1">
        <v>44609</v>
      </c>
      <c r="F1673" s="3" t="s">
        <v>853</v>
      </c>
      <c r="G1673" t="s">
        <v>502</v>
      </c>
      <c r="H1673" t="s">
        <v>417</v>
      </c>
      <c r="I1673" t="s">
        <v>591</v>
      </c>
      <c r="J1673" s="3" t="s">
        <v>1345</v>
      </c>
      <c r="K1673" s="3">
        <v>500963</v>
      </c>
      <c r="L1673" s="3" t="s">
        <v>22</v>
      </c>
      <c r="M1673" s="5">
        <v>44691</v>
      </c>
      <c r="O1673" t="s">
        <v>23</v>
      </c>
      <c r="P1673">
        <v>30</v>
      </c>
      <c r="S1673" s="6">
        <v>44622</v>
      </c>
      <c r="T1673" t="s">
        <v>346</v>
      </c>
      <c r="U1673" t="s">
        <v>606</v>
      </c>
    </row>
    <row r="1674" spans="1:21" hidden="1" x14ac:dyDescent="0.25">
      <c r="A1674" t="s">
        <v>132</v>
      </c>
      <c r="B1674" t="s">
        <v>16</v>
      </c>
      <c r="C1674" t="s">
        <v>17</v>
      </c>
      <c r="E1674" s="1">
        <v>44621</v>
      </c>
      <c r="F1674" s="3" t="s">
        <v>853</v>
      </c>
      <c r="G1674" t="s">
        <v>502</v>
      </c>
      <c r="H1674" t="s">
        <v>417</v>
      </c>
      <c r="I1674" t="s">
        <v>591</v>
      </c>
      <c r="J1674" s="3" t="s">
        <v>1116</v>
      </c>
      <c r="K1674" s="3">
        <v>501647</v>
      </c>
      <c r="L1674" s="3" t="s">
        <v>22</v>
      </c>
      <c r="M1674" s="5">
        <v>44703</v>
      </c>
      <c r="O1674" t="s">
        <v>23</v>
      </c>
      <c r="P1674">
        <v>10</v>
      </c>
      <c r="S1674" s="6">
        <v>44621</v>
      </c>
      <c r="T1674" t="s">
        <v>346</v>
      </c>
      <c r="U1674" t="s">
        <v>1360</v>
      </c>
    </row>
    <row r="1675" spans="1:21" hidden="1" x14ac:dyDescent="0.25">
      <c r="A1675" t="s">
        <v>132</v>
      </c>
      <c r="B1675" t="s">
        <v>16</v>
      </c>
      <c r="C1675" t="s">
        <v>17</v>
      </c>
      <c r="E1675" s="1">
        <v>44621</v>
      </c>
      <c r="F1675" s="3" t="s">
        <v>853</v>
      </c>
      <c r="G1675" t="s">
        <v>502</v>
      </c>
      <c r="H1675" t="s">
        <v>417</v>
      </c>
      <c r="I1675" t="s">
        <v>591</v>
      </c>
      <c r="J1675" s="3" t="s">
        <v>1116</v>
      </c>
      <c r="K1675" s="3">
        <v>501647</v>
      </c>
      <c r="L1675" s="3" t="s">
        <v>22</v>
      </c>
      <c r="M1675" s="5">
        <v>44703</v>
      </c>
      <c r="N1675">
        <v>400</v>
      </c>
      <c r="O1675" t="s">
        <v>23</v>
      </c>
      <c r="S1675" s="6">
        <v>44627</v>
      </c>
      <c r="T1675" t="s">
        <v>24</v>
      </c>
      <c r="U1675" t="s">
        <v>25</v>
      </c>
    </row>
    <row r="1676" spans="1:21" hidden="1" x14ac:dyDescent="0.25">
      <c r="A1676" t="s">
        <v>132</v>
      </c>
      <c r="B1676" t="s">
        <v>16</v>
      </c>
      <c r="C1676" t="s">
        <v>17</v>
      </c>
      <c r="E1676" s="1">
        <v>44609</v>
      </c>
      <c r="F1676" s="3" t="s">
        <v>853</v>
      </c>
      <c r="G1676" t="s">
        <v>502</v>
      </c>
      <c r="H1676" t="s">
        <v>417</v>
      </c>
      <c r="I1676" t="s">
        <v>591</v>
      </c>
      <c r="J1676" s="3" t="s">
        <v>1345</v>
      </c>
      <c r="K1676" s="3">
        <v>500963</v>
      </c>
      <c r="L1676" s="3" t="s">
        <v>22</v>
      </c>
      <c r="M1676" s="5">
        <v>44691</v>
      </c>
      <c r="O1676" t="s">
        <v>23</v>
      </c>
      <c r="P1676">
        <v>60</v>
      </c>
      <c r="S1676" s="6">
        <v>44636</v>
      </c>
      <c r="T1676" t="s">
        <v>24</v>
      </c>
      <c r="U1676" t="s">
        <v>1369</v>
      </c>
    </row>
    <row r="1677" spans="1:21" hidden="1" x14ac:dyDescent="0.25">
      <c r="A1677" t="s">
        <v>132</v>
      </c>
      <c r="B1677" t="s">
        <v>16</v>
      </c>
      <c r="C1677" t="s">
        <v>17</v>
      </c>
      <c r="E1677" s="1">
        <v>44609</v>
      </c>
      <c r="F1677" s="3" t="s">
        <v>853</v>
      </c>
      <c r="G1677" t="s">
        <v>502</v>
      </c>
      <c r="H1677" t="s">
        <v>417</v>
      </c>
      <c r="I1677" t="s">
        <v>591</v>
      </c>
      <c r="J1677" s="3" t="s">
        <v>1345</v>
      </c>
      <c r="K1677" s="3">
        <v>500963</v>
      </c>
      <c r="L1677" s="3" t="s">
        <v>22</v>
      </c>
      <c r="M1677" s="5">
        <v>44691</v>
      </c>
      <c r="O1677" t="s">
        <v>23</v>
      </c>
      <c r="P1677">
        <v>30</v>
      </c>
      <c r="S1677" s="6">
        <v>44637</v>
      </c>
      <c r="T1677" t="s">
        <v>346</v>
      </c>
      <c r="U1677" t="s">
        <v>1370</v>
      </c>
    </row>
    <row r="1678" spans="1:21" hidden="1" x14ac:dyDescent="0.25">
      <c r="A1678" t="s">
        <v>132</v>
      </c>
      <c r="B1678" t="s">
        <v>16</v>
      </c>
      <c r="C1678" t="s">
        <v>17</v>
      </c>
      <c r="E1678" s="1">
        <v>44609</v>
      </c>
      <c r="F1678" s="3" t="s">
        <v>853</v>
      </c>
      <c r="G1678" t="s">
        <v>502</v>
      </c>
      <c r="H1678" t="s">
        <v>417</v>
      </c>
      <c r="I1678" t="s">
        <v>591</v>
      </c>
      <c r="J1678" s="3" t="s">
        <v>1345</v>
      </c>
      <c r="K1678" s="3">
        <v>500963</v>
      </c>
      <c r="L1678" s="3" t="s">
        <v>22</v>
      </c>
      <c r="M1678" s="5">
        <v>44691</v>
      </c>
      <c r="O1678" t="s">
        <v>23</v>
      </c>
      <c r="P1678">
        <v>30</v>
      </c>
      <c r="S1678" s="6">
        <v>44637</v>
      </c>
      <c r="T1678" t="s">
        <v>346</v>
      </c>
      <c r="U1678" t="s">
        <v>1371</v>
      </c>
    </row>
    <row r="1679" spans="1:21" hidden="1" x14ac:dyDescent="0.25">
      <c r="A1679" t="s">
        <v>132</v>
      </c>
      <c r="B1679" t="s">
        <v>16</v>
      </c>
      <c r="C1679" t="s">
        <v>17</v>
      </c>
      <c r="E1679" s="1">
        <v>44609</v>
      </c>
      <c r="F1679" s="3" t="s">
        <v>853</v>
      </c>
      <c r="G1679" t="s">
        <v>502</v>
      </c>
      <c r="H1679" t="s">
        <v>417</v>
      </c>
      <c r="I1679" t="s">
        <v>591</v>
      </c>
      <c r="J1679" s="3" t="s">
        <v>1345</v>
      </c>
      <c r="K1679" s="3">
        <v>500963</v>
      </c>
      <c r="L1679" s="3" t="s">
        <v>22</v>
      </c>
      <c r="M1679" s="5">
        <v>44691</v>
      </c>
      <c r="O1679" t="s">
        <v>23</v>
      </c>
      <c r="P1679">
        <v>30</v>
      </c>
      <c r="S1679" s="6">
        <v>44637</v>
      </c>
      <c r="T1679" t="s">
        <v>346</v>
      </c>
      <c r="U1679" t="s">
        <v>1372</v>
      </c>
    </row>
    <row r="1680" spans="1:21" hidden="1" x14ac:dyDescent="0.25">
      <c r="A1680" t="s">
        <v>132</v>
      </c>
      <c r="B1680" t="s">
        <v>16</v>
      </c>
      <c r="C1680" t="s">
        <v>17</v>
      </c>
      <c r="E1680" s="1">
        <v>44621</v>
      </c>
      <c r="F1680" s="3" t="s">
        <v>853</v>
      </c>
      <c r="G1680" t="s">
        <v>502</v>
      </c>
      <c r="H1680" t="s">
        <v>417</v>
      </c>
      <c r="I1680" t="s">
        <v>591</v>
      </c>
      <c r="J1680" s="3" t="s">
        <v>1116</v>
      </c>
      <c r="K1680" s="3">
        <v>501647</v>
      </c>
      <c r="L1680" s="3" t="s">
        <v>22</v>
      </c>
      <c r="M1680" s="5">
        <v>44703</v>
      </c>
      <c r="O1680" t="s">
        <v>23</v>
      </c>
      <c r="P1680">
        <v>30</v>
      </c>
      <c r="S1680" s="6">
        <v>44652</v>
      </c>
      <c r="T1680" t="s">
        <v>346</v>
      </c>
      <c r="U1680" t="s">
        <v>606</v>
      </c>
    </row>
    <row r="1681" spans="1:21" hidden="1" x14ac:dyDescent="0.25">
      <c r="A1681" t="s">
        <v>132</v>
      </c>
      <c r="B1681" t="s">
        <v>16</v>
      </c>
      <c r="C1681" t="s">
        <v>17</v>
      </c>
      <c r="E1681" s="1">
        <v>44621</v>
      </c>
      <c r="F1681" s="3" t="s">
        <v>853</v>
      </c>
      <c r="G1681" t="s">
        <v>502</v>
      </c>
      <c r="H1681" t="s">
        <v>417</v>
      </c>
      <c r="I1681" t="s">
        <v>591</v>
      </c>
      <c r="J1681" s="3" t="s">
        <v>1116</v>
      </c>
      <c r="K1681" s="3">
        <v>501647</v>
      </c>
      <c r="L1681" s="3" t="s">
        <v>22</v>
      </c>
      <c r="M1681" s="5">
        <v>44703</v>
      </c>
      <c r="O1681" t="s">
        <v>23</v>
      </c>
      <c r="P1681">
        <v>30</v>
      </c>
      <c r="S1681" s="6">
        <v>44659</v>
      </c>
      <c r="T1681" t="s">
        <v>346</v>
      </c>
      <c r="U1681" t="s">
        <v>606</v>
      </c>
    </row>
    <row r="1682" spans="1:21" hidden="1" x14ac:dyDescent="0.25">
      <c r="A1682" t="s">
        <v>132</v>
      </c>
      <c r="B1682" t="s">
        <v>16</v>
      </c>
      <c r="C1682" t="s">
        <v>17</v>
      </c>
      <c r="E1682" s="1">
        <v>44621</v>
      </c>
      <c r="F1682" s="3" t="s">
        <v>853</v>
      </c>
      <c r="G1682" t="s">
        <v>502</v>
      </c>
      <c r="H1682" t="s">
        <v>417</v>
      </c>
      <c r="I1682" t="s">
        <v>591</v>
      </c>
      <c r="J1682" s="3" t="s">
        <v>1116</v>
      </c>
      <c r="K1682" s="3">
        <v>501647</v>
      </c>
      <c r="L1682" s="3" t="s">
        <v>22</v>
      </c>
      <c r="M1682" s="5">
        <v>44703</v>
      </c>
      <c r="O1682" t="s">
        <v>23</v>
      </c>
      <c r="P1682">
        <v>30</v>
      </c>
      <c r="S1682" s="6">
        <v>44666</v>
      </c>
      <c r="T1682" t="s">
        <v>346</v>
      </c>
      <c r="U1682" t="s">
        <v>606</v>
      </c>
    </row>
    <row r="1683" spans="1:21" hidden="1" x14ac:dyDescent="0.25">
      <c r="A1683" t="s">
        <v>132</v>
      </c>
      <c r="B1683" t="s">
        <v>16</v>
      </c>
      <c r="C1683" t="s">
        <v>17</v>
      </c>
      <c r="E1683" s="1">
        <v>44621</v>
      </c>
      <c r="F1683" s="3" t="s">
        <v>853</v>
      </c>
      <c r="G1683" t="s">
        <v>502</v>
      </c>
      <c r="H1683" t="s">
        <v>417</v>
      </c>
      <c r="I1683" t="s">
        <v>591</v>
      </c>
      <c r="J1683" s="3" t="s">
        <v>1116</v>
      </c>
      <c r="K1683" s="3">
        <v>501647</v>
      </c>
      <c r="L1683" s="3" t="s">
        <v>22</v>
      </c>
      <c r="M1683" s="5">
        <v>44703</v>
      </c>
      <c r="O1683" t="s">
        <v>23</v>
      </c>
      <c r="P1683">
        <v>30</v>
      </c>
      <c r="S1683" s="6">
        <v>44673</v>
      </c>
      <c r="T1683" t="s">
        <v>346</v>
      </c>
      <c r="U1683" t="s">
        <v>606</v>
      </c>
    </row>
    <row r="1684" spans="1:21" hidden="1" x14ac:dyDescent="0.25">
      <c r="A1684" t="s">
        <v>132</v>
      </c>
      <c r="B1684" t="s">
        <v>16</v>
      </c>
      <c r="C1684" t="s">
        <v>17</v>
      </c>
      <c r="E1684" s="1">
        <v>44621</v>
      </c>
      <c r="F1684" s="3" t="s">
        <v>853</v>
      </c>
      <c r="G1684" t="s">
        <v>502</v>
      </c>
      <c r="H1684" t="s">
        <v>417</v>
      </c>
      <c r="I1684" t="s">
        <v>591</v>
      </c>
      <c r="J1684" s="3" t="s">
        <v>1116</v>
      </c>
      <c r="K1684" s="3">
        <v>501647</v>
      </c>
      <c r="L1684" s="3" t="s">
        <v>22</v>
      </c>
      <c r="M1684" s="5">
        <v>44703</v>
      </c>
      <c r="O1684" t="s">
        <v>23</v>
      </c>
      <c r="P1684">
        <v>30</v>
      </c>
      <c r="S1684" s="6">
        <v>44673</v>
      </c>
      <c r="T1684" t="s">
        <v>346</v>
      </c>
      <c r="U1684" t="s">
        <v>1411</v>
      </c>
    </row>
    <row r="1685" spans="1:21" hidden="1" x14ac:dyDescent="0.25">
      <c r="A1685" t="s">
        <v>132</v>
      </c>
      <c r="B1685" t="s">
        <v>16</v>
      </c>
      <c r="C1685" t="s">
        <v>17</v>
      </c>
      <c r="E1685" s="1">
        <v>44621</v>
      </c>
      <c r="F1685" s="3" t="s">
        <v>853</v>
      </c>
      <c r="G1685" t="s">
        <v>502</v>
      </c>
      <c r="H1685" t="s">
        <v>417</v>
      </c>
      <c r="I1685" t="s">
        <v>591</v>
      </c>
      <c r="J1685" s="3" t="s">
        <v>1116</v>
      </c>
      <c r="K1685" s="3">
        <v>501647</v>
      </c>
      <c r="L1685" s="3" t="s">
        <v>22</v>
      </c>
      <c r="M1685" s="5">
        <v>44703</v>
      </c>
      <c r="O1685" t="s">
        <v>23</v>
      </c>
      <c r="P1685">
        <v>30</v>
      </c>
      <c r="S1685" s="6">
        <v>44680</v>
      </c>
      <c r="T1685" t="s">
        <v>346</v>
      </c>
      <c r="U1685" t="s">
        <v>606</v>
      </c>
    </row>
    <row r="1686" spans="1:21" hidden="1" x14ac:dyDescent="0.25">
      <c r="A1686" t="s">
        <v>132</v>
      </c>
      <c r="B1686" t="s">
        <v>16</v>
      </c>
      <c r="C1686" t="s">
        <v>17</v>
      </c>
      <c r="E1686" s="1">
        <v>44621</v>
      </c>
      <c r="F1686" s="3" t="s">
        <v>853</v>
      </c>
      <c r="G1686" t="s">
        <v>502</v>
      </c>
      <c r="H1686" t="s">
        <v>417</v>
      </c>
      <c r="I1686" t="s">
        <v>591</v>
      </c>
      <c r="J1686" s="3" t="s">
        <v>1116</v>
      </c>
      <c r="K1686" s="3">
        <v>501647</v>
      </c>
      <c r="L1686" s="3" t="s">
        <v>22</v>
      </c>
      <c r="M1686" s="5">
        <v>44703</v>
      </c>
      <c r="O1686" t="s">
        <v>23</v>
      </c>
      <c r="P1686">
        <v>30</v>
      </c>
      <c r="S1686" s="6">
        <v>44687</v>
      </c>
      <c r="T1686" t="s">
        <v>346</v>
      </c>
      <c r="U1686" t="s">
        <v>606</v>
      </c>
    </row>
    <row r="1687" spans="1:21" hidden="1" x14ac:dyDescent="0.25">
      <c r="A1687" t="s">
        <v>132</v>
      </c>
      <c r="B1687" t="s">
        <v>16</v>
      </c>
      <c r="C1687" t="s">
        <v>17</v>
      </c>
      <c r="E1687" s="1">
        <v>44621</v>
      </c>
      <c r="F1687" s="3" t="s">
        <v>853</v>
      </c>
      <c r="G1687" t="s">
        <v>502</v>
      </c>
      <c r="H1687" t="s">
        <v>417</v>
      </c>
      <c r="I1687" t="s">
        <v>591</v>
      </c>
      <c r="J1687" s="3" t="s">
        <v>1116</v>
      </c>
      <c r="K1687" s="3">
        <v>501647</v>
      </c>
      <c r="L1687" s="3" t="s">
        <v>22</v>
      </c>
      <c r="M1687" s="5">
        <v>44703</v>
      </c>
      <c r="O1687" t="s">
        <v>23</v>
      </c>
      <c r="P1687">
        <v>30</v>
      </c>
      <c r="S1687" s="6">
        <v>44694</v>
      </c>
      <c r="T1687" t="s">
        <v>346</v>
      </c>
      <c r="U1687" t="s">
        <v>606</v>
      </c>
    </row>
    <row r="1688" spans="1:21" hidden="1" x14ac:dyDescent="0.25">
      <c r="A1688" t="s">
        <v>132</v>
      </c>
      <c r="B1688" t="s">
        <v>16</v>
      </c>
      <c r="C1688" t="s">
        <v>17</v>
      </c>
      <c r="E1688" s="1">
        <v>44621</v>
      </c>
      <c r="F1688" s="3" t="s">
        <v>853</v>
      </c>
      <c r="G1688" t="s">
        <v>502</v>
      </c>
      <c r="H1688" t="s">
        <v>417</v>
      </c>
      <c r="I1688" t="s">
        <v>591</v>
      </c>
      <c r="J1688" s="3" t="s">
        <v>1116</v>
      </c>
      <c r="K1688" s="3">
        <v>501647</v>
      </c>
      <c r="L1688" s="3" t="s">
        <v>22</v>
      </c>
      <c r="M1688" s="5">
        <v>44703</v>
      </c>
      <c r="O1688" t="s">
        <v>23</v>
      </c>
      <c r="P1688">
        <v>30</v>
      </c>
      <c r="S1688" s="6">
        <v>44701</v>
      </c>
      <c r="T1688" t="s">
        <v>346</v>
      </c>
      <c r="U1688" t="s">
        <v>606</v>
      </c>
    </row>
    <row r="1689" spans="1:21" hidden="1" x14ac:dyDescent="0.25">
      <c r="A1689" t="s">
        <v>132</v>
      </c>
      <c r="B1689" t="s">
        <v>16</v>
      </c>
      <c r="C1689" t="s">
        <v>17</v>
      </c>
      <c r="E1689" s="1">
        <v>44705</v>
      </c>
      <c r="F1689" s="3" t="s">
        <v>853</v>
      </c>
      <c r="G1689" t="s">
        <v>502</v>
      </c>
      <c r="H1689" t="s">
        <v>417</v>
      </c>
      <c r="I1689" t="s">
        <v>591</v>
      </c>
      <c r="J1689" s="3" t="s">
        <v>1473</v>
      </c>
      <c r="K1689" s="3">
        <v>506494</v>
      </c>
      <c r="L1689" s="3" t="s">
        <v>22</v>
      </c>
      <c r="M1689" s="5">
        <v>44784</v>
      </c>
      <c r="N1689">
        <v>400</v>
      </c>
      <c r="O1689" t="s">
        <v>23</v>
      </c>
      <c r="P1689">
        <v>10</v>
      </c>
      <c r="R1689" s="10">
        <v>0</v>
      </c>
      <c r="S1689" s="6">
        <v>44705</v>
      </c>
      <c r="T1689" t="s">
        <v>346</v>
      </c>
      <c r="U1689" t="s">
        <v>1474</v>
      </c>
    </row>
    <row r="1690" spans="1:21" hidden="1" x14ac:dyDescent="0.25">
      <c r="A1690" t="s">
        <v>132</v>
      </c>
      <c r="B1690" t="s">
        <v>16</v>
      </c>
      <c r="C1690" t="s">
        <v>17</v>
      </c>
      <c r="E1690" s="1">
        <v>44705</v>
      </c>
      <c r="F1690" s="3" t="s">
        <v>853</v>
      </c>
      <c r="G1690" t="s">
        <v>502</v>
      </c>
      <c r="H1690" t="s">
        <v>417</v>
      </c>
      <c r="I1690" t="s">
        <v>591</v>
      </c>
      <c r="J1690" s="3" t="s">
        <v>1473</v>
      </c>
      <c r="K1690" s="3">
        <v>506494</v>
      </c>
      <c r="L1690" s="3" t="s">
        <v>22</v>
      </c>
      <c r="M1690" s="5">
        <v>44784</v>
      </c>
      <c r="O1690" t="s">
        <v>23</v>
      </c>
      <c r="P1690">
        <v>60</v>
      </c>
      <c r="S1690" s="6">
        <v>44706</v>
      </c>
      <c r="T1690" t="s">
        <v>346</v>
      </c>
      <c r="U1690" t="s">
        <v>1475</v>
      </c>
    </row>
    <row r="1691" spans="1:21" hidden="1" x14ac:dyDescent="0.25">
      <c r="A1691" t="s">
        <v>132</v>
      </c>
      <c r="B1691" t="s">
        <v>16</v>
      </c>
      <c r="C1691" t="s">
        <v>17</v>
      </c>
      <c r="E1691" s="1">
        <v>44705</v>
      </c>
      <c r="F1691" s="3" t="s">
        <v>853</v>
      </c>
      <c r="G1691" t="s">
        <v>502</v>
      </c>
      <c r="H1691" t="s">
        <v>417</v>
      </c>
      <c r="I1691" t="s">
        <v>591</v>
      </c>
      <c r="J1691" s="3" t="s">
        <v>1473</v>
      </c>
      <c r="K1691" s="3">
        <v>506494</v>
      </c>
      <c r="L1691" s="3" t="s">
        <v>22</v>
      </c>
      <c r="M1691" s="5">
        <v>44784</v>
      </c>
      <c r="O1691" t="s">
        <v>23</v>
      </c>
      <c r="P1691">
        <v>35</v>
      </c>
      <c r="S1691" s="6">
        <v>44706</v>
      </c>
      <c r="T1691" t="s">
        <v>24</v>
      </c>
      <c r="U1691" t="s">
        <v>1476</v>
      </c>
    </row>
    <row r="1692" spans="1:21" hidden="1" x14ac:dyDescent="0.25">
      <c r="A1692" t="s">
        <v>132</v>
      </c>
      <c r="B1692" t="s">
        <v>16</v>
      </c>
      <c r="C1692" t="s">
        <v>17</v>
      </c>
      <c r="E1692" s="1">
        <v>44705</v>
      </c>
      <c r="F1692" s="3" t="s">
        <v>853</v>
      </c>
      <c r="G1692" t="s">
        <v>502</v>
      </c>
      <c r="H1692" t="s">
        <v>417</v>
      </c>
      <c r="I1692" t="s">
        <v>591</v>
      </c>
      <c r="J1692" s="3" t="s">
        <v>1473</v>
      </c>
      <c r="K1692" s="3">
        <v>506494</v>
      </c>
      <c r="L1692" s="3" t="s">
        <v>22</v>
      </c>
      <c r="M1692" s="5">
        <v>44784</v>
      </c>
      <c r="O1692" t="s">
        <v>23</v>
      </c>
      <c r="P1692">
        <v>60</v>
      </c>
      <c r="S1692" s="6">
        <v>44734</v>
      </c>
      <c r="T1692" t="s">
        <v>24</v>
      </c>
      <c r="U1692" t="s">
        <v>1521</v>
      </c>
    </row>
    <row r="1693" spans="1:21" hidden="1" x14ac:dyDescent="0.25">
      <c r="A1693" t="s">
        <v>132</v>
      </c>
      <c r="B1693" t="s">
        <v>16</v>
      </c>
      <c r="C1693" t="s">
        <v>17</v>
      </c>
      <c r="E1693" s="1">
        <v>44705</v>
      </c>
      <c r="F1693" s="3" t="s">
        <v>853</v>
      </c>
      <c r="G1693" t="s">
        <v>502</v>
      </c>
      <c r="H1693" t="s">
        <v>417</v>
      </c>
      <c r="I1693" t="s">
        <v>591</v>
      </c>
      <c r="J1693" s="3" t="s">
        <v>1473</v>
      </c>
      <c r="K1693" s="3">
        <v>506494</v>
      </c>
      <c r="L1693" s="3" t="s">
        <v>22</v>
      </c>
      <c r="M1693" s="5">
        <v>44784</v>
      </c>
      <c r="O1693" t="s">
        <v>23</v>
      </c>
      <c r="P1693">
        <v>60</v>
      </c>
      <c r="S1693" s="6">
        <v>44735</v>
      </c>
      <c r="T1693" t="s">
        <v>346</v>
      </c>
      <c r="U1693" t="s">
        <v>1522</v>
      </c>
    </row>
    <row r="1694" spans="1:21" hidden="1" x14ac:dyDescent="0.25">
      <c r="A1694" t="s">
        <v>132</v>
      </c>
      <c r="B1694" t="s">
        <v>16</v>
      </c>
      <c r="C1694" t="s">
        <v>17</v>
      </c>
      <c r="E1694" s="1">
        <v>44705</v>
      </c>
      <c r="F1694" s="3" t="s">
        <v>853</v>
      </c>
      <c r="G1694" t="s">
        <v>502</v>
      </c>
      <c r="H1694" t="s">
        <v>417</v>
      </c>
      <c r="I1694" t="s">
        <v>591</v>
      </c>
      <c r="J1694" s="3" t="s">
        <v>1473</v>
      </c>
      <c r="K1694" s="3">
        <v>506494</v>
      </c>
      <c r="L1694" s="3" t="s">
        <v>22</v>
      </c>
      <c r="M1694" s="5">
        <v>44784</v>
      </c>
      <c r="O1694" t="s">
        <v>23</v>
      </c>
      <c r="P1694">
        <v>90</v>
      </c>
      <c r="S1694" s="6">
        <v>44735</v>
      </c>
      <c r="T1694" t="s">
        <v>346</v>
      </c>
      <c r="U1694" t="s">
        <v>1523</v>
      </c>
    </row>
    <row r="1695" spans="1:21" hidden="1" x14ac:dyDescent="0.25">
      <c r="A1695" t="s">
        <v>132</v>
      </c>
      <c r="B1695" t="s">
        <v>16</v>
      </c>
      <c r="C1695" t="s">
        <v>17</v>
      </c>
      <c r="E1695" s="1">
        <v>44705</v>
      </c>
      <c r="F1695" s="3" t="s">
        <v>853</v>
      </c>
      <c r="G1695" t="s">
        <v>502</v>
      </c>
      <c r="H1695" t="s">
        <v>417</v>
      </c>
      <c r="I1695" t="s">
        <v>591</v>
      </c>
      <c r="J1695" s="3" t="s">
        <v>1473</v>
      </c>
      <c r="K1695" s="3">
        <v>506494</v>
      </c>
      <c r="L1695" s="3" t="s">
        <v>22</v>
      </c>
      <c r="M1695" s="5">
        <v>44784</v>
      </c>
      <c r="O1695" t="s">
        <v>23</v>
      </c>
      <c r="P1695">
        <v>30</v>
      </c>
      <c r="S1695" s="6">
        <v>44743</v>
      </c>
      <c r="T1695" t="s">
        <v>346</v>
      </c>
      <c r="U1695" t="s">
        <v>606</v>
      </c>
    </row>
    <row r="1696" spans="1:21" hidden="1" x14ac:dyDescent="0.25">
      <c r="A1696" t="s">
        <v>132</v>
      </c>
      <c r="B1696" t="s">
        <v>16</v>
      </c>
      <c r="C1696" t="s">
        <v>17</v>
      </c>
      <c r="E1696" s="1">
        <v>44705</v>
      </c>
      <c r="F1696" s="3" t="s">
        <v>853</v>
      </c>
      <c r="G1696" t="s">
        <v>502</v>
      </c>
      <c r="H1696" t="s">
        <v>417</v>
      </c>
      <c r="I1696" t="s">
        <v>591</v>
      </c>
      <c r="J1696" s="3" t="s">
        <v>1473</v>
      </c>
      <c r="K1696" s="3">
        <v>506494</v>
      </c>
      <c r="L1696" s="3" t="s">
        <v>22</v>
      </c>
      <c r="M1696" s="5">
        <v>44784</v>
      </c>
      <c r="O1696" t="s">
        <v>23</v>
      </c>
      <c r="P1696">
        <v>30</v>
      </c>
      <c r="S1696" s="6" t="s">
        <v>1592</v>
      </c>
      <c r="T1696" t="s">
        <v>346</v>
      </c>
      <c r="U1696" t="s">
        <v>606</v>
      </c>
    </row>
    <row r="1697" spans="1:21" hidden="1" x14ac:dyDescent="0.25">
      <c r="A1697" t="s">
        <v>132</v>
      </c>
      <c r="B1697" t="s">
        <v>16</v>
      </c>
      <c r="C1697" t="s">
        <v>17</v>
      </c>
      <c r="E1697" s="1">
        <v>44705</v>
      </c>
      <c r="F1697" s="3" t="s">
        <v>853</v>
      </c>
      <c r="G1697" t="s">
        <v>502</v>
      </c>
      <c r="H1697" t="s">
        <v>417</v>
      </c>
      <c r="I1697" t="s">
        <v>591</v>
      </c>
      <c r="J1697" s="3" t="s">
        <v>1473</v>
      </c>
      <c r="K1697" s="3">
        <v>506494</v>
      </c>
      <c r="L1697" s="3" t="s">
        <v>22</v>
      </c>
      <c r="M1697" s="5">
        <v>44784</v>
      </c>
      <c r="O1697" t="s">
        <v>23</v>
      </c>
      <c r="P1697">
        <v>25</v>
      </c>
      <c r="S1697" s="6">
        <v>44756</v>
      </c>
      <c r="T1697" t="s">
        <v>346</v>
      </c>
      <c r="U1697" t="s">
        <v>606</v>
      </c>
    </row>
    <row r="1698" spans="1:21" hidden="1" x14ac:dyDescent="0.25">
      <c r="A1698" t="s">
        <v>132</v>
      </c>
      <c r="B1698" t="s">
        <v>16</v>
      </c>
      <c r="C1698" t="s">
        <v>17</v>
      </c>
      <c r="E1698" s="1">
        <v>44762</v>
      </c>
      <c r="F1698" s="3" t="s">
        <v>853</v>
      </c>
      <c r="G1698" t="s">
        <v>502</v>
      </c>
      <c r="H1698" t="s">
        <v>417</v>
      </c>
      <c r="I1698" t="s">
        <v>591</v>
      </c>
      <c r="J1698" s="3" t="s">
        <v>1594</v>
      </c>
      <c r="K1698" s="3">
        <v>509792</v>
      </c>
      <c r="L1698" s="3" t="s">
        <v>22</v>
      </c>
      <c r="M1698" s="5">
        <v>44784</v>
      </c>
      <c r="N1698">
        <v>400</v>
      </c>
      <c r="O1698" t="s">
        <v>23</v>
      </c>
      <c r="P1698">
        <v>10</v>
      </c>
      <c r="R1698" s="10">
        <v>0</v>
      </c>
      <c r="S1698" s="6">
        <v>44762</v>
      </c>
      <c r="T1698" t="s">
        <v>24</v>
      </c>
      <c r="U1698" t="s">
        <v>1595</v>
      </c>
    </row>
    <row r="1699" spans="1:21" hidden="1" x14ac:dyDescent="0.25">
      <c r="A1699" t="s">
        <v>132</v>
      </c>
      <c r="B1699" t="s">
        <v>16</v>
      </c>
      <c r="C1699" t="s">
        <v>17</v>
      </c>
      <c r="E1699" s="1">
        <v>44762</v>
      </c>
      <c r="F1699" s="3" t="s">
        <v>853</v>
      </c>
      <c r="G1699" t="s">
        <v>502</v>
      </c>
      <c r="H1699" t="s">
        <v>417</v>
      </c>
      <c r="I1699" t="s">
        <v>591</v>
      </c>
      <c r="J1699" s="3" t="s">
        <v>1594</v>
      </c>
      <c r="K1699" s="3">
        <v>509792</v>
      </c>
      <c r="L1699" s="3" t="s">
        <v>22</v>
      </c>
      <c r="M1699" s="5">
        <v>44784</v>
      </c>
      <c r="O1699" t="s">
        <v>23</v>
      </c>
      <c r="P1699">
        <v>20</v>
      </c>
      <c r="S1699" s="6">
        <v>44762</v>
      </c>
      <c r="T1699" t="s">
        <v>24</v>
      </c>
      <c r="U1699" t="s">
        <v>1596</v>
      </c>
    </row>
    <row r="1700" spans="1:21" hidden="1" x14ac:dyDescent="0.25">
      <c r="A1700" t="s">
        <v>132</v>
      </c>
      <c r="B1700" t="s">
        <v>16</v>
      </c>
      <c r="C1700" t="s">
        <v>17</v>
      </c>
      <c r="E1700" s="1">
        <v>44762</v>
      </c>
      <c r="F1700" s="3" t="s">
        <v>853</v>
      </c>
      <c r="G1700" t="s">
        <v>502</v>
      </c>
      <c r="H1700" t="s">
        <v>417</v>
      </c>
      <c r="I1700" t="s">
        <v>591</v>
      </c>
      <c r="J1700" s="3" t="s">
        <v>1594</v>
      </c>
      <c r="K1700" s="3">
        <v>509792</v>
      </c>
      <c r="L1700" s="3" t="s">
        <v>22</v>
      </c>
      <c r="M1700" s="5">
        <v>44784</v>
      </c>
      <c r="O1700" t="s">
        <v>23</v>
      </c>
      <c r="P1700">
        <v>0</v>
      </c>
      <c r="S1700" s="6">
        <v>44770</v>
      </c>
      <c r="T1700" t="s">
        <v>346</v>
      </c>
      <c r="U1700" t="s">
        <v>25</v>
      </c>
    </row>
    <row r="1701" spans="1:21" hidden="1" x14ac:dyDescent="0.25">
      <c r="A1701" t="s">
        <v>132</v>
      </c>
      <c r="B1701" t="s">
        <v>16</v>
      </c>
      <c r="C1701" t="s">
        <v>17</v>
      </c>
      <c r="E1701" s="1">
        <v>44762</v>
      </c>
      <c r="F1701" s="3" t="s">
        <v>853</v>
      </c>
      <c r="G1701" t="s">
        <v>502</v>
      </c>
      <c r="H1701" t="s">
        <v>417</v>
      </c>
      <c r="I1701" t="s">
        <v>591</v>
      </c>
      <c r="J1701" s="3" t="s">
        <v>1594</v>
      </c>
      <c r="K1701" s="3">
        <v>509792</v>
      </c>
      <c r="L1701" s="3" t="s">
        <v>22</v>
      </c>
      <c r="M1701" s="5">
        <v>44784</v>
      </c>
      <c r="O1701" t="s">
        <v>23</v>
      </c>
      <c r="P1701">
        <v>60</v>
      </c>
      <c r="S1701" s="6">
        <v>44775</v>
      </c>
      <c r="T1701" t="s">
        <v>24</v>
      </c>
      <c r="U1701" t="s">
        <v>1596</v>
      </c>
    </row>
    <row r="1702" spans="1:21" hidden="1" x14ac:dyDescent="0.25">
      <c r="A1702" t="s">
        <v>132</v>
      </c>
      <c r="B1702" t="s">
        <v>16</v>
      </c>
      <c r="C1702" t="s">
        <v>17</v>
      </c>
      <c r="E1702" s="1">
        <v>44762</v>
      </c>
      <c r="F1702" s="3" t="s">
        <v>853</v>
      </c>
      <c r="G1702" t="s">
        <v>502</v>
      </c>
      <c r="H1702" t="s">
        <v>417</v>
      </c>
      <c r="I1702" t="s">
        <v>591</v>
      </c>
      <c r="J1702" s="3" t="s">
        <v>1594</v>
      </c>
      <c r="K1702" s="3">
        <v>509792</v>
      </c>
      <c r="L1702" s="3" t="s">
        <v>22</v>
      </c>
      <c r="M1702" s="5">
        <v>44784</v>
      </c>
      <c r="O1702" t="s">
        <v>23</v>
      </c>
      <c r="P1702">
        <v>90</v>
      </c>
      <c r="S1702" s="6">
        <v>44775</v>
      </c>
      <c r="T1702" t="s">
        <v>1604</v>
      </c>
      <c r="U1702" t="s">
        <v>1605</v>
      </c>
    </row>
    <row r="1703" spans="1:21" hidden="1" x14ac:dyDescent="0.25">
      <c r="A1703" t="s">
        <v>132</v>
      </c>
      <c r="B1703" t="s">
        <v>16</v>
      </c>
      <c r="C1703" t="s">
        <v>17</v>
      </c>
      <c r="E1703" s="1">
        <v>44762</v>
      </c>
      <c r="F1703" s="3" t="s">
        <v>853</v>
      </c>
      <c r="G1703" t="s">
        <v>502</v>
      </c>
      <c r="H1703" t="s">
        <v>417</v>
      </c>
      <c r="I1703" t="s">
        <v>591</v>
      </c>
      <c r="J1703" s="3" t="s">
        <v>1594</v>
      </c>
      <c r="K1703" s="3">
        <v>509792</v>
      </c>
      <c r="L1703" s="3" t="s">
        <v>22</v>
      </c>
      <c r="M1703" s="5">
        <v>44784</v>
      </c>
      <c r="O1703" t="s">
        <v>23</v>
      </c>
      <c r="P1703">
        <v>30</v>
      </c>
      <c r="S1703" s="6">
        <v>44782</v>
      </c>
      <c r="T1703" t="s">
        <v>346</v>
      </c>
      <c r="U1703" t="s">
        <v>606</v>
      </c>
    </row>
    <row r="1704" spans="1:21" hidden="1" x14ac:dyDescent="0.25">
      <c r="A1704" t="s">
        <v>132</v>
      </c>
      <c r="B1704" t="s">
        <v>16</v>
      </c>
      <c r="C1704" t="s">
        <v>17</v>
      </c>
      <c r="E1704" s="1">
        <v>44762</v>
      </c>
      <c r="F1704" s="3" t="s">
        <v>853</v>
      </c>
      <c r="G1704" t="s">
        <v>502</v>
      </c>
      <c r="H1704" t="s">
        <v>417</v>
      </c>
      <c r="I1704" t="s">
        <v>591</v>
      </c>
      <c r="J1704" s="3" t="s">
        <v>1594</v>
      </c>
      <c r="K1704" s="3">
        <v>509792</v>
      </c>
      <c r="L1704" s="3" t="s">
        <v>22</v>
      </c>
      <c r="M1704" s="5">
        <v>44784</v>
      </c>
      <c r="O1704" t="s">
        <v>23</v>
      </c>
      <c r="P1704">
        <v>30</v>
      </c>
      <c r="S1704" s="6">
        <v>44789</v>
      </c>
      <c r="T1704" t="s">
        <v>346</v>
      </c>
      <c r="U1704" t="s">
        <v>1637</v>
      </c>
    </row>
    <row r="1705" spans="1:21" hidden="1" x14ac:dyDescent="0.25">
      <c r="A1705" t="s">
        <v>132</v>
      </c>
      <c r="B1705" t="s">
        <v>16</v>
      </c>
      <c r="C1705" t="s">
        <v>17</v>
      </c>
      <c r="E1705" s="1">
        <v>44762</v>
      </c>
      <c r="F1705" s="3" t="s">
        <v>853</v>
      </c>
      <c r="G1705" t="s">
        <v>502</v>
      </c>
      <c r="H1705" t="s">
        <v>417</v>
      </c>
      <c r="I1705" t="s">
        <v>591</v>
      </c>
      <c r="J1705" s="3" t="s">
        <v>1594</v>
      </c>
      <c r="K1705" s="3">
        <v>509792</v>
      </c>
      <c r="L1705" s="3" t="s">
        <v>22</v>
      </c>
      <c r="M1705" s="5">
        <v>44784</v>
      </c>
      <c r="O1705" t="s">
        <v>23</v>
      </c>
      <c r="P1705">
        <v>60</v>
      </c>
      <c r="S1705" s="6">
        <v>44796</v>
      </c>
      <c r="T1705" t="s">
        <v>346</v>
      </c>
      <c r="U1705" t="s">
        <v>182</v>
      </c>
    </row>
    <row r="1706" spans="1:21" hidden="1" x14ac:dyDescent="0.25">
      <c r="A1706" t="s">
        <v>132</v>
      </c>
      <c r="B1706" t="s">
        <v>74</v>
      </c>
      <c r="C1706" t="s">
        <v>17</v>
      </c>
      <c r="E1706" s="1">
        <v>44803</v>
      </c>
      <c r="F1706" s="3" t="s">
        <v>853</v>
      </c>
      <c r="G1706" t="s">
        <v>502</v>
      </c>
      <c r="H1706" t="s">
        <v>591</v>
      </c>
      <c r="I1706" t="s">
        <v>591</v>
      </c>
      <c r="J1706" s="3" t="s">
        <v>1640</v>
      </c>
      <c r="K1706" s="3">
        <v>512258</v>
      </c>
      <c r="L1706" s="3" t="s">
        <v>22</v>
      </c>
      <c r="M1706" s="5">
        <v>44885</v>
      </c>
      <c r="N1706">
        <v>400</v>
      </c>
      <c r="O1706" t="s">
        <v>23</v>
      </c>
      <c r="P1706">
        <v>10</v>
      </c>
      <c r="R1706" s="10">
        <v>0</v>
      </c>
      <c r="S1706" s="6">
        <v>44803</v>
      </c>
      <c r="T1706" t="s">
        <v>346</v>
      </c>
      <c r="U1706" t="s">
        <v>1474</v>
      </c>
    </row>
    <row r="1707" spans="1:21" hidden="1" x14ac:dyDescent="0.25">
      <c r="A1707" t="s">
        <v>132</v>
      </c>
      <c r="B1707" t="s">
        <v>74</v>
      </c>
      <c r="C1707" t="s">
        <v>17</v>
      </c>
      <c r="E1707" s="1">
        <v>44803</v>
      </c>
      <c r="F1707" s="3" t="s">
        <v>853</v>
      </c>
      <c r="G1707" t="s">
        <v>502</v>
      </c>
      <c r="H1707" t="s">
        <v>591</v>
      </c>
      <c r="I1707" t="s">
        <v>591</v>
      </c>
      <c r="J1707" s="3" t="s">
        <v>1640</v>
      </c>
      <c r="K1707" s="3">
        <v>512258</v>
      </c>
      <c r="L1707" s="3" t="s">
        <v>22</v>
      </c>
      <c r="M1707" s="5">
        <v>44885</v>
      </c>
      <c r="O1707" t="s">
        <v>23</v>
      </c>
      <c r="P1707">
        <v>0</v>
      </c>
      <c r="S1707" s="6">
        <v>44810</v>
      </c>
      <c r="T1707" t="s">
        <v>24</v>
      </c>
      <c r="U1707" t="s">
        <v>25</v>
      </c>
    </row>
    <row r="1708" spans="1:21" hidden="1" x14ac:dyDescent="0.25">
      <c r="A1708" t="s">
        <v>132</v>
      </c>
      <c r="B1708" t="s">
        <v>16</v>
      </c>
      <c r="C1708" t="s">
        <v>17</v>
      </c>
      <c r="E1708" s="1">
        <v>44762</v>
      </c>
      <c r="F1708" s="3" t="s">
        <v>853</v>
      </c>
      <c r="G1708" t="s">
        <v>502</v>
      </c>
      <c r="H1708" t="s">
        <v>417</v>
      </c>
      <c r="I1708" t="s">
        <v>591</v>
      </c>
      <c r="J1708" s="3" t="s">
        <v>1594</v>
      </c>
      <c r="K1708" s="3">
        <v>509792</v>
      </c>
      <c r="L1708" s="3" t="s">
        <v>22</v>
      </c>
      <c r="M1708" s="5">
        <v>44784</v>
      </c>
      <c r="O1708" t="s">
        <v>23</v>
      </c>
      <c r="P1708">
        <v>100</v>
      </c>
      <c r="S1708" s="6">
        <v>44802</v>
      </c>
      <c r="T1708" t="s">
        <v>346</v>
      </c>
      <c r="U1708" t="s">
        <v>182</v>
      </c>
    </row>
    <row r="1709" spans="1:21" hidden="1" x14ac:dyDescent="0.25">
      <c r="A1709" t="s">
        <v>132</v>
      </c>
      <c r="B1709" t="s">
        <v>74</v>
      </c>
      <c r="C1709" t="s">
        <v>17</v>
      </c>
      <c r="E1709" s="1">
        <v>44803</v>
      </c>
      <c r="F1709" s="3" t="s">
        <v>853</v>
      </c>
      <c r="G1709" t="s">
        <v>502</v>
      </c>
      <c r="H1709" t="s">
        <v>591</v>
      </c>
      <c r="I1709" t="s">
        <v>591</v>
      </c>
      <c r="J1709" s="3" t="s">
        <v>1640</v>
      </c>
      <c r="K1709" s="3">
        <v>512258</v>
      </c>
      <c r="L1709" s="3" t="s">
        <v>22</v>
      </c>
      <c r="M1709" s="5">
        <v>44885</v>
      </c>
      <c r="O1709" t="s">
        <v>23</v>
      </c>
      <c r="P1709">
        <v>30</v>
      </c>
      <c r="S1709" s="6">
        <v>44823</v>
      </c>
      <c r="T1709" t="s">
        <v>24</v>
      </c>
      <c r="U1709" t="s">
        <v>930</v>
      </c>
    </row>
    <row r="1710" spans="1:21" hidden="1" x14ac:dyDescent="0.25">
      <c r="A1710" t="s">
        <v>132</v>
      </c>
      <c r="B1710" t="s">
        <v>74</v>
      </c>
      <c r="C1710" t="s">
        <v>17</v>
      </c>
      <c r="E1710" s="1">
        <v>44803</v>
      </c>
      <c r="F1710" s="3" t="s">
        <v>853</v>
      </c>
      <c r="G1710" t="s">
        <v>502</v>
      </c>
      <c r="H1710" t="s">
        <v>591</v>
      </c>
      <c r="I1710" t="s">
        <v>591</v>
      </c>
      <c r="J1710" s="3" t="s">
        <v>1640</v>
      </c>
      <c r="K1710" s="3">
        <v>512258</v>
      </c>
      <c r="L1710" s="3" t="s">
        <v>22</v>
      </c>
      <c r="M1710" s="5">
        <v>44885</v>
      </c>
      <c r="O1710" t="s">
        <v>23</v>
      </c>
      <c r="P1710">
        <v>30</v>
      </c>
      <c r="S1710" s="6">
        <v>44833</v>
      </c>
      <c r="T1710" t="s">
        <v>24</v>
      </c>
      <c r="U1710" t="s">
        <v>930</v>
      </c>
    </row>
    <row r="1711" spans="1:21" hidden="1" x14ac:dyDescent="0.25">
      <c r="A1711" t="s">
        <v>132</v>
      </c>
      <c r="B1711" t="s">
        <v>74</v>
      </c>
      <c r="C1711" t="s">
        <v>17</v>
      </c>
      <c r="E1711" s="1">
        <v>44803</v>
      </c>
      <c r="F1711" s="3" t="s">
        <v>853</v>
      </c>
      <c r="G1711" t="s">
        <v>502</v>
      </c>
      <c r="H1711" t="s">
        <v>591</v>
      </c>
      <c r="I1711" t="s">
        <v>591</v>
      </c>
      <c r="J1711" s="3" t="s">
        <v>1640</v>
      </c>
      <c r="K1711" s="3">
        <v>512258</v>
      </c>
      <c r="L1711" s="3" t="s">
        <v>22</v>
      </c>
      <c r="M1711" s="5">
        <v>44885</v>
      </c>
      <c r="O1711" t="s">
        <v>23</v>
      </c>
      <c r="P1711">
        <v>140</v>
      </c>
      <c r="S1711" s="6">
        <v>44838</v>
      </c>
      <c r="T1711" t="s">
        <v>346</v>
      </c>
      <c r="U1711" t="s">
        <v>182</v>
      </c>
    </row>
    <row r="1712" spans="1:21" hidden="1" x14ac:dyDescent="0.25">
      <c r="A1712" t="s">
        <v>132</v>
      </c>
      <c r="B1712" t="s">
        <v>74</v>
      </c>
      <c r="C1712" t="s">
        <v>17</v>
      </c>
      <c r="E1712" s="1">
        <v>44803</v>
      </c>
      <c r="F1712" s="3" t="s">
        <v>853</v>
      </c>
      <c r="G1712" t="s">
        <v>502</v>
      </c>
      <c r="H1712" t="s">
        <v>591</v>
      </c>
      <c r="I1712" t="s">
        <v>591</v>
      </c>
      <c r="J1712" s="3" t="s">
        <v>1640</v>
      </c>
      <c r="K1712" s="3">
        <v>512258</v>
      </c>
      <c r="L1712" s="3" t="s">
        <v>22</v>
      </c>
      <c r="M1712" s="5">
        <v>44885</v>
      </c>
      <c r="N1712" t="s">
        <v>35</v>
      </c>
      <c r="O1712" t="s">
        <v>23</v>
      </c>
      <c r="P1712">
        <v>100</v>
      </c>
      <c r="S1712" s="6">
        <v>44209</v>
      </c>
      <c r="T1712" t="s">
        <v>59</v>
      </c>
      <c r="U1712" t="s">
        <v>93</v>
      </c>
    </row>
    <row r="1713" spans="1:21" hidden="1" x14ac:dyDescent="0.25">
      <c r="A1713" t="s">
        <v>132</v>
      </c>
      <c r="B1713" t="s">
        <v>74</v>
      </c>
      <c r="C1713" t="s">
        <v>17</v>
      </c>
      <c r="E1713" s="1">
        <v>44803</v>
      </c>
      <c r="F1713" s="3" t="s">
        <v>853</v>
      </c>
      <c r="G1713" t="s">
        <v>502</v>
      </c>
      <c r="H1713" t="s">
        <v>591</v>
      </c>
      <c r="I1713" t="s">
        <v>591</v>
      </c>
      <c r="J1713" s="3" t="s">
        <v>1640</v>
      </c>
      <c r="K1713" s="3">
        <v>512258</v>
      </c>
      <c r="L1713" s="3" t="s">
        <v>22</v>
      </c>
      <c r="M1713" s="5">
        <v>44885</v>
      </c>
      <c r="N1713" t="s">
        <v>35</v>
      </c>
      <c r="O1713" t="s">
        <v>23</v>
      </c>
      <c r="P1713">
        <v>30</v>
      </c>
      <c r="S1713" s="6">
        <v>44848</v>
      </c>
      <c r="T1713" t="s">
        <v>119</v>
      </c>
      <c r="U1713" t="s">
        <v>606</v>
      </c>
    </row>
    <row r="1714" spans="1:21" hidden="1" x14ac:dyDescent="0.25">
      <c r="A1714" t="s">
        <v>132</v>
      </c>
      <c r="B1714" t="s">
        <v>16</v>
      </c>
      <c r="C1714" t="s">
        <v>17</v>
      </c>
      <c r="E1714" s="1">
        <v>44867</v>
      </c>
      <c r="F1714" s="3" t="s">
        <v>853</v>
      </c>
      <c r="G1714" t="s">
        <v>502</v>
      </c>
      <c r="H1714" t="s">
        <v>591</v>
      </c>
      <c r="I1714" t="s">
        <v>591</v>
      </c>
      <c r="J1714" s="3" t="s">
        <v>1818</v>
      </c>
      <c r="K1714" s="3">
        <v>516335</v>
      </c>
      <c r="L1714" s="3" t="s">
        <v>22</v>
      </c>
      <c r="M1714" s="5">
        <v>44950</v>
      </c>
      <c r="N1714">
        <v>800</v>
      </c>
      <c r="O1714" t="s">
        <v>23</v>
      </c>
      <c r="R1714" s="10">
        <v>0</v>
      </c>
      <c r="S1714" s="6">
        <v>44867</v>
      </c>
      <c r="T1714" t="s">
        <v>24</v>
      </c>
      <c r="U1714" t="s">
        <v>1726</v>
      </c>
    </row>
    <row r="1715" spans="1:21" hidden="1" x14ac:dyDescent="0.25">
      <c r="A1715" t="s">
        <v>132</v>
      </c>
      <c r="B1715" t="s">
        <v>74</v>
      </c>
      <c r="C1715" t="s">
        <v>17</v>
      </c>
      <c r="E1715" s="1">
        <v>44803</v>
      </c>
      <c r="F1715" s="3" t="s">
        <v>853</v>
      </c>
      <c r="G1715" t="s">
        <v>502</v>
      </c>
      <c r="H1715" t="s">
        <v>591</v>
      </c>
      <c r="I1715" t="s">
        <v>591</v>
      </c>
      <c r="J1715" s="3" t="s">
        <v>1640</v>
      </c>
      <c r="K1715" s="3">
        <v>512258</v>
      </c>
      <c r="L1715" s="3" t="s">
        <v>22</v>
      </c>
      <c r="M1715" s="5">
        <v>44885</v>
      </c>
      <c r="N1715" t="s">
        <v>35</v>
      </c>
      <c r="O1715" t="s">
        <v>23</v>
      </c>
      <c r="P1715">
        <v>30</v>
      </c>
      <c r="S1715" s="6">
        <v>44862</v>
      </c>
      <c r="T1715" t="s">
        <v>346</v>
      </c>
      <c r="U1715" t="s">
        <v>606</v>
      </c>
    </row>
    <row r="1716" spans="1:21" hidden="1" x14ac:dyDescent="0.25">
      <c r="A1716" t="s">
        <v>132</v>
      </c>
      <c r="B1716" t="s">
        <v>74</v>
      </c>
      <c r="C1716" t="s">
        <v>17</v>
      </c>
      <c r="E1716" s="1">
        <v>44803</v>
      </c>
      <c r="F1716" s="3" t="s">
        <v>853</v>
      </c>
      <c r="G1716" t="s">
        <v>502</v>
      </c>
      <c r="H1716" t="s">
        <v>591</v>
      </c>
      <c r="I1716" t="s">
        <v>591</v>
      </c>
      <c r="J1716" s="3" t="s">
        <v>1640</v>
      </c>
      <c r="K1716" s="3">
        <v>512258</v>
      </c>
      <c r="L1716" s="3" t="s">
        <v>22</v>
      </c>
      <c r="M1716" s="5">
        <v>44885</v>
      </c>
      <c r="N1716" t="s">
        <v>35</v>
      </c>
      <c r="O1716" t="s">
        <v>23</v>
      </c>
      <c r="P1716">
        <v>30</v>
      </c>
      <c r="S1716" s="6">
        <v>44869</v>
      </c>
      <c r="T1716" t="s">
        <v>346</v>
      </c>
      <c r="U1716" t="s">
        <v>606</v>
      </c>
    </row>
    <row r="1717" spans="1:21" hidden="1" x14ac:dyDescent="0.25">
      <c r="A1717" t="s">
        <v>132</v>
      </c>
      <c r="B1717" t="s">
        <v>16</v>
      </c>
      <c r="C1717" t="s">
        <v>17</v>
      </c>
      <c r="E1717" s="1">
        <v>44867</v>
      </c>
      <c r="F1717" s="3" t="s">
        <v>853</v>
      </c>
      <c r="G1717" t="s">
        <v>502</v>
      </c>
      <c r="H1717" t="s">
        <v>591</v>
      </c>
      <c r="I1717" t="s">
        <v>591</v>
      </c>
      <c r="J1717" s="3" t="s">
        <v>1818</v>
      </c>
      <c r="K1717" s="3">
        <v>516335</v>
      </c>
      <c r="L1717" s="3" t="s">
        <v>22</v>
      </c>
      <c r="M1717" s="5">
        <v>44950</v>
      </c>
      <c r="O1717" t="s">
        <v>23</v>
      </c>
      <c r="P1717">
        <v>0</v>
      </c>
      <c r="S1717" s="6">
        <v>44875</v>
      </c>
      <c r="T1717" t="s">
        <v>24</v>
      </c>
      <c r="U1717" t="s">
        <v>25</v>
      </c>
    </row>
    <row r="1718" spans="1:21" hidden="1" x14ac:dyDescent="0.25">
      <c r="A1718" t="s">
        <v>132</v>
      </c>
      <c r="B1718" t="s">
        <v>16</v>
      </c>
      <c r="C1718" t="s">
        <v>17</v>
      </c>
      <c r="E1718" s="1">
        <v>44867</v>
      </c>
      <c r="F1718" s="3" t="s">
        <v>853</v>
      </c>
      <c r="G1718" t="s">
        <v>502</v>
      </c>
      <c r="H1718" t="s">
        <v>591</v>
      </c>
      <c r="I1718" t="s">
        <v>591</v>
      </c>
      <c r="J1718" s="3" t="s">
        <v>1818</v>
      </c>
      <c r="K1718" s="3">
        <v>516335</v>
      </c>
      <c r="L1718" s="3" t="s">
        <v>22</v>
      </c>
      <c r="M1718" s="5">
        <v>44950</v>
      </c>
      <c r="O1718" t="s">
        <v>23</v>
      </c>
      <c r="P1718">
        <v>10</v>
      </c>
      <c r="S1718" s="6">
        <v>44875</v>
      </c>
      <c r="T1718" t="s">
        <v>346</v>
      </c>
      <c r="U1718" t="s">
        <v>2094</v>
      </c>
    </row>
    <row r="1719" spans="1:21" hidden="1" x14ac:dyDescent="0.25">
      <c r="A1719" t="s">
        <v>132</v>
      </c>
      <c r="B1719" t="s">
        <v>16</v>
      </c>
      <c r="C1719" t="s">
        <v>17</v>
      </c>
      <c r="E1719" s="1">
        <v>44867</v>
      </c>
      <c r="F1719" s="3" t="s">
        <v>853</v>
      </c>
      <c r="G1719" t="s">
        <v>502</v>
      </c>
      <c r="H1719" t="s">
        <v>591</v>
      </c>
      <c r="I1719" t="s">
        <v>591</v>
      </c>
      <c r="J1719" s="3" t="s">
        <v>1818</v>
      </c>
      <c r="K1719" s="3">
        <v>516335</v>
      </c>
      <c r="L1719" s="3" t="s">
        <v>22</v>
      </c>
      <c r="M1719" s="5">
        <v>44950</v>
      </c>
      <c r="O1719" t="s">
        <v>23</v>
      </c>
      <c r="P1719">
        <v>30</v>
      </c>
      <c r="S1719" s="6">
        <v>44876</v>
      </c>
      <c r="T1719" t="s">
        <v>346</v>
      </c>
      <c r="U1719" t="s">
        <v>606</v>
      </c>
    </row>
    <row r="1720" spans="1:21" hidden="1" x14ac:dyDescent="0.25">
      <c r="A1720" t="s">
        <v>132</v>
      </c>
      <c r="B1720" t="s">
        <v>16</v>
      </c>
      <c r="C1720" t="s">
        <v>17</v>
      </c>
      <c r="E1720" s="1">
        <v>44867</v>
      </c>
      <c r="F1720" s="3" t="s">
        <v>853</v>
      </c>
      <c r="G1720" t="s">
        <v>502</v>
      </c>
      <c r="H1720" t="s">
        <v>591</v>
      </c>
      <c r="I1720" t="s">
        <v>591</v>
      </c>
      <c r="J1720" s="3" t="s">
        <v>1818</v>
      </c>
      <c r="K1720" s="3">
        <v>516335</v>
      </c>
      <c r="L1720" s="3" t="s">
        <v>22</v>
      </c>
      <c r="M1720" s="5">
        <v>44950</v>
      </c>
      <c r="O1720" t="s">
        <v>23</v>
      </c>
      <c r="P1720">
        <v>30</v>
      </c>
      <c r="S1720" s="6">
        <v>44883</v>
      </c>
      <c r="T1720" t="s">
        <v>346</v>
      </c>
      <c r="U1720" t="s">
        <v>606</v>
      </c>
    </row>
    <row r="1721" spans="1:21" hidden="1" x14ac:dyDescent="0.25">
      <c r="A1721" t="s">
        <v>132</v>
      </c>
      <c r="B1721" t="s">
        <v>16</v>
      </c>
      <c r="C1721" t="s">
        <v>17</v>
      </c>
      <c r="E1721" s="1">
        <v>44867</v>
      </c>
      <c r="F1721" s="3" t="s">
        <v>853</v>
      </c>
      <c r="G1721" t="s">
        <v>502</v>
      </c>
      <c r="H1721" t="s">
        <v>591</v>
      </c>
      <c r="I1721" t="s">
        <v>591</v>
      </c>
      <c r="J1721" s="3" t="s">
        <v>1818</v>
      </c>
      <c r="K1721" s="3">
        <v>516335</v>
      </c>
      <c r="L1721" s="3" t="s">
        <v>22</v>
      </c>
      <c r="M1721" s="5">
        <v>44950</v>
      </c>
      <c r="O1721" t="s">
        <v>23</v>
      </c>
      <c r="P1721">
        <v>30</v>
      </c>
      <c r="S1721" s="6">
        <v>44888</v>
      </c>
      <c r="T1721" t="s">
        <v>346</v>
      </c>
      <c r="U1721" t="s">
        <v>606</v>
      </c>
    </row>
    <row r="1722" spans="1:21" hidden="1" x14ac:dyDescent="0.25">
      <c r="A1722" t="s">
        <v>132</v>
      </c>
      <c r="B1722" t="s">
        <v>16</v>
      </c>
      <c r="C1722" t="s">
        <v>17</v>
      </c>
      <c r="E1722" s="1">
        <v>44867</v>
      </c>
      <c r="F1722" s="3" t="s">
        <v>853</v>
      </c>
      <c r="G1722" t="s">
        <v>502</v>
      </c>
      <c r="H1722" t="s">
        <v>591</v>
      </c>
      <c r="I1722" t="s">
        <v>591</v>
      </c>
      <c r="J1722" s="3" t="s">
        <v>1818</v>
      </c>
      <c r="K1722" s="3">
        <v>516335</v>
      </c>
      <c r="L1722" s="3" t="s">
        <v>22</v>
      </c>
      <c r="M1722" s="5">
        <v>44950</v>
      </c>
      <c r="O1722" t="s">
        <v>23</v>
      </c>
      <c r="P1722">
        <v>30</v>
      </c>
      <c r="S1722" s="6">
        <v>44897</v>
      </c>
      <c r="T1722" t="s">
        <v>346</v>
      </c>
      <c r="U1722" t="s">
        <v>606</v>
      </c>
    </row>
    <row r="1723" spans="1:21" hidden="1" x14ac:dyDescent="0.25">
      <c r="A1723" t="s">
        <v>132</v>
      </c>
      <c r="B1723" t="s">
        <v>16</v>
      </c>
      <c r="C1723" t="s">
        <v>17</v>
      </c>
      <c r="E1723" s="1">
        <v>44867</v>
      </c>
      <c r="F1723" s="3" t="s">
        <v>853</v>
      </c>
      <c r="G1723" t="s">
        <v>502</v>
      </c>
      <c r="H1723" t="s">
        <v>591</v>
      </c>
      <c r="I1723" t="s">
        <v>591</v>
      </c>
      <c r="J1723" s="3" t="s">
        <v>1818</v>
      </c>
      <c r="K1723" s="3">
        <v>516335</v>
      </c>
      <c r="L1723" s="3" t="s">
        <v>22</v>
      </c>
      <c r="M1723" s="5">
        <v>44950</v>
      </c>
      <c r="O1723" t="s">
        <v>23</v>
      </c>
      <c r="P1723">
        <v>30</v>
      </c>
      <c r="S1723" s="6">
        <v>44904</v>
      </c>
      <c r="T1723" t="s">
        <v>346</v>
      </c>
      <c r="U1723" t="s">
        <v>606</v>
      </c>
    </row>
    <row r="1724" spans="1:21" hidden="1" x14ac:dyDescent="0.25">
      <c r="A1724" t="s">
        <v>132</v>
      </c>
      <c r="B1724" t="s">
        <v>16</v>
      </c>
      <c r="C1724" t="s">
        <v>17</v>
      </c>
      <c r="E1724" s="1">
        <v>44867</v>
      </c>
      <c r="F1724" s="3" t="s">
        <v>853</v>
      </c>
      <c r="G1724" t="s">
        <v>502</v>
      </c>
      <c r="H1724" t="s">
        <v>591</v>
      </c>
      <c r="I1724" t="s">
        <v>591</v>
      </c>
      <c r="J1724" s="3" t="s">
        <v>1818</v>
      </c>
      <c r="K1724" s="3">
        <v>516335</v>
      </c>
      <c r="L1724" s="3" t="s">
        <v>22</v>
      </c>
      <c r="M1724" s="5">
        <v>44950</v>
      </c>
      <c r="O1724" t="s">
        <v>23</v>
      </c>
      <c r="P1724">
        <v>30</v>
      </c>
      <c r="S1724" s="6">
        <v>44911</v>
      </c>
      <c r="T1724" t="s">
        <v>346</v>
      </c>
      <c r="U1724" t="s">
        <v>606</v>
      </c>
    </row>
    <row r="1725" spans="1:21" hidden="1" x14ac:dyDescent="0.25">
      <c r="A1725" t="s">
        <v>132</v>
      </c>
      <c r="B1725" t="s">
        <v>16</v>
      </c>
      <c r="C1725" t="s">
        <v>17</v>
      </c>
      <c r="E1725" s="1">
        <v>44867</v>
      </c>
      <c r="F1725" s="3" t="s">
        <v>853</v>
      </c>
      <c r="G1725" t="s">
        <v>502</v>
      </c>
      <c r="H1725" t="s">
        <v>591</v>
      </c>
      <c r="I1725" t="s">
        <v>591</v>
      </c>
      <c r="J1725" s="3" t="s">
        <v>1818</v>
      </c>
      <c r="K1725" s="3">
        <v>516335</v>
      </c>
      <c r="L1725" s="3" t="s">
        <v>22</v>
      </c>
      <c r="M1725" s="5">
        <v>44950</v>
      </c>
      <c r="O1725" t="s">
        <v>23</v>
      </c>
      <c r="P1725">
        <v>30</v>
      </c>
      <c r="S1725" s="6">
        <v>44916</v>
      </c>
      <c r="T1725" t="s">
        <v>346</v>
      </c>
      <c r="U1725" t="s">
        <v>606</v>
      </c>
    </row>
    <row r="1726" spans="1:21" hidden="1" x14ac:dyDescent="0.25">
      <c r="A1726" t="s">
        <v>132</v>
      </c>
      <c r="B1726" t="s">
        <v>16</v>
      </c>
      <c r="C1726" t="s">
        <v>17</v>
      </c>
      <c r="E1726" s="1">
        <v>44867</v>
      </c>
      <c r="F1726" s="3" t="s">
        <v>853</v>
      </c>
      <c r="G1726" t="s">
        <v>502</v>
      </c>
      <c r="H1726" t="s">
        <v>591</v>
      </c>
      <c r="I1726" t="s">
        <v>591</v>
      </c>
      <c r="J1726" s="3" t="s">
        <v>1818</v>
      </c>
      <c r="K1726" s="3">
        <v>516335</v>
      </c>
      <c r="L1726" s="3" t="s">
        <v>22</v>
      </c>
      <c r="M1726" s="5">
        <v>44950</v>
      </c>
      <c r="O1726" t="s">
        <v>23</v>
      </c>
      <c r="P1726">
        <v>30</v>
      </c>
      <c r="S1726" s="6">
        <v>44923</v>
      </c>
      <c r="T1726" t="s">
        <v>346</v>
      </c>
      <c r="U1726" t="s">
        <v>606</v>
      </c>
    </row>
    <row r="1727" spans="1:21" hidden="1" x14ac:dyDescent="0.25">
      <c r="A1727" t="s">
        <v>132</v>
      </c>
      <c r="B1727" t="s">
        <v>16</v>
      </c>
      <c r="C1727" t="s">
        <v>17</v>
      </c>
      <c r="E1727" s="1">
        <v>44867</v>
      </c>
      <c r="F1727" s="3" t="s">
        <v>853</v>
      </c>
      <c r="G1727" t="s">
        <v>502</v>
      </c>
      <c r="H1727" t="s">
        <v>591</v>
      </c>
      <c r="I1727" t="s">
        <v>591</v>
      </c>
      <c r="J1727" s="3" t="s">
        <v>1818</v>
      </c>
      <c r="K1727" s="3">
        <v>516335</v>
      </c>
      <c r="L1727" s="3" t="s">
        <v>22</v>
      </c>
      <c r="M1727" s="5">
        <v>44950</v>
      </c>
      <c r="O1727" t="s">
        <v>23</v>
      </c>
      <c r="P1727">
        <v>30</v>
      </c>
      <c r="S1727" s="6">
        <v>44932</v>
      </c>
      <c r="T1727" t="s">
        <v>346</v>
      </c>
      <c r="U1727" t="s">
        <v>606</v>
      </c>
    </row>
    <row r="1728" spans="1:21" hidden="1" x14ac:dyDescent="0.25">
      <c r="A1728" t="s">
        <v>132</v>
      </c>
      <c r="B1728" t="s">
        <v>16</v>
      </c>
      <c r="C1728" t="s">
        <v>17</v>
      </c>
      <c r="E1728" s="1">
        <v>44867</v>
      </c>
      <c r="F1728" s="3" t="s">
        <v>853</v>
      </c>
      <c r="G1728" t="s">
        <v>502</v>
      </c>
      <c r="H1728" t="s">
        <v>591</v>
      </c>
      <c r="I1728" t="s">
        <v>591</v>
      </c>
      <c r="J1728" s="3" t="s">
        <v>1818</v>
      </c>
      <c r="K1728" s="3">
        <v>516335</v>
      </c>
      <c r="L1728" s="3" t="s">
        <v>22</v>
      </c>
      <c r="M1728" s="5">
        <v>44950</v>
      </c>
      <c r="O1728" t="s">
        <v>23</v>
      </c>
      <c r="P1728">
        <v>30</v>
      </c>
      <c r="S1728" s="6">
        <v>44939</v>
      </c>
      <c r="T1728" t="s">
        <v>346</v>
      </c>
      <c r="U1728" t="s">
        <v>606</v>
      </c>
    </row>
    <row r="1729" spans="1:21" hidden="1" x14ac:dyDescent="0.25">
      <c r="A1729" t="s">
        <v>132</v>
      </c>
      <c r="B1729" t="s">
        <v>16</v>
      </c>
      <c r="C1729" t="s">
        <v>17</v>
      </c>
      <c r="E1729" s="1">
        <v>44867</v>
      </c>
      <c r="F1729" s="3" t="s">
        <v>853</v>
      </c>
      <c r="G1729" t="s">
        <v>502</v>
      </c>
      <c r="H1729" t="s">
        <v>591</v>
      </c>
      <c r="I1729" t="s">
        <v>591</v>
      </c>
      <c r="J1729" s="3" t="s">
        <v>1818</v>
      </c>
      <c r="K1729" s="3">
        <v>516335</v>
      </c>
      <c r="L1729" s="3" t="s">
        <v>22</v>
      </c>
      <c r="M1729" s="5">
        <v>44950</v>
      </c>
      <c r="O1729" t="s">
        <v>23</v>
      </c>
      <c r="P1729">
        <v>60</v>
      </c>
      <c r="S1729" s="6">
        <v>44579</v>
      </c>
      <c r="T1729" t="s">
        <v>346</v>
      </c>
      <c r="U1729" t="s">
        <v>2095</v>
      </c>
    </row>
    <row r="1730" spans="1:21" hidden="1" x14ac:dyDescent="0.25">
      <c r="A1730" t="s">
        <v>132</v>
      </c>
      <c r="B1730" t="s">
        <v>16</v>
      </c>
      <c r="C1730" t="s">
        <v>17</v>
      </c>
      <c r="E1730" s="1">
        <v>44867</v>
      </c>
      <c r="F1730" s="3" t="s">
        <v>853</v>
      </c>
      <c r="G1730" t="s">
        <v>502</v>
      </c>
      <c r="H1730" t="s">
        <v>591</v>
      </c>
      <c r="I1730" t="s">
        <v>591</v>
      </c>
      <c r="J1730" s="3" t="s">
        <v>1818</v>
      </c>
      <c r="K1730" s="3">
        <v>516335</v>
      </c>
      <c r="L1730" s="3" t="s">
        <v>22</v>
      </c>
      <c r="M1730" s="5">
        <v>44950</v>
      </c>
      <c r="O1730" t="s">
        <v>23</v>
      </c>
      <c r="P1730">
        <v>60</v>
      </c>
      <c r="S1730" s="6">
        <v>44580</v>
      </c>
      <c r="T1730" t="s">
        <v>346</v>
      </c>
      <c r="U1730" t="s">
        <v>2096</v>
      </c>
    </row>
    <row r="1731" spans="1:21" hidden="1" x14ac:dyDescent="0.25">
      <c r="A1731" t="s">
        <v>132</v>
      </c>
      <c r="B1731" t="s">
        <v>16</v>
      </c>
      <c r="C1731" t="s">
        <v>17</v>
      </c>
      <c r="E1731" s="1">
        <v>44867</v>
      </c>
      <c r="F1731" s="3" t="s">
        <v>853</v>
      </c>
      <c r="G1731" t="s">
        <v>502</v>
      </c>
      <c r="H1731" t="s">
        <v>591</v>
      </c>
      <c r="I1731" t="s">
        <v>591</v>
      </c>
      <c r="J1731" s="3" t="s">
        <v>1818</v>
      </c>
      <c r="K1731" s="3">
        <v>516335</v>
      </c>
      <c r="L1731" s="3" t="s">
        <v>22</v>
      </c>
      <c r="M1731" s="5">
        <v>44950</v>
      </c>
      <c r="O1731" t="s">
        <v>23</v>
      </c>
      <c r="P1731">
        <v>60</v>
      </c>
      <c r="S1731" s="6">
        <v>44581</v>
      </c>
      <c r="T1731" t="s">
        <v>346</v>
      </c>
      <c r="U1731" t="s">
        <v>2096</v>
      </c>
    </row>
    <row r="1732" spans="1:21" hidden="1" x14ac:dyDescent="0.25">
      <c r="A1732" t="s">
        <v>132</v>
      </c>
      <c r="B1732" t="s">
        <v>16</v>
      </c>
      <c r="C1732" t="s">
        <v>17</v>
      </c>
      <c r="E1732" s="1">
        <v>44867</v>
      </c>
      <c r="F1732" s="3" t="s">
        <v>853</v>
      </c>
      <c r="G1732" t="s">
        <v>502</v>
      </c>
      <c r="H1732" t="s">
        <v>591</v>
      </c>
      <c r="I1732" t="s">
        <v>591</v>
      </c>
      <c r="J1732" s="3" t="s">
        <v>1818</v>
      </c>
      <c r="K1732" s="3">
        <v>516335</v>
      </c>
      <c r="L1732" s="3" t="s">
        <v>22</v>
      </c>
      <c r="M1732" s="5">
        <v>44950</v>
      </c>
      <c r="O1732" t="s">
        <v>23</v>
      </c>
      <c r="P1732">
        <v>310</v>
      </c>
      <c r="S1732" s="6">
        <v>44950</v>
      </c>
      <c r="T1732" t="s">
        <v>346</v>
      </c>
      <c r="U1732" t="s">
        <v>2177</v>
      </c>
    </row>
    <row r="1733" spans="1:21" hidden="1" x14ac:dyDescent="0.25">
      <c r="A1733" t="s">
        <v>132</v>
      </c>
      <c r="B1733" t="s">
        <v>16</v>
      </c>
      <c r="C1733" t="s">
        <v>17</v>
      </c>
      <c r="E1733" s="1">
        <v>44959</v>
      </c>
      <c r="F1733" s="3" t="s">
        <v>853</v>
      </c>
      <c r="G1733" t="s">
        <v>502</v>
      </c>
      <c r="H1733" t="s">
        <v>591</v>
      </c>
      <c r="I1733" t="s">
        <v>591</v>
      </c>
      <c r="J1733" s="3" t="s">
        <v>2178</v>
      </c>
      <c r="K1733" s="3">
        <v>521417</v>
      </c>
      <c r="L1733" s="3" t="s">
        <v>22</v>
      </c>
      <c r="M1733" s="5">
        <v>45041</v>
      </c>
      <c r="N1733">
        <v>800</v>
      </c>
      <c r="O1733" t="s">
        <v>23</v>
      </c>
      <c r="R1733" s="10">
        <f>Table1[[#This Row],[Initial Balance]]-P1734-P1736-P1737-P1738</f>
        <v>0</v>
      </c>
      <c r="S1733" s="6">
        <v>44959</v>
      </c>
      <c r="T1733" t="s">
        <v>346</v>
      </c>
      <c r="U1733" t="s">
        <v>1726</v>
      </c>
    </row>
    <row r="1734" spans="1:21" hidden="1" x14ac:dyDescent="0.25">
      <c r="A1734" t="s">
        <v>132</v>
      </c>
      <c r="B1734" t="s">
        <v>16</v>
      </c>
      <c r="C1734" t="s">
        <v>17</v>
      </c>
      <c r="E1734" s="1">
        <v>44959</v>
      </c>
      <c r="F1734" s="3" t="s">
        <v>853</v>
      </c>
      <c r="G1734" t="s">
        <v>502</v>
      </c>
      <c r="H1734" t="s">
        <v>591</v>
      </c>
      <c r="I1734" t="s">
        <v>591</v>
      </c>
      <c r="J1734" s="3" t="s">
        <v>2178</v>
      </c>
      <c r="K1734" s="3">
        <v>521417</v>
      </c>
      <c r="L1734" s="3" t="s">
        <v>22</v>
      </c>
      <c r="M1734" s="5">
        <v>45041</v>
      </c>
      <c r="O1734" t="s">
        <v>23</v>
      </c>
      <c r="P1734">
        <v>10</v>
      </c>
      <c r="S1734" s="6">
        <v>44960</v>
      </c>
      <c r="T1734" t="s">
        <v>346</v>
      </c>
      <c r="U1734" t="s">
        <v>2094</v>
      </c>
    </row>
    <row r="1735" spans="1:21" hidden="1" x14ac:dyDescent="0.25">
      <c r="A1735" t="s">
        <v>132</v>
      </c>
      <c r="B1735" t="s">
        <v>16</v>
      </c>
      <c r="C1735" t="s">
        <v>17</v>
      </c>
      <c r="E1735" s="1">
        <v>44959</v>
      </c>
      <c r="F1735" s="3" t="s">
        <v>853</v>
      </c>
      <c r="G1735" t="s">
        <v>502</v>
      </c>
      <c r="H1735" t="s">
        <v>591</v>
      </c>
      <c r="I1735" t="s">
        <v>591</v>
      </c>
      <c r="J1735" s="3" t="s">
        <v>2178</v>
      </c>
      <c r="K1735" s="3">
        <v>521417</v>
      </c>
      <c r="L1735" s="3" t="s">
        <v>22</v>
      </c>
      <c r="M1735" s="5">
        <v>45041</v>
      </c>
      <c r="O1735" t="s">
        <v>23</v>
      </c>
      <c r="P1735">
        <v>0</v>
      </c>
      <c r="S1735" s="6">
        <v>44966</v>
      </c>
      <c r="T1735" t="s">
        <v>346</v>
      </c>
      <c r="U1735" t="s">
        <v>25</v>
      </c>
    </row>
    <row r="1736" spans="1:21" hidden="1" x14ac:dyDescent="0.25">
      <c r="A1736" t="s">
        <v>132</v>
      </c>
      <c r="B1736" t="s">
        <v>16</v>
      </c>
      <c r="C1736" t="s">
        <v>17</v>
      </c>
      <c r="E1736" s="1">
        <v>44959</v>
      </c>
      <c r="F1736" s="3" t="s">
        <v>853</v>
      </c>
      <c r="G1736" t="s">
        <v>502</v>
      </c>
      <c r="H1736" t="s">
        <v>591</v>
      </c>
      <c r="I1736" t="s">
        <v>591</v>
      </c>
      <c r="J1736" s="3" t="s">
        <v>2178</v>
      </c>
      <c r="K1736" s="3">
        <v>521417</v>
      </c>
      <c r="L1736" s="3" t="s">
        <v>22</v>
      </c>
      <c r="M1736" s="5">
        <v>45041</v>
      </c>
      <c r="O1736" t="s">
        <v>23</v>
      </c>
      <c r="P1736">
        <v>30</v>
      </c>
      <c r="S1736" s="6">
        <v>44968</v>
      </c>
      <c r="T1736" t="s">
        <v>346</v>
      </c>
      <c r="U1736" t="s">
        <v>606</v>
      </c>
    </row>
    <row r="1737" spans="1:21" hidden="1" x14ac:dyDescent="0.25">
      <c r="A1737" t="s">
        <v>132</v>
      </c>
      <c r="B1737" t="s">
        <v>16</v>
      </c>
      <c r="C1737" t="s">
        <v>17</v>
      </c>
      <c r="E1737" s="1">
        <v>44959</v>
      </c>
      <c r="F1737" s="3" t="s">
        <v>853</v>
      </c>
      <c r="G1737" t="s">
        <v>502</v>
      </c>
      <c r="H1737" t="s">
        <v>591</v>
      </c>
      <c r="I1737" t="s">
        <v>591</v>
      </c>
      <c r="J1737" s="3" t="s">
        <v>2178</v>
      </c>
      <c r="K1737" s="3">
        <v>521417</v>
      </c>
      <c r="L1737" s="3" t="s">
        <v>22</v>
      </c>
      <c r="M1737" s="5">
        <v>45041</v>
      </c>
      <c r="O1737" t="s">
        <v>23</v>
      </c>
      <c r="P1737">
        <v>30</v>
      </c>
      <c r="S1737" s="6">
        <v>44973</v>
      </c>
      <c r="T1737" t="s">
        <v>346</v>
      </c>
      <c r="U1737" t="s">
        <v>606</v>
      </c>
    </row>
    <row r="1738" spans="1:21" hidden="1" x14ac:dyDescent="0.25">
      <c r="A1738" t="s">
        <v>132</v>
      </c>
      <c r="B1738" t="s">
        <v>16</v>
      </c>
      <c r="C1738" t="s">
        <v>17</v>
      </c>
      <c r="E1738" s="1">
        <v>44959</v>
      </c>
      <c r="F1738" s="3" t="s">
        <v>853</v>
      </c>
      <c r="G1738" t="s">
        <v>502</v>
      </c>
      <c r="H1738" t="s">
        <v>591</v>
      </c>
      <c r="I1738" t="s">
        <v>591</v>
      </c>
      <c r="J1738" s="3" t="s">
        <v>2178</v>
      </c>
      <c r="K1738" s="3">
        <v>521417</v>
      </c>
      <c r="L1738" s="3" t="s">
        <v>22</v>
      </c>
      <c r="M1738" s="5">
        <v>45041</v>
      </c>
      <c r="O1738" t="s">
        <v>23</v>
      </c>
      <c r="P1738">
        <v>730</v>
      </c>
      <c r="S1738" s="6">
        <v>45098</v>
      </c>
      <c r="T1738" t="s">
        <v>2633</v>
      </c>
      <c r="U1738" t="s">
        <v>182</v>
      </c>
    </row>
    <row r="1739" spans="1:21" hidden="1" x14ac:dyDescent="0.25">
      <c r="A1739" t="s">
        <v>132</v>
      </c>
      <c r="B1739" t="s">
        <v>74</v>
      </c>
      <c r="C1739" t="s">
        <v>17</v>
      </c>
      <c r="E1739" s="1">
        <v>44273</v>
      </c>
      <c r="F1739" s="3" t="s">
        <v>501</v>
      </c>
      <c r="G1739" t="s">
        <v>579</v>
      </c>
      <c r="H1739" t="s">
        <v>559</v>
      </c>
      <c r="I1739" t="s">
        <v>559</v>
      </c>
      <c r="J1739" s="3" t="s">
        <v>560</v>
      </c>
      <c r="K1739" s="3" t="s">
        <v>561</v>
      </c>
      <c r="L1739" s="3" t="s">
        <v>22</v>
      </c>
      <c r="M1739" s="5">
        <v>44506</v>
      </c>
      <c r="O1739" t="s">
        <v>23</v>
      </c>
      <c r="P1739">
        <v>20</v>
      </c>
      <c r="S1739" s="6">
        <v>44320</v>
      </c>
      <c r="T1739" t="s">
        <v>24</v>
      </c>
      <c r="U1739" t="s">
        <v>566</v>
      </c>
    </row>
    <row r="1740" spans="1:21" hidden="1" x14ac:dyDescent="0.25">
      <c r="A1740" t="s">
        <v>132</v>
      </c>
      <c r="B1740" t="s">
        <v>74</v>
      </c>
      <c r="C1740" t="s">
        <v>17</v>
      </c>
      <c r="E1740" s="1">
        <v>44327</v>
      </c>
      <c r="F1740" s="3" t="s">
        <v>589</v>
      </c>
      <c r="G1740" t="s">
        <v>590</v>
      </c>
      <c r="H1740" t="s">
        <v>417</v>
      </c>
      <c r="I1740" t="s">
        <v>591</v>
      </c>
      <c r="J1740" s="3" t="s">
        <v>592</v>
      </c>
      <c r="K1740" s="3">
        <v>483350</v>
      </c>
      <c r="L1740" s="3" t="s">
        <v>22</v>
      </c>
      <c r="M1740" s="5">
        <v>44396</v>
      </c>
      <c r="N1740">
        <v>400</v>
      </c>
      <c r="O1740" t="s">
        <v>23</v>
      </c>
      <c r="R1740" s="10">
        <v>0</v>
      </c>
      <c r="S1740" s="6">
        <v>44327</v>
      </c>
      <c r="T1740" t="s">
        <v>24</v>
      </c>
      <c r="U1740" t="s">
        <v>25</v>
      </c>
    </row>
    <row r="1741" spans="1:21" hidden="1" x14ac:dyDescent="0.25">
      <c r="A1741" t="s">
        <v>132</v>
      </c>
      <c r="B1741" t="s">
        <v>74</v>
      </c>
      <c r="C1741" t="s">
        <v>17</v>
      </c>
      <c r="E1741" s="1">
        <v>44327</v>
      </c>
      <c r="F1741" s="3" t="s">
        <v>589</v>
      </c>
      <c r="G1741" t="s">
        <v>590</v>
      </c>
      <c r="H1741" t="s">
        <v>417</v>
      </c>
      <c r="I1741" t="s">
        <v>591</v>
      </c>
      <c r="J1741" s="3" t="s">
        <v>592</v>
      </c>
      <c r="K1741" s="3">
        <v>483350</v>
      </c>
      <c r="L1741" s="3" t="s">
        <v>22</v>
      </c>
      <c r="M1741" s="5">
        <v>44396</v>
      </c>
      <c r="O1741" t="s">
        <v>23</v>
      </c>
      <c r="P1741">
        <v>60</v>
      </c>
      <c r="S1741" s="6">
        <v>44340</v>
      </c>
      <c r="T1741" t="s">
        <v>37</v>
      </c>
      <c r="U1741" t="s">
        <v>790</v>
      </c>
    </row>
    <row r="1742" spans="1:21" hidden="1" x14ac:dyDescent="0.25">
      <c r="A1742" t="s">
        <v>132</v>
      </c>
      <c r="B1742" t="s">
        <v>74</v>
      </c>
      <c r="C1742" t="s">
        <v>17</v>
      </c>
      <c r="E1742" s="1">
        <v>44327</v>
      </c>
      <c r="F1742" s="3" t="s">
        <v>589</v>
      </c>
      <c r="G1742" t="s">
        <v>590</v>
      </c>
      <c r="H1742" t="s">
        <v>417</v>
      </c>
      <c r="I1742" t="s">
        <v>591</v>
      </c>
      <c r="J1742" s="3" t="s">
        <v>592</v>
      </c>
      <c r="K1742" s="3">
        <v>483350</v>
      </c>
      <c r="L1742" s="3" t="s">
        <v>22</v>
      </c>
      <c r="M1742" s="5">
        <v>44396</v>
      </c>
      <c r="O1742" t="s">
        <v>23</v>
      </c>
      <c r="P1742">
        <v>50</v>
      </c>
      <c r="S1742" s="6">
        <v>44341</v>
      </c>
      <c r="T1742" t="s">
        <v>37</v>
      </c>
      <c r="U1742" t="s">
        <v>790</v>
      </c>
    </row>
    <row r="1743" spans="1:21" hidden="1" x14ac:dyDescent="0.25">
      <c r="A1743" t="s">
        <v>132</v>
      </c>
      <c r="B1743" t="s">
        <v>74</v>
      </c>
      <c r="C1743" t="s">
        <v>17</v>
      </c>
      <c r="E1743" s="1">
        <v>44327</v>
      </c>
      <c r="F1743" s="3" t="s">
        <v>589</v>
      </c>
      <c r="G1743" t="s">
        <v>590</v>
      </c>
      <c r="H1743" t="s">
        <v>417</v>
      </c>
      <c r="I1743" t="s">
        <v>591</v>
      </c>
      <c r="J1743" s="3" t="s">
        <v>592</v>
      </c>
      <c r="K1743" s="3">
        <v>483350</v>
      </c>
      <c r="L1743" s="3" t="s">
        <v>22</v>
      </c>
      <c r="M1743" s="5">
        <v>44396</v>
      </c>
      <c r="O1743" t="s">
        <v>23</v>
      </c>
      <c r="P1743">
        <v>30</v>
      </c>
      <c r="S1743" s="6">
        <v>44348</v>
      </c>
      <c r="T1743" t="s">
        <v>37</v>
      </c>
      <c r="U1743" t="s">
        <v>606</v>
      </c>
    </row>
    <row r="1744" spans="1:21" hidden="1" x14ac:dyDescent="0.25">
      <c r="A1744" t="s">
        <v>132</v>
      </c>
      <c r="B1744" t="s">
        <v>74</v>
      </c>
      <c r="C1744" t="s">
        <v>17</v>
      </c>
      <c r="E1744" s="1">
        <v>44327</v>
      </c>
      <c r="F1744" s="3" t="s">
        <v>589</v>
      </c>
      <c r="G1744" t="s">
        <v>590</v>
      </c>
      <c r="H1744" t="s">
        <v>417</v>
      </c>
      <c r="I1744" t="s">
        <v>591</v>
      </c>
      <c r="J1744" s="3" t="s">
        <v>592</v>
      </c>
      <c r="K1744" s="3">
        <v>483350</v>
      </c>
      <c r="L1744" s="3" t="s">
        <v>22</v>
      </c>
      <c r="M1744" s="5">
        <v>44396</v>
      </c>
      <c r="O1744" t="s">
        <v>23</v>
      </c>
      <c r="P1744">
        <v>60</v>
      </c>
      <c r="S1744" s="6">
        <v>44354</v>
      </c>
      <c r="T1744" t="s">
        <v>119</v>
      </c>
      <c r="U1744" t="s">
        <v>864</v>
      </c>
    </row>
    <row r="1745" spans="1:21" hidden="1" x14ac:dyDescent="0.25">
      <c r="A1745" t="s">
        <v>132</v>
      </c>
      <c r="B1745" t="s">
        <v>74</v>
      </c>
      <c r="C1745" t="s">
        <v>17</v>
      </c>
      <c r="E1745" s="1">
        <v>44327</v>
      </c>
      <c r="F1745" s="3" t="s">
        <v>589</v>
      </c>
      <c r="G1745" t="s">
        <v>590</v>
      </c>
      <c r="H1745" t="s">
        <v>417</v>
      </c>
      <c r="I1745" t="s">
        <v>591</v>
      </c>
      <c r="J1745" s="3" t="s">
        <v>592</v>
      </c>
      <c r="K1745" s="3">
        <v>483350</v>
      </c>
      <c r="L1745" s="3" t="s">
        <v>22</v>
      </c>
      <c r="M1745" s="5">
        <v>44396</v>
      </c>
      <c r="O1745" t="s">
        <v>23</v>
      </c>
      <c r="P1745">
        <v>60</v>
      </c>
      <c r="S1745" s="6">
        <v>44356</v>
      </c>
      <c r="T1745" t="s">
        <v>119</v>
      </c>
      <c r="U1745" t="s">
        <v>865</v>
      </c>
    </row>
    <row r="1746" spans="1:21" hidden="1" x14ac:dyDescent="0.25">
      <c r="A1746" t="s">
        <v>132</v>
      </c>
      <c r="B1746" t="s">
        <v>74</v>
      </c>
      <c r="C1746" t="s">
        <v>17</v>
      </c>
      <c r="E1746" s="1">
        <v>44327</v>
      </c>
      <c r="F1746" s="3" t="s">
        <v>589</v>
      </c>
      <c r="G1746" t="s">
        <v>590</v>
      </c>
      <c r="H1746" t="s">
        <v>417</v>
      </c>
      <c r="I1746" t="s">
        <v>591</v>
      </c>
      <c r="J1746" s="3" t="s">
        <v>592</v>
      </c>
      <c r="K1746" s="3">
        <v>483350</v>
      </c>
      <c r="L1746" s="3" t="s">
        <v>22</v>
      </c>
      <c r="M1746" s="5">
        <v>44396</v>
      </c>
      <c r="O1746" t="s">
        <v>23</v>
      </c>
      <c r="P1746">
        <v>60</v>
      </c>
      <c r="S1746" s="6">
        <v>44357</v>
      </c>
      <c r="T1746" t="s">
        <v>119</v>
      </c>
      <c r="U1746" t="s">
        <v>865</v>
      </c>
    </row>
    <row r="1747" spans="1:21" hidden="1" x14ac:dyDescent="0.25">
      <c r="A1747" t="s">
        <v>132</v>
      </c>
      <c r="B1747" t="s">
        <v>74</v>
      </c>
      <c r="C1747" t="s">
        <v>17</v>
      </c>
      <c r="E1747" s="1">
        <v>44327</v>
      </c>
      <c r="F1747" s="3" t="s">
        <v>589</v>
      </c>
      <c r="G1747" t="s">
        <v>590</v>
      </c>
      <c r="H1747" t="s">
        <v>417</v>
      </c>
      <c r="I1747" t="s">
        <v>591</v>
      </c>
      <c r="J1747" s="3" t="s">
        <v>592</v>
      </c>
      <c r="K1747" s="3">
        <v>483350</v>
      </c>
      <c r="L1747" s="3" t="s">
        <v>22</v>
      </c>
      <c r="M1747" s="5">
        <v>44396</v>
      </c>
      <c r="O1747" t="s">
        <v>23</v>
      </c>
      <c r="P1747">
        <v>80</v>
      </c>
      <c r="S1747" s="6">
        <v>44384</v>
      </c>
      <c r="T1747" t="s">
        <v>24</v>
      </c>
      <c r="U1747" t="s">
        <v>182</v>
      </c>
    </row>
    <row r="1748" spans="1:21" hidden="1" x14ac:dyDescent="0.25">
      <c r="A1748" t="s">
        <v>132</v>
      </c>
      <c r="B1748" t="s">
        <v>74</v>
      </c>
      <c r="C1748" t="s">
        <v>17</v>
      </c>
      <c r="E1748" s="1">
        <v>44589</v>
      </c>
      <c r="F1748" s="3">
        <v>1463790006</v>
      </c>
      <c r="G1748" t="s">
        <v>1302</v>
      </c>
      <c r="H1748" t="s">
        <v>1303</v>
      </c>
      <c r="I1748" t="s">
        <v>1303</v>
      </c>
      <c r="J1748" s="3" t="s">
        <v>1304</v>
      </c>
      <c r="K1748" s="3">
        <v>746587</v>
      </c>
      <c r="L1748" s="3" t="s">
        <v>22</v>
      </c>
      <c r="M1748" s="5">
        <v>44791</v>
      </c>
      <c r="N1748">
        <v>12</v>
      </c>
      <c r="O1748" t="s">
        <v>204</v>
      </c>
      <c r="R1748" s="10">
        <v>0</v>
      </c>
      <c r="S1748" s="6">
        <v>44589</v>
      </c>
      <c r="T1748" t="s">
        <v>24</v>
      </c>
      <c r="U1748" t="s">
        <v>25</v>
      </c>
    </row>
    <row r="1749" spans="1:21" hidden="1" x14ac:dyDescent="0.25">
      <c r="A1749" t="s">
        <v>132</v>
      </c>
      <c r="B1749" t="s">
        <v>74</v>
      </c>
      <c r="C1749" t="s">
        <v>17</v>
      </c>
      <c r="E1749" s="1">
        <v>44589</v>
      </c>
      <c r="F1749" s="3">
        <v>1463790006</v>
      </c>
      <c r="G1749" t="s">
        <v>1302</v>
      </c>
      <c r="H1749" t="s">
        <v>1303</v>
      </c>
      <c r="I1749" t="s">
        <v>1303</v>
      </c>
      <c r="J1749" s="3" t="s">
        <v>1304</v>
      </c>
      <c r="K1749" s="3">
        <v>746587</v>
      </c>
      <c r="L1749" s="3" t="s">
        <v>22</v>
      </c>
      <c r="M1749" s="5">
        <v>44791</v>
      </c>
      <c r="O1749" t="s">
        <v>204</v>
      </c>
      <c r="P1749">
        <v>10</v>
      </c>
      <c r="S1749" s="6">
        <v>44614</v>
      </c>
      <c r="T1749" t="s">
        <v>28</v>
      </c>
      <c r="U1749" t="s">
        <v>1353</v>
      </c>
    </row>
    <row r="1750" spans="1:21" hidden="1" x14ac:dyDescent="0.25">
      <c r="A1750" t="s">
        <v>132</v>
      </c>
      <c r="B1750" t="s">
        <v>74</v>
      </c>
      <c r="C1750" t="s">
        <v>17</v>
      </c>
      <c r="E1750" s="1">
        <v>44749</v>
      </c>
      <c r="F1750" s="3">
        <v>1463790006</v>
      </c>
      <c r="G1750" t="s">
        <v>1302</v>
      </c>
      <c r="H1750" t="s">
        <v>147</v>
      </c>
      <c r="I1750" t="s">
        <v>147</v>
      </c>
      <c r="J1750" s="3" t="s">
        <v>1574</v>
      </c>
      <c r="K1750" s="3">
        <v>873105</v>
      </c>
      <c r="L1750" s="3" t="s">
        <v>22</v>
      </c>
      <c r="M1750" s="5">
        <v>45057</v>
      </c>
      <c r="N1750">
        <v>18</v>
      </c>
      <c r="O1750" t="s">
        <v>204</v>
      </c>
      <c r="R1750" s="10">
        <f>Table1[[#This Row],[Initial Balance]]-P1752-P1753</f>
        <v>0</v>
      </c>
      <c r="S1750" s="6">
        <v>44749</v>
      </c>
      <c r="T1750" t="s">
        <v>346</v>
      </c>
      <c r="U1750" t="s">
        <v>25</v>
      </c>
    </row>
    <row r="1751" spans="1:21" hidden="1" x14ac:dyDescent="0.25">
      <c r="A1751" t="s">
        <v>132</v>
      </c>
      <c r="B1751" t="s">
        <v>74</v>
      </c>
      <c r="C1751" t="s">
        <v>17</v>
      </c>
      <c r="E1751" s="1">
        <v>44589</v>
      </c>
      <c r="F1751" s="3">
        <v>1463790006</v>
      </c>
      <c r="G1751" t="s">
        <v>1302</v>
      </c>
      <c r="H1751" t="s">
        <v>1303</v>
      </c>
      <c r="I1751" t="s">
        <v>1303</v>
      </c>
      <c r="J1751" s="3" t="s">
        <v>1304</v>
      </c>
      <c r="K1751" s="3">
        <v>746587</v>
      </c>
      <c r="L1751" s="3" t="s">
        <v>22</v>
      </c>
      <c r="M1751" s="5">
        <v>44791</v>
      </c>
      <c r="O1751" t="s">
        <v>204</v>
      </c>
      <c r="P1751">
        <v>2</v>
      </c>
      <c r="S1751" s="6">
        <v>44774</v>
      </c>
      <c r="T1751" t="s">
        <v>28</v>
      </c>
      <c r="U1751" t="s">
        <v>1611</v>
      </c>
    </row>
    <row r="1752" spans="1:21" hidden="1" x14ac:dyDescent="0.25">
      <c r="A1752" t="s">
        <v>132</v>
      </c>
      <c r="B1752" t="s">
        <v>74</v>
      </c>
      <c r="C1752" t="s">
        <v>17</v>
      </c>
      <c r="E1752" s="1">
        <v>44749</v>
      </c>
      <c r="F1752" s="3">
        <v>1463790006</v>
      </c>
      <c r="G1752" t="s">
        <v>1302</v>
      </c>
      <c r="H1752" t="s">
        <v>147</v>
      </c>
      <c r="I1752" t="s">
        <v>147</v>
      </c>
      <c r="J1752" s="3" t="s">
        <v>1574</v>
      </c>
      <c r="K1752" s="3">
        <v>873105</v>
      </c>
      <c r="L1752" s="3" t="s">
        <v>22</v>
      </c>
      <c r="M1752" s="5">
        <v>45057</v>
      </c>
      <c r="O1752" t="s">
        <v>204</v>
      </c>
      <c r="P1752">
        <v>16</v>
      </c>
      <c r="S1752" s="6">
        <v>44774</v>
      </c>
      <c r="T1752" t="s">
        <v>28</v>
      </c>
      <c r="U1752" t="s">
        <v>1612</v>
      </c>
    </row>
    <row r="1753" spans="1:21" hidden="1" x14ac:dyDescent="0.25">
      <c r="A1753" t="s">
        <v>132</v>
      </c>
      <c r="B1753" t="s">
        <v>74</v>
      </c>
      <c r="C1753" t="s">
        <v>17</v>
      </c>
      <c r="E1753" s="1">
        <v>44749</v>
      </c>
      <c r="F1753" s="3">
        <v>1463790006</v>
      </c>
      <c r="G1753" t="s">
        <v>1302</v>
      </c>
      <c r="H1753" t="s">
        <v>147</v>
      </c>
      <c r="I1753" t="s">
        <v>147</v>
      </c>
      <c r="J1753" s="3" t="s">
        <v>1574</v>
      </c>
      <c r="K1753" s="3">
        <v>873105</v>
      </c>
      <c r="L1753" s="3" t="s">
        <v>22</v>
      </c>
      <c r="M1753" s="5">
        <v>45057</v>
      </c>
      <c r="O1753" t="s">
        <v>204</v>
      </c>
      <c r="P1753">
        <v>2</v>
      </c>
      <c r="S1753" s="6">
        <v>44992</v>
      </c>
      <c r="T1753" t="s">
        <v>199</v>
      </c>
      <c r="U1753" t="s">
        <v>198</v>
      </c>
    </row>
    <row r="1754" spans="1:21" hidden="1" x14ac:dyDescent="0.25">
      <c r="A1754" t="s">
        <v>132</v>
      </c>
      <c r="B1754" t="s">
        <v>74</v>
      </c>
      <c r="C1754" t="s">
        <v>17</v>
      </c>
      <c r="E1754" s="1">
        <v>44099</v>
      </c>
      <c r="F1754" s="3" t="s">
        <v>505</v>
      </c>
      <c r="G1754" t="s">
        <v>506</v>
      </c>
      <c r="H1754" t="s">
        <v>32</v>
      </c>
      <c r="I1754" t="s">
        <v>47</v>
      </c>
      <c r="K1754" s="3">
        <v>92309</v>
      </c>
      <c r="L1754" s="3" t="s">
        <v>22</v>
      </c>
      <c r="M1754" s="5">
        <v>44278</v>
      </c>
      <c r="N1754">
        <v>5000</v>
      </c>
      <c r="O1754" t="s">
        <v>78</v>
      </c>
      <c r="R1754" s="10">
        <v>0</v>
      </c>
      <c r="S1754" s="6">
        <v>44209</v>
      </c>
      <c r="T1754" t="s">
        <v>59</v>
      </c>
      <c r="U1754" t="s">
        <v>93</v>
      </c>
    </row>
    <row r="1755" spans="1:21" hidden="1" x14ac:dyDescent="0.25">
      <c r="A1755" t="s">
        <v>132</v>
      </c>
      <c r="B1755" t="s">
        <v>74</v>
      </c>
      <c r="C1755" t="s">
        <v>17</v>
      </c>
      <c r="E1755" s="1">
        <v>44099</v>
      </c>
      <c r="F1755" s="3" t="s">
        <v>505</v>
      </c>
      <c r="G1755" t="s">
        <v>506</v>
      </c>
      <c r="H1755" t="s">
        <v>32</v>
      </c>
      <c r="I1755" t="s">
        <v>47</v>
      </c>
      <c r="K1755" s="3">
        <v>92309</v>
      </c>
      <c r="L1755" s="3" t="s">
        <v>22</v>
      </c>
      <c r="M1755" s="5">
        <v>44278</v>
      </c>
      <c r="O1755" t="s">
        <v>78</v>
      </c>
      <c r="P1755">
        <v>5000</v>
      </c>
      <c r="S1755" s="6">
        <v>44312</v>
      </c>
      <c r="T1755" t="s">
        <v>24</v>
      </c>
      <c r="U1755" t="s">
        <v>507</v>
      </c>
    </row>
    <row r="1756" spans="1:21" hidden="1" x14ac:dyDescent="0.25">
      <c r="A1756" t="s">
        <v>132</v>
      </c>
      <c r="B1756" t="s">
        <v>74</v>
      </c>
      <c r="C1756" t="s">
        <v>17</v>
      </c>
      <c r="E1756" s="1">
        <v>44097</v>
      </c>
      <c r="F1756" s="3">
        <v>299113</v>
      </c>
      <c r="G1756" t="s">
        <v>506</v>
      </c>
      <c r="H1756" t="s">
        <v>32</v>
      </c>
      <c r="I1756" t="s">
        <v>47</v>
      </c>
      <c r="K1756" s="3">
        <v>56141</v>
      </c>
      <c r="L1756" s="3" t="s">
        <v>22</v>
      </c>
      <c r="M1756" s="5">
        <v>44250</v>
      </c>
      <c r="N1756">
        <v>26500</v>
      </c>
      <c r="O1756" t="s">
        <v>78</v>
      </c>
      <c r="R1756" s="10">
        <v>0</v>
      </c>
      <c r="S1756" s="6">
        <v>44176</v>
      </c>
      <c r="T1756" t="s">
        <v>24</v>
      </c>
      <c r="U1756" t="s">
        <v>174</v>
      </c>
    </row>
    <row r="1757" spans="1:21" hidden="1" x14ac:dyDescent="0.25">
      <c r="A1757" t="s">
        <v>132</v>
      </c>
      <c r="B1757" t="s">
        <v>74</v>
      </c>
      <c r="C1757" t="s">
        <v>17</v>
      </c>
      <c r="E1757" s="1">
        <v>44097</v>
      </c>
      <c r="F1757" s="3">
        <v>299113</v>
      </c>
      <c r="G1757" t="s">
        <v>506</v>
      </c>
      <c r="H1757" t="s">
        <v>32</v>
      </c>
      <c r="I1757" t="s">
        <v>47</v>
      </c>
      <c r="K1757" s="3">
        <v>56141</v>
      </c>
      <c r="L1757" s="3" t="s">
        <v>22</v>
      </c>
      <c r="M1757" s="5">
        <v>44250</v>
      </c>
      <c r="O1757" t="s">
        <v>78</v>
      </c>
      <c r="P1757">
        <v>2500</v>
      </c>
      <c r="S1757" s="6">
        <v>44176</v>
      </c>
      <c r="T1757" t="s">
        <v>162</v>
      </c>
      <c r="U1757" t="s">
        <v>198</v>
      </c>
    </row>
    <row r="1758" spans="1:21" hidden="1" x14ac:dyDescent="0.25">
      <c r="A1758" t="s">
        <v>132</v>
      </c>
      <c r="B1758" t="s">
        <v>74</v>
      </c>
      <c r="C1758" t="s">
        <v>17</v>
      </c>
      <c r="E1758" s="1">
        <v>44097</v>
      </c>
      <c r="F1758" s="3">
        <v>299113</v>
      </c>
      <c r="G1758" t="s">
        <v>506</v>
      </c>
      <c r="H1758" t="s">
        <v>32</v>
      </c>
      <c r="I1758" t="s">
        <v>47</v>
      </c>
      <c r="K1758" s="3">
        <v>56141</v>
      </c>
      <c r="L1758" s="3" t="s">
        <v>22</v>
      </c>
      <c r="M1758" s="5">
        <v>44250</v>
      </c>
      <c r="O1758" t="s">
        <v>78</v>
      </c>
      <c r="P1758">
        <v>1500</v>
      </c>
      <c r="S1758" s="6">
        <v>44176</v>
      </c>
      <c r="T1758" t="s">
        <v>162</v>
      </c>
      <c r="U1758" t="s">
        <v>198</v>
      </c>
    </row>
    <row r="1759" spans="1:21" hidden="1" x14ac:dyDescent="0.25">
      <c r="A1759" t="s">
        <v>132</v>
      </c>
      <c r="B1759" t="s">
        <v>74</v>
      </c>
      <c r="C1759" t="s">
        <v>17</v>
      </c>
      <c r="E1759" s="1">
        <v>44097</v>
      </c>
      <c r="F1759" s="3">
        <v>299113</v>
      </c>
      <c r="G1759" t="s">
        <v>506</v>
      </c>
      <c r="H1759" t="s">
        <v>32</v>
      </c>
      <c r="I1759" t="s">
        <v>47</v>
      </c>
      <c r="K1759" s="3">
        <v>56141</v>
      </c>
      <c r="L1759" s="3" t="s">
        <v>22</v>
      </c>
      <c r="M1759" s="5">
        <v>44250</v>
      </c>
      <c r="O1759" t="s">
        <v>78</v>
      </c>
      <c r="P1759">
        <v>8000</v>
      </c>
      <c r="S1759" s="6">
        <v>44189</v>
      </c>
      <c r="T1759" t="s">
        <v>162</v>
      </c>
      <c r="U1759" t="s">
        <v>245</v>
      </c>
    </row>
    <row r="1760" spans="1:21" hidden="1" x14ac:dyDescent="0.25">
      <c r="A1760" t="s">
        <v>132</v>
      </c>
      <c r="B1760" t="s">
        <v>74</v>
      </c>
      <c r="C1760" t="s">
        <v>17</v>
      </c>
      <c r="E1760" s="1">
        <v>44097</v>
      </c>
      <c r="F1760" s="3">
        <v>299113</v>
      </c>
      <c r="G1760" t="s">
        <v>506</v>
      </c>
      <c r="H1760" t="s">
        <v>32</v>
      </c>
      <c r="I1760" t="s">
        <v>47</v>
      </c>
      <c r="K1760" s="3">
        <v>56141</v>
      </c>
      <c r="L1760" s="3" t="s">
        <v>22</v>
      </c>
      <c r="M1760" s="5">
        <v>44250</v>
      </c>
      <c r="O1760" t="s">
        <v>78</v>
      </c>
      <c r="P1760">
        <v>6000</v>
      </c>
      <c r="S1760" s="6">
        <v>44214</v>
      </c>
      <c r="T1760" t="s">
        <v>28</v>
      </c>
      <c r="U1760" t="s">
        <v>508</v>
      </c>
    </row>
    <row r="1761" spans="1:21" hidden="1" x14ac:dyDescent="0.25">
      <c r="A1761" t="s">
        <v>132</v>
      </c>
      <c r="B1761" t="s">
        <v>74</v>
      </c>
      <c r="C1761" t="s">
        <v>17</v>
      </c>
      <c r="E1761" s="1">
        <v>44097</v>
      </c>
      <c r="F1761" s="3">
        <v>299113</v>
      </c>
      <c r="G1761" t="s">
        <v>506</v>
      </c>
      <c r="H1761" t="s">
        <v>32</v>
      </c>
      <c r="I1761" t="s">
        <v>47</v>
      </c>
      <c r="K1761" s="3">
        <v>56141</v>
      </c>
      <c r="L1761" s="3" t="s">
        <v>22</v>
      </c>
      <c r="M1761" s="5">
        <v>44250</v>
      </c>
      <c r="O1761" t="s">
        <v>78</v>
      </c>
      <c r="P1761">
        <v>6000</v>
      </c>
      <c r="S1761" s="6">
        <v>44221</v>
      </c>
      <c r="T1761" t="s">
        <v>28</v>
      </c>
      <c r="U1761" t="s">
        <v>509</v>
      </c>
    </row>
    <row r="1762" spans="1:21" hidden="1" x14ac:dyDescent="0.25">
      <c r="A1762" t="s">
        <v>132</v>
      </c>
      <c r="B1762" t="s">
        <v>74</v>
      </c>
      <c r="C1762" t="s">
        <v>17</v>
      </c>
      <c r="E1762" s="1">
        <v>44097</v>
      </c>
      <c r="F1762" s="3">
        <v>299113</v>
      </c>
      <c r="G1762" t="s">
        <v>506</v>
      </c>
      <c r="H1762" t="s">
        <v>32</v>
      </c>
      <c r="I1762" t="s">
        <v>47</v>
      </c>
      <c r="K1762" s="3">
        <v>56141</v>
      </c>
      <c r="L1762" s="3" t="s">
        <v>22</v>
      </c>
      <c r="M1762" s="5">
        <v>44250</v>
      </c>
      <c r="O1762" t="s">
        <v>78</v>
      </c>
      <c r="P1762">
        <v>2500</v>
      </c>
      <c r="S1762" s="6">
        <v>44288</v>
      </c>
      <c r="T1762" t="s">
        <v>24</v>
      </c>
      <c r="U1762" t="s">
        <v>510</v>
      </c>
    </row>
    <row r="1763" spans="1:21" hidden="1" x14ac:dyDescent="0.25">
      <c r="A1763" t="s">
        <v>132</v>
      </c>
      <c r="B1763" t="s">
        <v>74</v>
      </c>
      <c r="C1763" t="s">
        <v>17</v>
      </c>
      <c r="E1763" s="1">
        <v>44165</v>
      </c>
      <c r="F1763" s="3">
        <v>299113</v>
      </c>
      <c r="G1763" t="s">
        <v>506</v>
      </c>
      <c r="H1763" t="s">
        <v>32</v>
      </c>
      <c r="I1763" t="s">
        <v>47</v>
      </c>
      <c r="K1763" s="3">
        <v>211550</v>
      </c>
      <c r="L1763" s="3" t="s">
        <v>22</v>
      </c>
      <c r="M1763" s="5">
        <v>44404</v>
      </c>
      <c r="N1763">
        <v>9500</v>
      </c>
      <c r="O1763" t="s">
        <v>78</v>
      </c>
      <c r="P1763" t="s">
        <v>35</v>
      </c>
      <c r="R1763" s="10">
        <v>0</v>
      </c>
      <c r="S1763" s="6">
        <v>44169</v>
      </c>
      <c r="T1763" t="s">
        <v>24</v>
      </c>
      <c r="U1763" t="s">
        <v>25</v>
      </c>
    </row>
    <row r="1764" spans="1:21" hidden="1" x14ac:dyDescent="0.25">
      <c r="A1764" t="s">
        <v>132</v>
      </c>
      <c r="B1764" t="s">
        <v>74</v>
      </c>
      <c r="C1764" t="s">
        <v>17</v>
      </c>
      <c r="E1764" s="1">
        <v>44165</v>
      </c>
      <c r="F1764" s="3">
        <v>299113</v>
      </c>
      <c r="G1764" t="s">
        <v>506</v>
      </c>
      <c r="H1764" t="s">
        <v>32</v>
      </c>
      <c r="I1764" t="s">
        <v>47</v>
      </c>
      <c r="K1764" s="3">
        <v>211550</v>
      </c>
      <c r="L1764" s="3" t="s">
        <v>22</v>
      </c>
      <c r="M1764" s="5">
        <v>44404</v>
      </c>
      <c r="N1764" t="s">
        <v>35</v>
      </c>
      <c r="O1764" t="s">
        <v>78</v>
      </c>
      <c r="P1764">
        <v>500</v>
      </c>
      <c r="S1764" s="6">
        <v>44313</v>
      </c>
      <c r="T1764" t="s">
        <v>28</v>
      </c>
      <c r="U1764" t="s">
        <v>568</v>
      </c>
    </row>
    <row r="1765" spans="1:21" hidden="1" x14ac:dyDescent="0.25">
      <c r="A1765" t="s">
        <v>132</v>
      </c>
      <c r="B1765" t="s">
        <v>74</v>
      </c>
      <c r="C1765" t="s">
        <v>17</v>
      </c>
      <c r="E1765" s="1">
        <v>44165</v>
      </c>
      <c r="F1765" s="3">
        <v>299113</v>
      </c>
      <c r="G1765" t="s">
        <v>506</v>
      </c>
      <c r="H1765" t="s">
        <v>32</v>
      </c>
      <c r="I1765" t="s">
        <v>47</v>
      </c>
      <c r="K1765" s="3">
        <v>211550</v>
      </c>
      <c r="L1765" s="3" t="s">
        <v>22</v>
      </c>
      <c r="M1765" s="5">
        <v>44404</v>
      </c>
      <c r="O1765" t="s">
        <v>78</v>
      </c>
      <c r="P1765">
        <v>9000</v>
      </c>
      <c r="S1765" s="6">
        <v>44313</v>
      </c>
      <c r="T1765" t="s">
        <v>37</v>
      </c>
      <c r="U1765" t="s">
        <v>38</v>
      </c>
    </row>
    <row r="1766" spans="1:21" hidden="1" x14ac:dyDescent="0.25">
      <c r="A1766" t="s">
        <v>132</v>
      </c>
      <c r="B1766" t="s">
        <v>74</v>
      </c>
      <c r="C1766" t="s">
        <v>17</v>
      </c>
      <c r="E1766" s="1">
        <v>44349</v>
      </c>
      <c r="F1766" s="3">
        <v>299113</v>
      </c>
      <c r="G1766" t="s">
        <v>506</v>
      </c>
      <c r="H1766" t="s">
        <v>32</v>
      </c>
      <c r="I1766" t="s">
        <v>47</v>
      </c>
      <c r="J1766" s="3" t="s">
        <v>793</v>
      </c>
      <c r="K1766" s="3">
        <v>1063913</v>
      </c>
      <c r="L1766" s="3" t="s">
        <v>22</v>
      </c>
      <c r="M1766" s="5">
        <v>44617</v>
      </c>
      <c r="N1766">
        <v>10000</v>
      </c>
      <c r="O1766" t="s">
        <v>78</v>
      </c>
      <c r="R1766" s="10">
        <v>0</v>
      </c>
      <c r="S1766" s="6">
        <v>44349</v>
      </c>
      <c r="T1766" t="s">
        <v>24</v>
      </c>
      <c r="U1766" t="s">
        <v>25</v>
      </c>
    </row>
    <row r="1767" spans="1:21" hidden="1" x14ac:dyDescent="0.25">
      <c r="A1767" t="s">
        <v>132</v>
      </c>
      <c r="B1767" t="s">
        <v>74</v>
      </c>
      <c r="C1767" t="s">
        <v>17</v>
      </c>
      <c r="E1767" s="1">
        <v>44349</v>
      </c>
      <c r="F1767" s="3">
        <v>299113</v>
      </c>
      <c r="G1767" t="s">
        <v>506</v>
      </c>
      <c r="H1767" t="s">
        <v>32</v>
      </c>
      <c r="I1767" t="s">
        <v>47</v>
      </c>
      <c r="J1767" s="3" t="s">
        <v>793</v>
      </c>
      <c r="K1767" s="3">
        <v>1063913</v>
      </c>
      <c r="L1767" s="3" t="s">
        <v>22</v>
      </c>
      <c r="M1767" s="5">
        <v>44617</v>
      </c>
      <c r="O1767" t="s">
        <v>78</v>
      </c>
      <c r="P1767">
        <v>10000</v>
      </c>
      <c r="S1767" s="6">
        <v>44354</v>
      </c>
      <c r="T1767" t="s">
        <v>37</v>
      </c>
      <c r="U1767" t="s">
        <v>57</v>
      </c>
    </row>
    <row r="1768" spans="1:21" hidden="1" x14ac:dyDescent="0.25">
      <c r="A1768" t="s">
        <v>132</v>
      </c>
      <c r="B1768" t="s">
        <v>74</v>
      </c>
      <c r="C1768" t="s">
        <v>17</v>
      </c>
      <c r="E1768" s="1">
        <v>44349</v>
      </c>
      <c r="F1768" s="3">
        <v>299113</v>
      </c>
      <c r="G1768" t="s">
        <v>506</v>
      </c>
      <c r="H1768" t="s">
        <v>32</v>
      </c>
      <c r="I1768" t="s">
        <v>47</v>
      </c>
      <c r="J1768" s="3" t="s">
        <v>851</v>
      </c>
      <c r="K1768" s="3">
        <v>1070194</v>
      </c>
      <c r="L1768" s="3" t="s">
        <v>22</v>
      </c>
      <c r="M1768" s="5">
        <v>44626</v>
      </c>
      <c r="N1768">
        <v>10000</v>
      </c>
      <c r="O1768" t="s">
        <v>78</v>
      </c>
      <c r="R1768" s="10">
        <v>0</v>
      </c>
      <c r="S1768" s="6">
        <v>44349</v>
      </c>
      <c r="T1768" t="s">
        <v>24</v>
      </c>
      <c r="U1768" t="s">
        <v>789</v>
      </c>
    </row>
    <row r="1769" spans="1:21" hidden="1" x14ac:dyDescent="0.25">
      <c r="A1769" t="s">
        <v>132</v>
      </c>
      <c r="B1769" t="s">
        <v>74</v>
      </c>
      <c r="C1769" t="s">
        <v>17</v>
      </c>
      <c r="E1769" s="1">
        <v>44349</v>
      </c>
      <c r="F1769" s="3">
        <v>299113</v>
      </c>
      <c r="G1769" t="s">
        <v>506</v>
      </c>
      <c r="H1769" t="s">
        <v>32</v>
      </c>
      <c r="I1769" t="s">
        <v>47</v>
      </c>
      <c r="J1769" s="3" t="s">
        <v>851</v>
      </c>
      <c r="K1769" s="3">
        <v>1070194</v>
      </c>
      <c r="L1769" s="3" t="s">
        <v>22</v>
      </c>
      <c r="M1769" s="5">
        <v>44626</v>
      </c>
      <c r="O1769" t="s">
        <v>78</v>
      </c>
      <c r="P1769">
        <v>10000</v>
      </c>
      <c r="S1769" s="6">
        <v>44364</v>
      </c>
      <c r="T1769" t="s">
        <v>37</v>
      </c>
      <c r="U1769" t="s">
        <v>556</v>
      </c>
    </row>
    <row r="1770" spans="1:21" hidden="1" x14ac:dyDescent="0.25">
      <c r="A1770" t="s">
        <v>132</v>
      </c>
      <c r="B1770" t="s">
        <v>74</v>
      </c>
      <c r="C1770" t="s">
        <v>17</v>
      </c>
      <c r="E1770" s="1">
        <v>44706</v>
      </c>
      <c r="F1770" s="3" t="s">
        <v>869</v>
      </c>
      <c r="G1770" t="s">
        <v>870</v>
      </c>
      <c r="H1770" t="s">
        <v>147</v>
      </c>
      <c r="J1770" s="3" t="s">
        <v>871</v>
      </c>
      <c r="K1770" s="3" t="s">
        <v>872</v>
      </c>
      <c r="L1770" s="3" t="s">
        <v>22</v>
      </c>
      <c r="M1770" s="5">
        <v>45930</v>
      </c>
      <c r="N1770">
        <v>993.53</v>
      </c>
      <c r="O1770" t="s">
        <v>103</v>
      </c>
      <c r="R1770" s="10">
        <v>993.53</v>
      </c>
      <c r="S1770" s="6">
        <v>44706</v>
      </c>
      <c r="T1770" t="s">
        <v>346</v>
      </c>
      <c r="U1770" t="s">
        <v>912</v>
      </c>
    </row>
    <row r="1771" spans="1:21" hidden="1" x14ac:dyDescent="0.25">
      <c r="A1771" t="s">
        <v>132</v>
      </c>
      <c r="B1771" t="s">
        <v>65</v>
      </c>
      <c r="C1771" t="s">
        <v>17</v>
      </c>
      <c r="E1771" s="1">
        <v>44328</v>
      </c>
      <c r="F1771" s="3" t="s">
        <v>597</v>
      </c>
      <c r="G1771" t="s">
        <v>598</v>
      </c>
      <c r="H1771" t="s">
        <v>594</v>
      </c>
      <c r="I1771" t="s">
        <v>599</v>
      </c>
      <c r="J1771" s="3" t="s">
        <v>600</v>
      </c>
      <c r="K1771" s="3" t="s">
        <v>601</v>
      </c>
      <c r="L1771" s="3" t="s">
        <v>22</v>
      </c>
      <c r="M1771" s="5">
        <v>44988</v>
      </c>
      <c r="N1771">
        <v>3200</v>
      </c>
      <c r="O1771" t="s">
        <v>23</v>
      </c>
      <c r="R1771" s="10">
        <v>0</v>
      </c>
      <c r="S1771" s="6">
        <v>44328</v>
      </c>
      <c r="T1771" t="s">
        <v>24</v>
      </c>
      <c r="U1771" t="s">
        <v>25</v>
      </c>
    </row>
    <row r="1772" spans="1:21" hidden="1" x14ac:dyDescent="0.25">
      <c r="A1772" t="s">
        <v>132</v>
      </c>
      <c r="B1772" t="s">
        <v>65</v>
      </c>
      <c r="C1772" t="s">
        <v>17</v>
      </c>
      <c r="E1772" s="1">
        <v>44328</v>
      </c>
      <c r="F1772" s="3" t="s">
        <v>597</v>
      </c>
      <c r="G1772" t="s">
        <v>598</v>
      </c>
      <c r="H1772" t="s">
        <v>594</v>
      </c>
      <c r="I1772" t="s">
        <v>599</v>
      </c>
      <c r="J1772" s="3" t="s">
        <v>600</v>
      </c>
      <c r="K1772" s="3" t="s">
        <v>601</v>
      </c>
      <c r="L1772" s="3" t="s">
        <v>22</v>
      </c>
      <c r="M1772" s="5">
        <v>44988</v>
      </c>
      <c r="O1772" t="s">
        <v>23</v>
      </c>
      <c r="P1772">
        <v>1000</v>
      </c>
      <c r="S1772" s="6">
        <v>44336</v>
      </c>
      <c r="T1772" t="s">
        <v>37</v>
      </c>
      <c r="U1772" t="s">
        <v>38</v>
      </c>
    </row>
    <row r="1773" spans="1:21" hidden="1" x14ac:dyDescent="0.25">
      <c r="A1773" t="s">
        <v>132</v>
      </c>
      <c r="B1773" t="s">
        <v>65</v>
      </c>
      <c r="C1773" t="s">
        <v>17</v>
      </c>
      <c r="E1773" s="1">
        <v>44328</v>
      </c>
      <c r="F1773" s="3" t="s">
        <v>597</v>
      </c>
      <c r="G1773" t="s">
        <v>598</v>
      </c>
      <c r="H1773" t="s">
        <v>594</v>
      </c>
      <c r="I1773" t="s">
        <v>599</v>
      </c>
      <c r="J1773" s="3" t="s">
        <v>600</v>
      </c>
      <c r="K1773" s="3" t="s">
        <v>601</v>
      </c>
      <c r="L1773" s="3" t="s">
        <v>22</v>
      </c>
      <c r="M1773" s="5">
        <v>44988</v>
      </c>
      <c r="O1773" t="s">
        <v>23</v>
      </c>
      <c r="P1773">
        <v>600</v>
      </c>
      <c r="S1773" s="6">
        <v>44343</v>
      </c>
      <c r="T1773" t="s">
        <v>28</v>
      </c>
      <c r="U1773" t="s">
        <v>38</v>
      </c>
    </row>
    <row r="1774" spans="1:21" hidden="1" x14ac:dyDescent="0.25">
      <c r="A1774" t="s">
        <v>132</v>
      </c>
      <c r="B1774" t="s">
        <v>65</v>
      </c>
      <c r="C1774" t="s">
        <v>17</v>
      </c>
      <c r="E1774" s="1">
        <v>44328</v>
      </c>
      <c r="F1774" s="3" t="s">
        <v>597</v>
      </c>
      <c r="G1774" t="s">
        <v>598</v>
      </c>
      <c r="H1774" t="s">
        <v>594</v>
      </c>
      <c r="I1774" t="s">
        <v>599</v>
      </c>
      <c r="J1774" s="3" t="s">
        <v>600</v>
      </c>
      <c r="K1774" s="3" t="s">
        <v>601</v>
      </c>
      <c r="L1774" s="3" t="s">
        <v>22</v>
      </c>
      <c r="M1774" s="5">
        <v>44988</v>
      </c>
      <c r="O1774" t="s">
        <v>23</v>
      </c>
      <c r="Q1774">
        <v>600</v>
      </c>
      <c r="S1774" s="6">
        <v>44343</v>
      </c>
      <c r="T1774" t="s">
        <v>28</v>
      </c>
      <c r="U1774" t="s">
        <v>264</v>
      </c>
    </row>
    <row r="1775" spans="1:21" hidden="1" x14ac:dyDescent="0.25">
      <c r="A1775" t="s">
        <v>132</v>
      </c>
      <c r="B1775" t="s">
        <v>65</v>
      </c>
      <c r="C1775" t="s">
        <v>17</v>
      </c>
      <c r="E1775" s="1">
        <v>44328</v>
      </c>
      <c r="F1775" s="3" t="s">
        <v>597</v>
      </c>
      <c r="G1775" t="s">
        <v>598</v>
      </c>
      <c r="H1775" t="s">
        <v>594</v>
      </c>
      <c r="I1775" t="s">
        <v>599</v>
      </c>
      <c r="J1775" s="3" t="s">
        <v>600</v>
      </c>
      <c r="K1775" s="3" t="s">
        <v>601</v>
      </c>
      <c r="L1775" s="3" t="s">
        <v>22</v>
      </c>
      <c r="M1775" s="5">
        <v>44988</v>
      </c>
      <c r="O1775" t="s">
        <v>23</v>
      </c>
      <c r="P1775">
        <v>200</v>
      </c>
      <c r="S1775" s="6">
        <v>44357</v>
      </c>
      <c r="T1775" t="s">
        <v>119</v>
      </c>
      <c r="U1775" t="s">
        <v>843</v>
      </c>
    </row>
    <row r="1776" spans="1:21" hidden="1" x14ac:dyDescent="0.25">
      <c r="A1776" t="s">
        <v>132</v>
      </c>
      <c r="B1776" t="s">
        <v>65</v>
      </c>
      <c r="C1776" t="s">
        <v>17</v>
      </c>
      <c r="E1776" s="1">
        <v>44328</v>
      </c>
      <c r="F1776" s="3" t="s">
        <v>597</v>
      </c>
      <c r="G1776" t="s">
        <v>598</v>
      </c>
      <c r="H1776" t="s">
        <v>594</v>
      </c>
      <c r="I1776" t="s">
        <v>599</v>
      </c>
      <c r="J1776" s="3" t="s">
        <v>600</v>
      </c>
      <c r="K1776" s="3" t="s">
        <v>601</v>
      </c>
      <c r="L1776" s="3" t="s">
        <v>22</v>
      </c>
      <c r="M1776" s="5">
        <v>44988</v>
      </c>
      <c r="O1776" t="s">
        <v>23</v>
      </c>
      <c r="P1776">
        <v>1200</v>
      </c>
      <c r="S1776" s="6">
        <v>44358</v>
      </c>
      <c r="T1776" t="s">
        <v>37</v>
      </c>
      <c r="U1776" t="s">
        <v>843</v>
      </c>
    </row>
    <row r="1777" spans="1:21" hidden="1" x14ac:dyDescent="0.25">
      <c r="A1777" t="s">
        <v>132</v>
      </c>
      <c r="B1777" t="s">
        <v>65</v>
      </c>
      <c r="C1777" t="s">
        <v>17</v>
      </c>
      <c r="E1777" s="1">
        <v>44328</v>
      </c>
      <c r="F1777" s="3" t="s">
        <v>597</v>
      </c>
      <c r="G1777" t="s">
        <v>598</v>
      </c>
      <c r="H1777" t="s">
        <v>594</v>
      </c>
      <c r="I1777" t="s">
        <v>599</v>
      </c>
      <c r="J1777" s="3" t="s">
        <v>600</v>
      </c>
      <c r="K1777" s="3" t="s">
        <v>601</v>
      </c>
      <c r="L1777" s="3" t="s">
        <v>22</v>
      </c>
      <c r="M1777" s="5">
        <v>44988</v>
      </c>
      <c r="O1777" t="s">
        <v>23</v>
      </c>
      <c r="P1777">
        <v>800</v>
      </c>
      <c r="S1777" s="6">
        <v>44364</v>
      </c>
      <c r="T1777" t="s">
        <v>37</v>
      </c>
      <c r="U1777" t="s">
        <v>508</v>
      </c>
    </row>
    <row r="1778" spans="1:21" hidden="1" x14ac:dyDescent="0.25">
      <c r="A1778" t="s">
        <v>132</v>
      </c>
      <c r="B1778" t="s">
        <v>65</v>
      </c>
      <c r="C1778" t="s">
        <v>17</v>
      </c>
      <c r="E1778" s="1">
        <v>44602</v>
      </c>
      <c r="F1778" s="3">
        <v>19700002</v>
      </c>
      <c r="G1778" t="s">
        <v>1321</v>
      </c>
      <c r="H1778" t="s">
        <v>594</v>
      </c>
      <c r="I1778" t="s">
        <v>594</v>
      </c>
      <c r="J1778" s="3" t="s">
        <v>1322</v>
      </c>
      <c r="K1778" s="3" t="s">
        <v>1323</v>
      </c>
      <c r="L1778" s="3" t="s">
        <v>22</v>
      </c>
      <c r="M1778" s="5">
        <v>45149</v>
      </c>
      <c r="N1778">
        <v>1995</v>
      </c>
      <c r="O1778" t="s">
        <v>23</v>
      </c>
      <c r="R1778" s="10">
        <v>0</v>
      </c>
      <c r="S1778" s="6">
        <v>44602</v>
      </c>
      <c r="T1778" t="s">
        <v>346</v>
      </c>
      <c r="U1778" t="s">
        <v>25</v>
      </c>
    </row>
    <row r="1779" spans="1:21" hidden="1" x14ac:dyDescent="0.25">
      <c r="A1779" t="s">
        <v>132</v>
      </c>
      <c r="B1779" t="s">
        <v>65</v>
      </c>
      <c r="C1779" t="s">
        <v>17</v>
      </c>
      <c r="E1779" s="1">
        <v>44602</v>
      </c>
      <c r="F1779" s="3">
        <v>19700002</v>
      </c>
      <c r="G1779" t="s">
        <v>1321</v>
      </c>
      <c r="H1779" t="s">
        <v>594</v>
      </c>
      <c r="I1779" t="s">
        <v>594</v>
      </c>
      <c r="J1779" s="3" t="s">
        <v>1322</v>
      </c>
      <c r="K1779" s="3" t="s">
        <v>1323</v>
      </c>
      <c r="L1779" s="3" t="s">
        <v>22</v>
      </c>
      <c r="M1779" s="5">
        <v>45149</v>
      </c>
      <c r="O1779" t="s">
        <v>23</v>
      </c>
      <c r="P1779">
        <v>285</v>
      </c>
      <c r="S1779" s="6">
        <v>44637</v>
      </c>
      <c r="T1779" t="s">
        <v>1358</v>
      </c>
      <c r="U1779" t="s">
        <v>1375</v>
      </c>
    </row>
    <row r="1780" spans="1:21" hidden="1" x14ac:dyDescent="0.25">
      <c r="A1780" t="s">
        <v>132</v>
      </c>
      <c r="B1780" t="s">
        <v>65</v>
      </c>
      <c r="C1780" t="s">
        <v>17</v>
      </c>
      <c r="E1780" s="1">
        <v>44602</v>
      </c>
      <c r="F1780" s="3">
        <v>19700002</v>
      </c>
      <c r="G1780" t="s">
        <v>1321</v>
      </c>
      <c r="H1780" t="s">
        <v>594</v>
      </c>
      <c r="I1780" t="s">
        <v>594</v>
      </c>
      <c r="J1780" s="3" t="s">
        <v>1322</v>
      </c>
      <c r="K1780" s="3" t="s">
        <v>1323</v>
      </c>
      <c r="L1780" s="3" t="s">
        <v>22</v>
      </c>
      <c r="M1780" s="5">
        <v>45149</v>
      </c>
      <c r="O1780" t="s">
        <v>23</v>
      </c>
      <c r="P1780">
        <v>285</v>
      </c>
      <c r="S1780" s="6">
        <v>44718</v>
      </c>
      <c r="T1780" t="s">
        <v>689</v>
      </c>
      <c r="U1780" t="s">
        <v>1484</v>
      </c>
    </row>
    <row r="1781" spans="1:21" hidden="1" x14ac:dyDescent="0.25">
      <c r="A1781" t="s">
        <v>132</v>
      </c>
      <c r="B1781" t="s">
        <v>65</v>
      </c>
      <c r="C1781" t="s">
        <v>17</v>
      </c>
      <c r="E1781" s="1">
        <v>44602</v>
      </c>
      <c r="F1781" s="3">
        <v>19700002</v>
      </c>
      <c r="G1781" t="s">
        <v>1321</v>
      </c>
      <c r="H1781" t="s">
        <v>594</v>
      </c>
      <c r="I1781" t="s">
        <v>594</v>
      </c>
      <c r="J1781" s="3" t="s">
        <v>1322</v>
      </c>
      <c r="K1781" s="3" t="s">
        <v>1323</v>
      </c>
      <c r="L1781" s="3" t="s">
        <v>22</v>
      </c>
      <c r="M1781" s="5">
        <v>45149</v>
      </c>
      <c r="O1781" t="s">
        <v>23</v>
      </c>
      <c r="P1781">
        <v>1140</v>
      </c>
      <c r="S1781" s="6">
        <v>44733</v>
      </c>
      <c r="T1781" t="s">
        <v>689</v>
      </c>
      <c r="U1781" t="s">
        <v>1515</v>
      </c>
    </row>
    <row r="1782" spans="1:21" hidden="1" x14ac:dyDescent="0.25">
      <c r="A1782" t="s">
        <v>132</v>
      </c>
      <c r="B1782" t="s">
        <v>65</v>
      </c>
      <c r="C1782" t="s">
        <v>17</v>
      </c>
      <c r="E1782" s="1">
        <v>44602</v>
      </c>
      <c r="F1782" s="3">
        <v>19700002</v>
      </c>
      <c r="G1782" t="s">
        <v>1321</v>
      </c>
      <c r="H1782" t="s">
        <v>594</v>
      </c>
      <c r="I1782" t="s">
        <v>594</v>
      </c>
      <c r="J1782" s="3" t="s">
        <v>1322</v>
      </c>
      <c r="K1782" s="3" t="s">
        <v>1323</v>
      </c>
      <c r="L1782" s="3" t="s">
        <v>22</v>
      </c>
      <c r="M1782" s="5">
        <v>45149</v>
      </c>
      <c r="O1782" t="s">
        <v>23</v>
      </c>
      <c r="P1782">
        <v>285</v>
      </c>
      <c r="S1782" s="6">
        <v>44733</v>
      </c>
      <c r="T1782" t="s">
        <v>689</v>
      </c>
      <c r="U1782" t="s">
        <v>1515</v>
      </c>
    </row>
    <row r="1783" spans="1:21" hidden="1" x14ac:dyDescent="0.25">
      <c r="A1783" t="s">
        <v>132</v>
      </c>
      <c r="B1783" t="s">
        <v>65</v>
      </c>
      <c r="C1783" t="s">
        <v>17</v>
      </c>
      <c r="E1783" s="1">
        <v>44180</v>
      </c>
      <c r="F1783" s="3">
        <v>19700360</v>
      </c>
      <c r="G1783" t="s">
        <v>91</v>
      </c>
      <c r="H1783" t="s">
        <v>67</v>
      </c>
      <c r="I1783" t="s">
        <v>67</v>
      </c>
      <c r="K1783" s="3" t="s">
        <v>92</v>
      </c>
      <c r="L1783" s="3" t="s">
        <v>22</v>
      </c>
      <c r="M1783" s="5">
        <v>44712</v>
      </c>
      <c r="N1783">
        <v>3000</v>
      </c>
      <c r="O1783" t="s">
        <v>23</v>
      </c>
      <c r="R1783" s="10">
        <v>0</v>
      </c>
      <c r="S1783" s="6">
        <v>44595</v>
      </c>
      <c r="T1783" t="s">
        <v>346</v>
      </c>
      <c r="U1783" t="s">
        <v>1316</v>
      </c>
    </row>
    <row r="1784" spans="1:21" hidden="1" x14ac:dyDescent="0.25">
      <c r="A1784" t="s">
        <v>132</v>
      </c>
      <c r="B1784" t="s">
        <v>65</v>
      </c>
      <c r="C1784" t="s">
        <v>17</v>
      </c>
      <c r="E1784" s="1">
        <v>44180</v>
      </c>
      <c r="F1784" s="3">
        <v>19700360</v>
      </c>
      <c r="G1784" t="s">
        <v>91</v>
      </c>
      <c r="H1784" t="s">
        <v>67</v>
      </c>
      <c r="I1784" t="s">
        <v>67</v>
      </c>
      <c r="K1784" s="3" t="s">
        <v>92</v>
      </c>
      <c r="L1784" s="3" t="s">
        <v>22</v>
      </c>
      <c r="M1784" s="5">
        <v>44712</v>
      </c>
      <c r="O1784" t="s">
        <v>23</v>
      </c>
      <c r="P1784">
        <v>3000</v>
      </c>
      <c r="S1784" s="6">
        <v>44693</v>
      </c>
      <c r="T1784" t="s">
        <v>346</v>
      </c>
      <c r="U1784" t="s">
        <v>182</v>
      </c>
    </row>
    <row r="1785" spans="1:21" hidden="1" x14ac:dyDescent="0.25">
      <c r="A1785" t="s">
        <v>132</v>
      </c>
      <c r="B1785" t="s">
        <v>16</v>
      </c>
      <c r="C1785" t="s">
        <v>17</v>
      </c>
      <c r="E1785" s="1">
        <v>44971</v>
      </c>
      <c r="F1785" s="3" t="s">
        <v>2182</v>
      </c>
      <c r="G1785" t="s">
        <v>2183</v>
      </c>
      <c r="H1785" t="s">
        <v>2184</v>
      </c>
      <c r="I1785" t="s">
        <v>2184</v>
      </c>
      <c r="J1785" s="3" t="s">
        <v>2185</v>
      </c>
      <c r="K1785" s="3">
        <v>220601</v>
      </c>
      <c r="L1785" s="3" t="s">
        <v>22</v>
      </c>
      <c r="M1785" s="5">
        <v>45808</v>
      </c>
      <c r="N1785">
        <v>5000</v>
      </c>
      <c r="O1785" t="s">
        <v>23</v>
      </c>
      <c r="R1785" s="10">
        <f>Table1[[#This Row],[Initial Balance]]-P1786</f>
        <v>0</v>
      </c>
      <c r="S1785" s="6">
        <v>44972</v>
      </c>
      <c r="T1785" t="s">
        <v>2032</v>
      </c>
      <c r="U1785" t="s">
        <v>25</v>
      </c>
    </row>
    <row r="1786" spans="1:21" hidden="1" x14ac:dyDescent="0.25">
      <c r="A1786" t="s">
        <v>132</v>
      </c>
      <c r="B1786" t="s">
        <v>16</v>
      </c>
      <c r="C1786" t="s">
        <v>17</v>
      </c>
      <c r="E1786" s="1">
        <v>44971</v>
      </c>
      <c r="F1786" s="3" t="s">
        <v>2182</v>
      </c>
      <c r="G1786" t="s">
        <v>2183</v>
      </c>
      <c r="H1786" t="s">
        <v>2184</v>
      </c>
      <c r="I1786" t="s">
        <v>2184</v>
      </c>
      <c r="J1786" s="3" t="s">
        <v>2185</v>
      </c>
      <c r="K1786" s="3">
        <v>220601</v>
      </c>
      <c r="L1786" s="3" t="s">
        <v>22</v>
      </c>
      <c r="M1786" s="5">
        <v>45808</v>
      </c>
      <c r="O1786" t="s">
        <v>23</v>
      </c>
      <c r="P1786">
        <v>5000</v>
      </c>
      <c r="S1786" s="6">
        <v>44992</v>
      </c>
      <c r="T1786" t="s">
        <v>199</v>
      </c>
      <c r="U1786" t="s">
        <v>198</v>
      </c>
    </row>
    <row r="1787" spans="1:21" hidden="1" x14ac:dyDescent="0.25">
      <c r="A1787" t="s">
        <v>132</v>
      </c>
      <c r="B1787" t="s">
        <v>16</v>
      </c>
      <c r="C1787" t="s">
        <v>17</v>
      </c>
      <c r="E1787" s="1">
        <v>45145</v>
      </c>
      <c r="F1787" s="3" t="s">
        <v>807</v>
      </c>
      <c r="G1787" t="s">
        <v>2867</v>
      </c>
      <c r="H1787" t="s">
        <v>2868</v>
      </c>
      <c r="J1787" s="3" t="s">
        <v>2869</v>
      </c>
      <c r="K1787" s="3">
        <v>1382771</v>
      </c>
      <c r="L1787" s="3" t="s">
        <v>22</v>
      </c>
      <c r="M1787" s="5">
        <v>46913</v>
      </c>
      <c r="N1787">
        <v>48</v>
      </c>
      <c r="O1787" t="s">
        <v>23</v>
      </c>
      <c r="P1787">
        <v>0</v>
      </c>
      <c r="R1787" s="10">
        <v>48</v>
      </c>
      <c r="S1787" s="6">
        <v>45145</v>
      </c>
      <c r="T1787" t="s">
        <v>2032</v>
      </c>
      <c r="U1787" t="s">
        <v>104</v>
      </c>
    </row>
    <row r="1788" spans="1:21" hidden="1" x14ac:dyDescent="0.25">
      <c r="A1788" t="s">
        <v>132</v>
      </c>
      <c r="B1788" t="s">
        <v>16</v>
      </c>
      <c r="C1788" t="s">
        <v>17</v>
      </c>
      <c r="E1788" s="1">
        <v>44932</v>
      </c>
      <c r="F1788" s="3" t="s">
        <v>2085</v>
      </c>
      <c r="G1788" t="s">
        <v>2086</v>
      </c>
      <c r="H1788" t="s">
        <v>1303</v>
      </c>
      <c r="J1788" s="3" t="s">
        <v>2087</v>
      </c>
      <c r="K1788" s="3" t="s">
        <v>2088</v>
      </c>
      <c r="L1788" s="3" t="s">
        <v>22</v>
      </c>
      <c r="M1788" s="5">
        <v>45716</v>
      </c>
      <c r="N1788">
        <v>24</v>
      </c>
      <c r="O1788" t="s">
        <v>2089</v>
      </c>
      <c r="R1788" s="10">
        <f>Table1[[#This Row],[Initial Balance]]-P1789-P1790-P2216-P2217-P3653-P4029</f>
        <v>18</v>
      </c>
      <c r="S1788" s="6">
        <v>44932</v>
      </c>
      <c r="T1788" t="s">
        <v>346</v>
      </c>
      <c r="U1788" t="s">
        <v>25</v>
      </c>
    </row>
    <row r="1789" spans="1:21" hidden="1" x14ac:dyDescent="0.25">
      <c r="A1789" t="s">
        <v>132</v>
      </c>
      <c r="B1789" t="s">
        <v>16</v>
      </c>
      <c r="C1789" t="s">
        <v>17</v>
      </c>
      <c r="E1789" s="1">
        <v>44932</v>
      </c>
      <c r="F1789" s="3" t="s">
        <v>2085</v>
      </c>
      <c r="G1789" t="s">
        <v>2086</v>
      </c>
      <c r="H1789" t="s">
        <v>1303</v>
      </c>
      <c r="J1789" s="3" t="s">
        <v>2087</v>
      </c>
      <c r="K1789" s="3" t="s">
        <v>2088</v>
      </c>
      <c r="L1789" s="3" t="s">
        <v>22</v>
      </c>
      <c r="M1789" s="5">
        <v>45716</v>
      </c>
      <c r="O1789" t="s">
        <v>2089</v>
      </c>
      <c r="P1789">
        <v>1</v>
      </c>
      <c r="S1789" s="6">
        <v>44984</v>
      </c>
      <c r="T1789" t="s">
        <v>346</v>
      </c>
      <c r="U1789" t="s">
        <v>1915</v>
      </c>
    </row>
    <row r="1790" spans="1:21" hidden="1" x14ac:dyDescent="0.25">
      <c r="A1790" t="s">
        <v>132</v>
      </c>
      <c r="B1790" t="s">
        <v>16</v>
      </c>
      <c r="C1790" t="s">
        <v>17</v>
      </c>
      <c r="E1790" s="1">
        <v>44932</v>
      </c>
      <c r="F1790" s="3" t="s">
        <v>2469</v>
      </c>
      <c r="G1790" t="s">
        <v>2086</v>
      </c>
      <c r="H1790" t="s">
        <v>2470</v>
      </c>
      <c r="J1790" s="3" t="s">
        <v>2087</v>
      </c>
      <c r="K1790" s="3" t="s">
        <v>2088</v>
      </c>
      <c r="L1790" s="3" t="s">
        <v>22</v>
      </c>
      <c r="M1790" s="5">
        <v>45716</v>
      </c>
      <c r="O1790" t="s">
        <v>2089</v>
      </c>
      <c r="P1790">
        <v>1</v>
      </c>
      <c r="S1790" s="6">
        <v>45056</v>
      </c>
      <c r="T1790" t="s">
        <v>689</v>
      </c>
      <c r="U1790" t="s">
        <v>2463</v>
      </c>
    </row>
    <row r="1791" spans="1:21" hidden="1" x14ac:dyDescent="0.25">
      <c r="A1791" t="s">
        <v>132</v>
      </c>
      <c r="B1791" t="s">
        <v>16</v>
      </c>
      <c r="C1791" t="s">
        <v>17</v>
      </c>
      <c r="F1791" s="3" t="s">
        <v>548</v>
      </c>
      <c r="G1791" t="s">
        <v>549</v>
      </c>
      <c r="H1791" t="s">
        <v>32</v>
      </c>
      <c r="I1791" t="s">
        <v>243</v>
      </c>
      <c r="K1791" s="3" t="s">
        <v>244</v>
      </c>
      <c r="L1791" s="3" t="s">
        <v>22</v>
      </c>
      <c r="M1791" s="5">
        <v>45016</v>
      </c>
      <c r="N1791">
        <v>12</v>
      </c>
      <c r="O1791" t="s">
        <v>23</v>
      </c>
      <c r="R1791" s="10">
        <v>12</v>
      </c>
    </row>
    <row r="1792" spans="1:21" hidden="1" x14ac:dyDescent="0.25">
      <c r="A1792" t="s">
        <v>132</v>
      </c>
      <c r="B1792" t="s">
        <v>16</v>
      </c>
      <c r="C1792" t="s">
        <v>17</v>
      </c>
      <c r="E1792" s="1">
        <v>44349</v>
      </c>
      <c r="F1792" s="3" t="s">
        <v>794</v>
      </c>
      <c r="G1792" t="s">
        <v>795</v>
      </c>
      <c r="H1792" t="s">
        <v>796</v>
      </c>
      <c r="J1792" s="3" t="s">
        <v>797</v>
      </c>
      <c r="K1792" s="3" t="s">
        <v>798</v>
      </c>
      <c r="L1792" s="3" t="s">
        <v>22</v>
      </c>
      <c r="M1792" s="5">
        <v>45291</v>
      </c>
      <c r="N1792">
        <v>12</v>
      </c>
      <c r="O1792" t="s">
        <v>23</v>
      </c>
      <c r="R1792" s="10">
        <v>0</v>
      </c>
      <c r="S1792" s="6">
        <v>44349</v>
      </c>
      <c r="T1792" t="s">
        <v>24</v>
      </c>
      <c r="U1792" t="s">
        <v>25</v>
      </c>
    </row>
    <row r="1793" spans="1:21" hidden="1" x14ac:dyDescent="0.25">
      <c r="A1793" t="s">
        <v>132</v>
      </c>
      <c r="B1793" t="s">
        <v>16</v>
      </c>
      <c r="C1793" t="s">
        <v>17</v>
      </c>
      <c r="E1793" s="1">
        <v>44349</v>
      </c>
      <c r="F1793" s="3" t="s">
        <v>794</v>
      </c>
      <c r="G1793" t="s">
        <v>795</v>
      </c>
      <c r="H1793" t="s">
        <v>796</v>
      </c>
      <c r="J1793" s="3" t="s">
        <v>797</v>
      </c>
      <c r="K1793" s="3" t="s">
        <v>798</v>
      </c>
      <c r="L1793" s="3" t="s">
        <v>22</v>
      </c>
      <c r="M1793" s="5">
        <v>45291</v>
      </c>
      <c r="O1793" t="s">
        <v>23</v>
      </c>
      <c r="P1793">
        <v>2</v>
      </c>
      <c r="S1793" s="6">
        <v>44363</v>
      </c>
      <c r="T1793" t="s">
        <v>37</v>
      </c>
      <c r="U1793" t="s">
        <v>906</v>
      </c>
    </row>
    <row r="1794" spans="1:21" hidden="1" x14ac:dyDescent="0.25">
      <c r="A1794" t="s">
        <v>132</v>
      </c>
      <c r="B1794" t="s">
        <v>16</v>
      </c>
      <c r="C1794" t="s">
        <v>17</v>
      </c>
      <c r="E1794" s="1">
        <v>44349</v>
      </c>
      <c r="F1794" s="3" t="s">
        <v>794</v>
      </c>
      <c r="G1794" t="s">
        <v>795</v>
      </c>
      <c r="H1794" t="s">
        <v>796</v>
      </c>
      <c r="J1794" s="3" t="s">
        <v>797</v>
      </c>
      <c r="K1794" s="3" t="s">
        <v>798</v>
      </c>
      <c r="L1794" s="3" t="s">
        <v>22</v>
      </c>
      <c r="M1794" s="5">
        <v>45291</v>
      </c>
      <c r="O1794" t="s">
        <v>23</v>
      </c>
      <c r="P1794">
        <v>1</v>
      </c>
      <c r="S1794" s="6">
        <v>44585</v>
      </c>
      <c r="T1794" t="s">
        <v>28</v>
      </c>
      <c r="U1794" t="s">
        <v>1288</v>
      </c>
    </row>
    <row r="1795" spans="1:21" hidden="1" x14ac:dyDescent="0.25">
      <c r="A1795" t="s">
        <v>132</v>
      </c>
      <c r="B1795" t="s">
        <v>16</v>
      </c>
      <c r="C1795" t="s">
        <v>17</v>
      </c>
      <c r="E1795" s="1">
        <v>44349</v>
      </c>
      <c r="F1795" s="3" t="s">
        <v>794</v>
      </c>
      <c r="G1795" t="s">
        <v>795</v>
      </c>
      <c r="H1795" t="s">
        <v>796</v>
      </c>
      <c r="J1795" s="3" t="s">
        <v>797</v>
      </c>
      <c r="K1795" s="3" t="s">
        <v>798</v>
      </c>
      <c r="L1795" s="3" t="s">
        <v>22</v>
      </c>
      <c r="M1795" s="5">
        <v>45291</v>
      </c>
      <c r="O1795" t="s">
        <v>23</v>
      </c>
      <c r="P1795">
        <v>1</v>
      </c>
      <c r="S1795" s="6">
        <v>44606</v>
      </c>
      <c r="T1795" t="s">
        <v>346</v>
      </c>
      <c r="U1795" t="s">
        <v>1328</v>
      </c>
    </row>
    <row r="1796" spans="1:21" hidden="1" x14ac:dyDescent="0.25">
      <c r="A1796" t="s">
        <v>132</v>
      </c>
      <c r="B1796" t="s">
        <v>16</v>
      </c>
      <c r="C1796" t="s">
        <v>17</v>
      </c>
      <c r="E1796" s="1">
        <v>44349</v>
      </c>
      <c r="F1796" s="3" t="s">
        <v>794</v>
      </c>
      <c r="G1796" t="s">
        <v>795</v>
      </c>
      <c r="H1796" t="s">
        <v>796</v>
      </c>
      <c r="J1796" s="3" t="s">
        <v>797</v>
      </c>
      <c r="K1796" s="3" t="s">
        <v>798</v>
      </c>
      <c r="L1796" s="3" t="s">
        <v>22</v>
      </c>
      <c r="M1796" s="5">
        <v>45291</v>
      </c>
      <c r="O1796" t="s">
        <v>23</v>
      </c>
      <c r="P1796">
        <v>1</v>
      </c>
      <c r="S1796" s="6">
        <v>44627</v>
      </c>
      <c r="T1796" t="s">
        <v>346</v>
      </c>
      <c r="U1796" t="s">
        <v>1363</v>
      </c>
    </row>
    <row r="1797" spans="1:21" hidden="1" x14ac:dyDescent="0.25">
      <c r="A1797" t="s">
        <v>132</v>
      </c>
      <c r="B1797" t="s">
        <v>16</v>
      </c>
      <c r="C1797" t="s">
        <v>17</v>
      </c>
      <c r="E1797" s="1">
        <v>44349</v>
      </c>
      <c r="F1797" s="3" t="s">
        <v>794</v>
      </c>
      <c r="G1797" t="s">
        <v>795</v>
      </c>
      <c r="H1797" t="s">
        <v>796</v>
      </c>
      <c r="J1797" s="3" t="s">
        <v>797</v>
      </c>
      <c r="K1797" s="3" t="s">
        <v>798</v>
      </c>
      <c r="L1797" s="3" t="s">
        <v>22</v>
      </c>
      <c r="M1797" s="5">
        <v>45291</v>
      </c>
      <c r="O1797" t="s">
        <v>23</v>
      </c>
      <c r="P1797">
        <v>1</v>
      </c>
      <c r="S1797" s="6">
        <v>44677</v>
      </c>
      <c r="T1797" t="s">
        <v>689</v>
      </c>
      <c r="U1797" t="s">
        <v>1421</v>
      </c>
    </row>
    <row r="1798" spans="1:21" hidden="1" x14ac:dyDescent="0.25">
      <c r="A1798" t="s">
        <v>132</v>
      </c>
      <c r="B1798" t="s">
        <v>16</v>
      </c>
      <c r="C1798" t="s">
        <v>17</v>
      </c>
      <c r="E1798" s="1">
        <v>44349</v>
      </c>
      <c r="F1798" s="3" t="s">
        <v>794</v>
      </c>
      <c r="G1798" t="s">
        <v>795</v>
      </c>
      <c r="H1798" t="s">
        <v>796</v>
      </c>
      <c r="J1798" s="3" t="s">
        <v>797</v>
      </c>
      <c r="K1798" s="3" t="s">
        <v>798</v>
      </c>
      <c r="L1798" s="3" t="s">
        <v>22</v>
      </c>
      <c r="M1798" s="5">
        <v>45291</v>
      </c>
      <c r="O1798" t="s">
        <v>23</v>
      </c>
      <c r="P1798">
        <v>2</v>
      </c>
      <c r="S1798" s="6" t="s">
        <v>1513</v>
      </c>
      <c r="T1798" t="s">
        <v>346</v>
      </c>
      <c r="U1798" t="s">
        <v>1512</v>
      </c>
    </row>
    <row r="1799" spans="1:21" hidden="1" x14ac:dyDescent="0.25">
      <c r="A1799" t="s">
        <v>132</v>
      </c>
      <c r="B1799" t="s">
        <v>16</v>
      </c>
      <c r="C1799" t="s">
        <v>17</v>
      </c>
      <c r="E1799" s="1">
        <v>44349</v>
      </c>
      <c r="F1799" s="3" t="s">
        <v>794</v>
      </c>
      <c r="G1799" t="s">
        <v>795</v>
      </c>
      <c r="H1799" t="s">
        <v>796</v>
      </c>
      <c r="J1799" s="3" t="s">
        <v>797</v>
      </c>
      <c r="K1799" s="3" t="s">
        <v>798</v>
      </c>
      <c r="L1799" s="3" t="s">
        <v>22</v>
      </c>
      <c r="M1799" s="5">
        <v>45291</v>
      </c>
      <c r="O1799" t="s">
        <v>23</v>
      </c>
      <c r="P1799">
        <v>1</v>
      </c>
      <c r="S1799" s="6">
        <v>44774</v>
      </c>
      <c r="T1799" t="s">
        <v>346</v>
      </c>
      <c r="U1799" t="s">
        <v>1603</v>
      </c>
    </row>
    <row r="1800" spans="1:21" hidden="1" x14ac:dyDescent="0.25">
      <c r="A1800" t="s">
        <v>132</v>
      </c>
      <c r="B1800" t="s">
        <v>16</v>
      </c>
      <c r="C1800" t="s">
        <v>17</v>
      </c>
      <c r="E1800" s="1">
        <v>44349</v>
      </c>
      <c r="F1800" s="3" t="s">
        <v>794</v>
      </c>
      <c r="G1800" t="s">
        <v>795</v>
      </c>
      <c r="H1800" t="s">
        <v>796</v>
      </c>
      <c r="J1800" s="3" t="s">
        <v>797</v>
      </c>
      <c r="K1800" s="3" t="s">
        <v>798</v>
      </c>
      <c r="L1800" s="3" t="s">
        <v>22</v>
      </c>
      <c r="M1800" s="5">
        <v>45291</v>
      </c>
      <c r="O1800" t="s">
        <v>23</v>
      </c>
      <c r="P1800">
        <v>1</v>
      </c>
      <c r="S1800" s="6">
        <v>44820</v>
      </c>
      <c r="T1800" t="s">
        <v>346</v>
      </c>
      <c r="U1800" t="s">
        <v>1690</v>
      </c>
    </row>
    <row r="1801" spans="1:21" hidden="1" x14ac:dyDescent="0.25">
      <c r="A1801" t="s">
        <v>132</v>
      </c>
      <c r="B1801" t="s">
        <v>16</v>
      </c>
      <c r="C1801" t="s">
        <v>17</v>
      </c>
      <c r="E1801" s="1">
        <v>44349</v>
      </c>
      <c r="F1801" s="3" t="s">
        <v>794</v>
      </c>
      <c r="G1801" t="s">
        <v>795</v>
      </c>
      <c r="H1801" t="s">
        <v>796</v>
      </c>
      <c r="J1801" s="3" t="s">
        <v>797</v>
      </c>
      <c r="K1801" s="3" t="s">
        <v>798</v>
      </c>
      <c r="L1801" s="3" t="s">
        <v>22</v>
      </c>
      <c r="M1801" s="5">
        <v>45291</v>
      </c>
      <c r="O1801" t="s">
        <v>23</v>
      </c>
      <c r="P1801">
        <v>1</v>
      </c>
      <c r="S1801" s="6">
        <v>44838</v>
      </c>
      <c r="T1801" t="s">
        <v>346</v>
      </c>
      <c r="U1801" t="s">
        <v>1754</v>
      </c>
    </row>
    <row r="1802" spans="1:21" hidden="1" x14ac:dyDescent="0.25">
      <c r="A1802" t="s">
        <v>132</v>
      </c>
      <c r="B1802" t="s">
        <v>16</v>
      </c>
      <c r="C1802" t="s">
        <v>17</v>
      </c>
      <c r="E1802" s="1">
        <v>44349</v>
      </c>
      <c r="F1802" s="3" t="s">
        <v>794</v>
      </c>
      <c r="G1802" t="s">
        <v>795</v>
      </c>
      <c r="H1802" t="s">
        <v>796</v>
      </c>
      <c r="J1802" s="3" t="s">
        <v>797</v>
      </c>
      <c r="K1802" s="3" t="s">
        <v>798</v>
      </c>
      <c r="L1802" s="3" t="s">
        <v>22</v>
      </c>
      <c r="M1802" s="5">
        <v>45291</v>
      </c>
      <c r="O1802" t="s">
        <v>23</v>
      </c>
      <c r="P1802">
        <v>1</v>
      </c>
      <c r="S1802" s="6">
        <v>44964</v>
      </c>
      <c r="T1802" t="s">
        <v>2032</v>
      </c>
      <c r="U1802" t="s">
        <v>2101</v>
      </c>
    </row>
    <row r="1803" spans="1:21" hidden="1" x14ac:dyDescent="0.25">
      <c r="A1803" t="s">
        <v>132</v>
      </c>
      <c r="B1803" t="s">
        <v>16</v>
      </c>
      <c r="C1803" t="s">
        <v>17</v>
      </c>
      <c r="E1803" s="1">
        <v>44239</v>
      </c>
      <c r="F1803" s="3" t="s">
        <v>84</v>
      </c>
      <c r="G1803" t="s">
        <v>85</v>
      </c>
      <c r="H1803" t="s">
        <v>32</v>
      </c>
      <c r="I1803" t="s">
        <v>20</v>
      </c>
      <c r="J1803" s="3" t="s">
        <v>1318</v>
      </c>
      <c r="K1803" s="3">
        <v>27920072</v>
      </c>
      <c r="L1803" s="3" t="s">
        <v>22</v>
      </c>
      <c r="M1803" s="5">
        <v>45204</v>
      </c>
      <c r="N1803">
        <v>84</v>
      </c>
      <c r="O1803" t="s">
        <v>23</v>
      </c>
      <c r="R1803" s="10">
        <v>0</v>
      </c>
      <c r="S1803" s="6">
        <v>44595</v>
      </c>
      <c r="T1803" t="s">
        <v>346</v>
      </c>
      <c r="U1803" t="s">
        <v>1316</v>
      </c>
    </row>
    <row r="1804" spans="1:21" hidden="1" x14ac:dyDescent="0.25">
      <c r="A1804" t="s">
        <v>132</v>
      </c>
      <c r="B1804" t="s">
        <v>16</v>
      </c>
      <c r="C1804" t="s">
        <v>17</v>
      </c>
      <c r="E1804" s="1">
        <v>44239</v>
      </c>
      <c r="F1804" s="3" t="s">
        <v>84</v>
      </c>
      <c r="G1804" t="s">
        <v>85</v>
      </c>
      <c r="H1804" t="s">
        <v>32</v>
      </c>
      <c r="I1804" t="s">
        <v>20</v>
      </c>
      <c r="J1804" s="3" t="s">
        <v>1318</v>
      </c>
      <c r="K1804" s="3">
        <v>27920072</v>
      </c>
      <c r="L1804" s="3" t="s">
        <v>22</v>
      </c>
      <c r="M1804" s="5">
        <v>45204</v>
      </c>
      <c r="O1804" t="s">
        <v>23</v>
      </c>
      <c r="P1804">
        <v>2</v>
      </c>
      <c r="S1804" s="6">
        <v>44636</v>
      </c>
      <c r="T1804" t="s">
        <v>28</v>
      </c>
      <c r="U1804" t="s">
        <v>1384</v>
      </c>
    </row>
    <row r="1805" spans="1:21" hidden="1" x14ac:dyDescent="0.25">
      <c r="A1805" t="s">
        <v>132</v>
      </c>
      <c r="B1805" t="s">
        <v>16</v>
      </c>
      <c r="C1805" t="s">
        <v>17</v>
      </c>
      <c r="E1805" s="1">
        <v>44239</v>
      </c>
      <c r="F1805" s="3" t="s">
        <v>84</v>
      </c>
      <c r="G1805" t="s">
        <v>85</v>
      </c>
      <c r="H1805" t="s">
        <v>32</v>
      </c>
      <c r="I1805" t="s">
        <v>20</v>
      </c>
      <c r="J1805" s="3" t="s">
        <v>1318</v>
      </c>
      <c r="K1805" s="3">
        <v>27920072</v>
      </c>
      <c r="L1805" s="3" t="s">
        <v>22</v>
      </c>
      <c r="M1805" s="5">
        <v>45204</v>
      </c>
      <c r="O1805" t="s">
        <v>23</v>
      </c>
      <c r="P1805">
        <v>5</v>
      </c>
      <c r="S1805" s="6">
        <v>44910</v>
      </c>
      <c r="T1805" t="s">
        <v>28</v>
      </c>
      <c r="U1805" t="s">
        <v>2396</v>
      </c>
    </row>
    <row r="1806" spans="1:21" hidden="1" x14ac:dyDescent="0.25">
      <c r="A1806" t="s">
        <v>132</v>
      </c>
      <c r="B1806" t="s">
        <v>16</v>
      </c>
      <c r="C1806" t="s">
        <v>17</v>
      </c>
      <c r="E1806" s="1">
        <v>44239</v>
      </c>
      <c r="F1806" s="3" t="s">
        <v>84</v>
      </c>
      <c r="G1806" t="s">
        <v>85</v>
      </c>
      <c r="H1806" t="s">
        <v>32</v>
      </c>
      <c r="I1806" t="s">
        <v>20</v>
      </c>
      <c r="J1806" s="3" t="s">
        <v>1318</v>
      </c>
      <c r="K1806" s="3">
        <v>27920072</v>
      </c>
      <c r="L1806" s="3" t="s">
        <v>22</v>
      </c>
      <c r="M1806" s="5">
        <v>45204</v>
      </c>
      <c r="O1806" t="s">
        <v>23</v>
      </c>
      <c r="P1806">
        <v>7</v>
      </c>
      <c r="S1806" s="6">
        <v>44915</v>
      </c>
      <c r="T1806" t="s">
        <v>28</v>
      </c>
      <c r="U1806" t="s">
        <v>2774</v>
      </c>
    </row>
    <row r="1807" spans="1:21" hidden="1" x14ac:dyDescent="0.25">
      <c r="A1807" t="s">
        <v>132</v>
      </c>
      <c r="B1807" t="s">
        <v>16</v>
      </c>
      <c r="C1807" t="s">
        <v>17</v>
      </c>
      <c r="E1807" s="1">
        <v>44239</v>
      </c>
      <c r="F1807" s="3" t="s">
        <v>84</v>
      </c>
      <c r="G1807" t="s">
        <v>85</v>
      </c>
      <c r="H1807" t="s">
        <v>32</v>
      </c>
      <c r="I1807" t="s">
        <v>20</v>
      </c>
      <c r="J1807" s="3" t="s">
        <v>1318</v>
      </c>
      <c r="K1807" s="3">
        <v>27920072</v>
      </c>
      <c r="L1807" s="3" t="s">
        <v>22</v>
      </c>
      <c r="M1807" s="5">
        <v>45204</v>
      </c>
      <c r="O1807" t="s">
        <v>23</v>
      </c>
      <c r="P1807">
        <v>4</v>
      </c>
      <c r="S1807" s="6">
        <v>44922</v>
      </c>
      <c r="T1807" t="s">
        <v>28</v>
      </c>
      <c r="U1807" t="s">
        <v>2775</v>
      </c>
    </row>
    <row r="1808" spans="1:21" hidden="1" x14ac:dyDescent="0.25">
      <c r="A1808" t="s">
        <v>132</v>
      </c>
      <c r="B1808" t="s">
        <v>16</v>
      </c>
      <c r="C1808" t="s">
        <v>17</v>
      </c>
      <c r="E1808" s="1">
        <v>44239</v>
      </c>
      <c r="F1808" s="3" t="s">
        <v>84</v>
      </c>
      <c r="G1808" t="s">
        <v>85</v>
      </c>
      <c r="H1808" t="s">
        <v>32</v>
      </c>
      <c r="I1808" t="s">
        <v>20</v>
      </c>
      <c r="J1808" s="3" t="s">
        <v>1318</v>
      </c>
      <c r="K1808" s="3">
        <v>27920072</v>
      </c>
      <c r="L1808" s="3" t="s">
        <v>22</v>
      </c>
      <c r="M1808" s="5">
        <v>45204</v>
      </c>
      <c r="O1808" t="s">
        <v>23</v>
      </c>
      <c r="P1808">
        <v>5</v>
      </c>
      <c r="S1808" s="6">
        <v>44937</v>
      </c>
      <c r="T1808" t="s">
        <v>1284</v>
      </c>
      <c r="U1808" t="s">
        <v>2776</v>
      </c>
    </row>
    <row r="1809" spans="1:21" hidden="1" x14ac:dyDescent="0.25">
      <c r="A1809" t="s">
        <v>132</v>
      </c>
      <c r="B1809" t="s">
        <v>16</v>
      </c>
      <c r="C1809" t="s">
        <v>17</v>
      </c>
      <c r="E1809" s="1">
        <v>44239</v>
      </c>
      <c r="F1809" s="3" t="s">
        <v>84</v>
      </c>
      <c r="G1809" t="s">
        <v>85</v>
      </c>
      <c r="H1809" t="s">
        <v>32</v>
      </c>
      <c r="I1809" t="s">
        <v>20</v>
      </c>
      <c r="J1809" s="3" t="s">
        <v>1318</v>
      </c>
      <c r="K1809" s="3">
        <v>27920072</v>
      </c>
      <c r="L1809" s="3" t="s">
        <v>22</v>
      </c>
      <c r="M1809" s="5">
        <v>45204</v>
      </c>
      <c r="O1809" t="s">
        <v>23</v>
      </c>
      <c r="P1809">
        <v>4</v>
      </c>
      <c r="S1809" s="6">
        <v>44939</v>
      </c>
      <c r="T1809" t="s">
        <v>2777</v>
      </c>
      <c r="U1809" t="s">
        <v>2778</v>
      </c>
    </row>
    <row r="1810" spans="1:21" hidden="1" x14ac:dyDescent="0.25">
      <c r="A1810" t="s">
        <v>132</v>
      </c>
      <c r="B1810" t="s">
        <v>16</v>
      </c>
      <c r="C1810" t="s">
        <v>17</v>
      </c>
      <c r="E1810" s="1">
        <v>44239</v>
      </c>
      <c r="F1810" s="3" t="s">
        <v>84</v>
      </c>
      <c r="G1810" t="s">
        <v>85</v>
      </c>
      <c r="H1810" t="s">
        <v>32</v>
      </c>
      <c r="I1810" t="s">
        <v>20</v>
      </c>
      <c r="J1810" s="3" t="s">
        <v>1318</v>
      </c>
      <c r="K1810" s="3">
        <v>27920072</v>
      </c>
      <c r="L1810" s="3" t="s">
        <v>22</v>
      </c>
      <c r="M1810" s="5">
        <v>45204</v>
      </c>
      <c r="O1810" t="s">
        <v>23</v>
      </c>
      <c r="P1810">
        <v>6</v>
      </c>
      <c r="S1810" s="6">
        <v>45029</v>
      </c>
      <c r="T1810" t="s">
        <v>28</v>
      </c>
      <c r="U1810" t="s">
        <v>2436</v>
      </c>
    </row>
    <row r="1811" spans="1:21" hidden="1" x14ac:dyDescent="0.25">
      <c r="A1811" t="s">
        <v>132</v>
      </c>
      <c r="B1811" t="s">
        <v>16</v>
      </c>
      <c r="C1811" t="s">
        <v>17</v>
      </c>
      <c r="E1811" s="1">
        <v>44239</v>
      </c>
      <c r="F1811" s="3" t="s">
        <v>84</v>
      </c>
      <c r="G1811" t="s">
        <v>85</v>
      </c>
      <c r="H1811" t="s">
        <v>32</v>
      </c>
      <c r="I1811" t="s">
        <v>20</v>
      </c>
      <c r="J1811" s="3" t="s">
        <v>1318</v>
      </c>
      <c r="K1811" s="3">
        <v>27920072</v>
      </c>
      <c r="L1811" s="3" t="s">
        <v>22</v>
      </c>
      <c r="M1811" s="5">
        <v>45204</v>
      </c>
      <c r="O1811" t="s">
        <v>23</v>
      </c>
      <c r="P1811">
        <v>1</v>
      </c>
      <c r="S1811" s="6">
        <v>45086</v>
      </c>
      <c r="T1811" t="s">
        <v>689</v>
      </c>
      <c r="U1811" t="s">
        <v>2779</v>
      </c>
    </row>
    <row r="1812" spans="1:21" hidden="1" x14ac:dyDescent="0.25">
      <c r="A1812" t="s">
        <v>132</v>
      </c>
      <c r="B1812" t="s">
        <v>74</v>
      </c>
      <c r="C1812" t="s">
        <v>17</v>
      </c>
      <c r="E1812" s="1">
        <v>44410</v>
      </c>
      <c r="F1812" s="3" t="s">
        <v>964</v>
      </c>
      <c r="G1812" t="s">
        <v>965</v>
      </c>
      <c r="H1812" t="s">
        <v>452</v>
      </c>
      <c r="I1812" t="s">
        <v>452</v>
      </c>
      <c r="J1812" s="3" t="s">
        <v>966</v>
      </c>
      <c r="K1812" s="3" t="s">
        <v>967</v>
      </c>
      <c r="L1812" s="3" t="s">
        <v>22</v>
      </c>
      <c r="M1812" s="5">
        <v>44500</v>
      </c>
      <c r="N1812">
        <v>1000</v>
      </c>
      <c r="O1812" t="s">
        <v>78</v>
      </c>
      <c r="R1812" s="10">
        <f>Table1[[#This Row],[Initial Balance]]-P2273-P2706-P2756-P2707-P4228</f>
        <v>984.65</v>
      </c>
      <c r="S1812" s="6">
        <v>44410</v>
      </c>
      <c r="T1812" t="s">
        <v>24</v>
      </c>
      <c r="U1812" t="s">
        <v>25</v>
      </c>
    </row>
    <row r="1813" spans="1:21" hidden="1" x14ac:dyDescent="0.25">
      <c r="A1813" t="s">
        <v>132</v>
      </c>
      <c r="B1813" t="s">
        <v>74</v>
      </c>
      <c r="C1813" t="s">
        <v>17</v>
      </c>
      <c r="E1813" s="1">
        <v>44410</v>
      </c>
      <c r="F1813" s="3" t="s">
        <v>964</v>
      </c>
      <c r="G1813" t="s">
        <v>965</v>
      </c>
      <c r="H1813" t="s">
        <v>452</v>
      </c>
      <c r="I1813" t="s">
        <v>452</v>
      </c>
      <c r="J1813" s="3" t="s">
        <v>966</v>
      </c>
      <c r="K1813" s="3" t="s">
        <v>967</v>
      </c>
      <c r="L1813" s="3" t="s">
        <v>22</v>
      </c>
      <c r="M1813" s="5">
        <v>44500</v>
      </c>
      <c r="O1813" t="s">
        <v>78</v>
      </c>
      <c r="P1813">
        <v>190</v>
      </c>
      <c r="S1813" s="6">
        <v>44608</v>
      </c>
      <c r="T1813" t="s">
        <v>28</v>
      </c>
      <c r="U1813" t="s">
        <v>1352</v>
      </c>
    </row>
    <row r="1814" spans="1:21" hidden="1" x14ac:dyDescent="0.25">
      <c r="A1814" t="s">
        <v>132</v>
      </c>
      <c r="B1814" t="s">
        <v>74</v>
      </c>
      <c r="C1814" t="s">
        <v>17</v>
      </c>
      <c r="E1814" s="1">
        <v>44410</v>
      </c>
      <c r="F1814" s="3" t="s">
        <v>964</v>
      </c>
      <c r="G1814" t="s">
        <v>965</v>
      </c>
      <c r="H1814" t="s">
        <v>452</v>
      </c>
      <c r="I1814" t="s">
        <v>452</v>
      </c>
      <c r="J1814" s="3" t="s">
        <v>966</v>
      </c>
      <c r="K1814" s="3" t="s">
        <v>967</v>
      </c>
      <c r="L1814" s="3" t="s">
        <v>22</v>
      </c>
      <c r="M1814" s="5">
        <v>44500</v>
      </c>
      <c r="O1814" t="s">
        <v>78</v>
      </c>
      <c r="P1814">
        <v>0.2</v>
      </c>
      <c r="S1814" s="6">
        <v>44804</v>
      </c>
      <c r="T1814" t="s">
        <v>689</v>
      </c>
      <c r="U1814" t="s">
        <v>1641</v>
      </c>
    </row>
    <row r="1815" spans="1:21" hidden="1" x14ac:dyDescent="0.25">
      <c r="A1815" t="s">
        <v>132</v>
      </c>
      <c r="B1815" t="s">
        <v>74</v>
      </c>
      <c r="C1815" t="s">
        <v>17</v>
      </c>
      <c r="E1815" s="1">
        <v>44410</v>
      </c>
      <c r="F1815" s="3" t="s">
        <v>964</v>
      </c>
      <c r="G1815" t="s">
        <v>965</v>
      </c>
      <c r="H1815" t="s">
        <v>452</v>
      </c>
      <c r="I1815" t="s">
        <v>452</v>
      </c>
      <c r="J1815" s="3" t="s">
        <v>966</v>
      </c>
      <c r="K1815" s="3" t="s">
        <v>967</v>
      </c>
      <c r="L1815" s="3" t="s">
        <v>22</v>
      </c>
      <c r="M1815" s="5">
        <v>44500</v>
      </c>
      <c r="O1815" t="s">
        <v>78</v>
      </c>
      <c r="P1815">
        <v>25</v>
      </c>
      <c r="S1815" s="6">
        <v>44805</v>
      </c>
      <c r="T1815" t="s">
        <v>707</v>
      </c>
      <c r="U1815" t="s">
        <v>1642</v>
      </c>
    </row>
    <row r="1816" spans="1:21" hidden="1" x14ac:dyDescent="0.25">
      <c r="A1816" t="s">
        <v>132</v>
      </c>
      <c r="B1816" t="s">
        <v>74</v>
      </c>
      <c r="C1816" t="s">
        <v>17</v>
      </c>
      <c r="E1816" s="1">
        <v>44410</v>
      </c>
      <c r="F1816" s="3" t="s">
        <v>964</v>
      </c>
      <c r="G1816" t="s">
        <v>965</v>
      </c>
      <c r="H1816" t="s">
        <v>452</v>
      </c>
      <c r="I1816" t="s">
        <v>452</v>
      </c>
      <c r="J1816" s="3" t="s">
        <v>966</v>
      </c>
      <c r="K1816" s="3" t="s">
        <v>967</v>
      </c>
      <c r="L1816" s="3" t="s">
        <v>22</v>
      </c>
      <c r="M1816" s="5">
        <v>44500</v>
      </c>
      <c r="O1816" t="s">
        <v>78</v>
      </c>
      <c r="P1816">
        <v>25</v>
      </c>
      <c r="S1816" s="6">
        <v>44810</v>
      </c>
      <c r="T1816" t="s">
        <v>28</v>
      </c>
      <c r="U1816" t="s">
        <v>1642</v>
      </c>
    </row>
    <row r="1817" spans="1:21" hidden="1" x14ac:dyDescent="0.25">
      <c r="A1817" t="s">
        <v>132</v>
      </c>
      <c r="B1817" t="s">
        <v>74</v>
      </c>
      <c r="C1817" t="s">
        <v>17</v>
      </c>
      <c r="E1817" s="1">
        <v>44410</v>
      </c>
      <c r="F1817" s="3" t="s">
        <v>964</v>
      </c>
      <c r="G1817" t="s">
        <v>2981</v>
      </c>
      <c r="H1817" t="s">
        <v>452</v>
      </c>
      <c r="I1817" t="s">
        <v>452</v>
      </c>
      <c r="J1817" s="3" t="s">
        <v>966</v>
      </c>
      <c r="K1817" s="3" t="s">
        <v>967</v>
      </c>
      <c r="L1817" s="3" t="s">
        <v>22</v>
      </c>
      <c r="M1817" s="5">
        <v>44500</v>
      </c>
      <c r="O1817" t="s">
        <v>2620</v>
      </c>
      <c r="P1817">
        <v>759.8</v>
      </c>
      <c r="S1817" s="6">
        <v>45124</v>
      </c>
      <c r="T1817" t="s">
        <v>2032</v>
      </c>
      <c r="U1817" t="s">
        <v>1031</v>
      </c>
    </row>
    <row r="1818" spans="1:21" hidden="1" x14ac:dyDescent="0.25">
      <c r="A1818" t="s">
        <v>132</v>
      </c>
      <c r="B1818" t="s">
        <v>74</v>
      </c>
      <c r="C1818" t="s">
        <v>17</v>
      </c>
      <c r="E1818" s="1">
        <v>44183</v>
      </c>
      <c r="F1818" s="3" t="s">
        <v>75</v>
      </c>
      <c r="G1818" t="s">
        <v>76</v>
      </c>
      <c r="H1818" t="s">
        <v>41</v>
      </c>
      <c r="I1818" t="s">
        <v>41</v>
      </c>
      <c r="K1818" s="3" t="s">
        <v>77</v>
      </c>
      <c r="L1818" s="3" t="s">
        <v>22</v>
      </c>
      <c r="M1818" s="5">
        <v>44681</v>
      </c>
      <c r="N1818">
        <v>7000</v>
      </c>
      <c r="O1818" t="s">
        <v>78</v>
      </c>
      <c r="R1818" s="10">
        <v>0</v>
      </c>
      <c r="S1818" s="6">
        <v>44595</v>
      </c>
      <c r="T1818" t="s">
        <v>346</v>
      </c>
      <c r="U1818" t="s">
        <v>1316</v>
      </c>
    </row>
    <row r="1819" spans="1:21" hidden="1" x14ac:dyDescent="0.25">
      <c r="A1819" t="s">
        <v>132</v>
      </c>
      <c r="B1819" t="s">
        <v>74</v>
      </c>
      <c r="C1819" t="s">
        <v>17</v>
      </c>
      <c r="E1819" s="1">
        <v>44183</v>
      </c>
      <c r="F1819" s="3" t="s">
        <v>75</v>
      </c>
      <c r="G1819" t="s">
        <v>76</v>
      </c>
      <c r="H1819" t="s">
        <v>41</v>
      </c>
      <c r="I1819" t="s">
        <v>41</v>
      </c>
      <c r="K1819" s="3" t="s">
        <v>77</v>
      </c>
      <c r="L1819" s="3" t="s">
        <v>22</v>
      </c>
      <c r="M1819" s="5">
        <v>44681</v>
      </c>
      <c r="O1819" t="s">
        <v>78</v>
      </c>
      <c r="P1819">
        <v>7000</v>
      </c>
      <c r="S1819" s="6">
        <v>44636</v>
      </c>
      <c r="T1819" t="s">
        <v>28</v>
      </c>
      <c r="U1819" t="s">
        <v>1384</v>
      </c>
    </row>
    <row r="1820" spans="1:21" hidden="1" x14ac:dyDescent="0.25">
      <c r="A1820" t="s">
        <v>132</v>
      </c>
      <c r="B1820" t="s">
        <v>74</v>
      </c>
      <c r="C1820" t="s">
        <v>17</v>
      </c>
      <c r="E1820" s="1">
        <v>44151</v>
      </c>
      <c r="F1820" s="3" t="s">
        <v>585</v>
      </c>
      <c r="G1820" t="s">
        <v>586</v>
      </c>
      <c r="H1820" t="s">
        <v>587</v>
      </c>
      <c r="I1820" t="s">
        <v>588</v>
      </c>
      <c r="K1820" s="3">
        <v>247574</v>
      </c>
      <c r="L1820" s="3" t="s">
        <v>22</v>
      </c>
      <c r="M1820" s="5">
        <v>45601</v>
      </c>
      <c r="N1820">
        <v>500</v>
      </c>
      <c r="O1820" t="s">
        <v>103</v>
      </c>
      <c r="P1820">
        <v>0</v>
      </c>
      <c r="R1820" s="10">
        <v>500</v>
      </c>
      <c r="S1820" s="6">
        <v>44244</v>
      </c>
      <c r="T1820" t="s">
        <v>24</v>
      </c>
      <c r="U1820" t="s">
        <v>25</v>
      </c>
    </row>
    <row r="1821" spans="1:21" hidden="1" x14ac:dyDescent="0.25">
      <c r="A1821" t="s">
        <v>132</v>
      </c>
      <c r="B1821" t="s">
        <v>16</v>
      </c>
      <c r="C1821" t="s">
        <v>17</v>
      </c>
      <c r="F1821" s="3" t="s">
        <v>546</v>
      </c>
      <c r="G1821" t="s">
        <v>547</v>
      </c>
      <c r="H1821" t="s">
        <v>407</v>
      </c>
      <c r="I1821" t="s">
        <v>41</v>
      </c>
      <c r="K1821" s="3">
        <v>85820030504</v>
      </c>
      <c r="L1821" s="3" t="s">
        <v>22</v>
      </c>
      <c r="N1821">
        <v>500</v>
      </c>
      <c r="O1821" t="s">
        <v>283</v>
      </c>
      <c r="R1821" s="10">
        <v>500</v>
      </c>
    </row>
    <row r="1822" spans="1:21" hidden="1" x14ac:dyDescent="0.25">
      <c r="A1822" t="s">
        <v>132</v>
      </c>
      <c r="B1822" t="s">
        <v>16</v>
      </c>
      <c r="C1822" t="s">
        <v>17</v>
      </c>
      <c r="F1822" s="3" t="s">
        <v>414</v>
      </c>
      <c r="G1822" t="s">
        <v>545</v>
      </c>
      <c r="H1822" t="s">
        <v>416</v>
      </c>
      <c r="I1822" t="s">
        <v>416</v>
      </c>
      <c r="K1822" s="3">
        <v>200916</v>
      </c>
      <c r="L1822" s="3" t="s">
        <v>22</v>
      </c>
      <c r="M1822" s="5">
        <v>45191</v>
      </c>
      <c r="N1822">
        <v>200</v>
      </c>
      <c r="O1822" t="s">
        <v>283</v>
      </c>
      <c r="R1822" s="10">
        <v>200</v>
      </c>
    </row>
    <row r="1823" spans="1:21" hidden="1" x14ac:dyDescent="0.25">
      <c r="A1823" t="s">
        <v>132</v>
      </c>
      <c r="B1823" t="s">
        <v>65</v>
      </c>
      <c r="C1823" t="s">
        <v>17</v>
      </c>
      <c r="E1823" s="1">
        <v>44328</v>
      </c>
      <c r="F1823" s="3">
        <v>54202228</v>
      </c>
      <c r="G1823" t="s">
        <v>593</v>
      </c>
      <c r="H1823" t="s">
        <v>594</v>
      </c>
      <c r="I1823" t="s">
        <v>67</v>
      </c>
      <c r="J1823" s="3" t="s">
        <v>595</v>
      </c>
      <c r="K1823" s="3" t="s">
        <v>596</v>
      </c>
      <c r="L1823" s="3" t="s">
        <v>22</v>
      </c>
      <c r="M1823" s="5">
        <v>45015</v>
      </c>
      <c r="N1823">
        <v>3200</v>
      </c>
      <c r="O1823" t="s">
        <v>23</v>
      </c>
      <c r="R1823" s="10">
        <v>0</v>
      </c>
      <c r="S1823" s="6">
        <v>44328</v>
      </c>
      <c r="T1823" t="s">
        <v>24</v>
      </c>
      <c r="U1823" t="s">
        <v>25</v>
      </c>
    </row>
    <row r="1824" spans="1:21" hidden="1" x14ac:dyDescent="0.25">
      <c r="A1824" t="s">
        <v>132</v>
      </c>
      <c r="B1824" t="s">
        <v>65</v>
      </c>
      <c r="C1824" t="s">
        <v>17</v>
      </c>
      <c r="E1824" s="1">
        <v>44328</v>
      </c>
      <c r="F1824" s="3">
        <v>54202228</v>
      </c>
      <c r="G1824" t="s">
        <v>593</v>
      </c>
      <c r="H1824" t="s">
        <v>594</v>
      </c>
      <c r="I1824" t="s">
        <v>67</v>
      </c>
      <c r="J1824" s="3" t="s">
        <v>595</v>
      </c>
      <c r="K1824" s="3" t="s">
        <v>596</v>
      </c>
      <c r="L1824" s="3" t="s">
        <v>22</v>
      </c>
      <c r="M1824" s="5">
        <v>45015</v>
      </c>
      <c r="O1824" t="s">
        <v>23</v>
      </c>
      <c r="P1824">
        <v>1000</v>
      </c>
      <c r="S1824" s="6">
        <v>44336</v>
      </c>
      <c r="T1824" t="s">
        <v>37</v>
      </c>
      <c r="U1824" t="s">
        <v>38</v>
      </c>
    </row>
    <row r="1825" spans="1:21" hidden="1" x14ac:dyDescent="0.25">
      <c r="A1825" t="s">
        <v>132</v>
      </c>
      <c r="B1825" t="s">
        <v>65</v>
      </c>
      <c r="C1825" t="s">
        <v>17</v>
      </c>
      <c r="E1825" s="1">
        <v>44328</v>
      </c>
      <c r="F1825" s="3">
        <v>54202228</v>
      </c>
      <c r="G1825" t="s">
        <v>593</v>
      </c>
      <c r="H1825" t="s">
        <v>594</v>
      </c>
      <c r="I1825" t="s">
        <v>67</v>
      </c>
      <c r="J1825" s="3" t="s">
        <v>595</v>
      </c>
      <c r="K1825" s="3" t="s">
        <v>596</v>
      </c>
      <c r="L1825" s="3" t="s">
        <v>22</v>
      </c>
      <c r="M1825" s="5">
        <v>45015</v>
      </c>
      <c r="O1825" t="s">
        <v>23</v>
      </c>
      <c r="P1825">
        <v>600</v>
      </c>
      <c r="S1825" s="6">
        <v>44343</v>
      </c>
      <c r="T1825" t="s">
        <v>28</v>
      </c>
      <c r="U1825" t="s">
        <v>38</v>
      </c>
    </row>
    <row r="1826" spans="1:21" hidden="1" x14ac:dyDescent="0.25">
      <c r="A1826" t="s">
        <v>132</v>
      </c>
      <c r="B1826" t="s">
        <v>65</v>
      </c>
      <c r="C1826" t="s">
        <v>17</v>
      </c>
      <c r="E1826" s="1">
        <v>44328</v>
      </c>
      <c r="F1826" s="3">
        <v>54202228</v>
      </c>
      <c r="G1826" t="s">
        <v>593</v>
      </c>
      <c r="H1826" t="s">
        <v>594</v>
      </c>
      <c r="I1826" t="s">
        <v>67</v>
      </c>
      <c r="J1826" s="3" t="s">
        <v>595</v>
      </c>
      <c r="K1826" s="3" t="s">
        <v>596</v>
      </c>
      <c r="L1826" s="3" t="s">
        <v>22</v>
      </c>
      <c r="M1826" s="5">
        <v>45015</v>
      </c>
      <c r="O1826" t="s">
        <v>23</v>
      </c>
      <c r="Q1826">
        <v>600</v>
      </c>
      <c r="S1826" s="6">
        <v>44343</v>
      </c>
      <c r="T1826" t="s">
        <v>28</v>
      </c>
      <c r="U1826" t="s">
        <v>264</v>
      </c>
    </row>
    <row r="1827" spans="1:21" hidden="1" x14ac:dyDescent="0.25">
      <c r="A1827" t="s">
        <v>132</v>
      </c>
      <c r="B1827" t="s">
        <v>65</v>
      </c>
      <c r="C1827" t="s">
        <v>17</v>
      </c>
      <c r="E1827" s="1">
        <v>44328</v>
      </c>
      <c r="F1827" s="3">
        <v>54202228</v>
      </c>
      <c r="G1827" t="s">
        <v>593</v>
      </c>
      <c r="H1827" t="s">
        <v>594</v>
      </c>
      <c r="I1827" t="s">
        <v>67</v>
      </c>
      <c r="J1827" s="3" t="s">
        <v>595</v>
      </c>
      <c r="K1827" s="3" t="s">
        <v>596</v>
      </c>
      <c r="L1827" s="3" t="s">
        <v>22</v>
      </c>
      <c r="M1827" s="5">
        <v>45015</v>
      </c>
      <c r="O1827" t="s">
        <v>23</v>
      </c>
      <c r="P1827">
        <v>1200</v>
      </c>
      <c r="Q1827" t="s">
        <v>35</v>
      </c>
      <c r="S1827" s="6">
        <v>44354</v>
      </c>
      <c r="T1827" t="s">
        <v>37</v>
      </c>
      <c r="U1827" t="s">
        <v>57</v>
      </c>
    </row>
    <row r="1828" spans="1:21" hidden="1" x14ac:dyDescent="0.25">
      <c r="A1828" t="s">
        <v>132</v>
      </c>
      <c r="B1828" t="s">
        <v>65</v>
      </c>
      <c r="C1828" t="s">
        <v>17</v>
      </c>
      <c r="E1828" s="1">
        <v>44328</v>
      </c>
      <c r="F1828" s="3">
        <v>54202228</v>
      </c>
      <c r="G1828" t="s">
        <v>593</v>
      </c>
      <c r="H1828" t="s">
        <v>594</v>
      </c>
      <c r="I1828" t="s">
        <v>67</v>
      </c>
      <c r="J1828" s="3" t="s">
        <v>595</v>
      </c>
      <c r="K1828" s="3" t="s">
        <v>596</v>
      </c>
      <c r="L1828" s="3" t="s">
        <v>22</v>
      </c>
      <c r="M1828" s="5">
        <v>45015</v>
      </c>
      <c r="O1828" t="s">
        <v>23</v>
      </c>
      <c r="P1828">
        <v>800</v>
      </c>
      <c r="S1828" s="6">
        <v>44364</v>
      </c>
      <c r="T1828" t="s">
        <v>37</v>
      </c>
      <c r="U1828" t="s">
        <v>556</v>
      </c>
    </row>
    <row r="1829" spans="1:21" hidden="1" x14ac:dyDescent="0.25">
      <c r="A1829" t="s">
        <v>132</v>
      </c>
      <c r="B1829" t="s">
        <v>65</v>
      </c>
      <c r="C1829" t="s">
        <v>17</v>
      </c>
      <c r="E1829" s="1">
        <v>44328</v>
      </c>
      <c r="F1829" s="3">
        <v>54202228</v>
      </c>
      <c r="G1829" t="s">
        <v>593</v>
      </c>
      <c r="H1829" t="s">
        <v>594</v>
      </c>
      <c r="I1829" t="s">
        <v>67</v>
      </c>
      <c r="J1829" s="3" t="s">
        <v>595</v>
      </c>
      <c r="K1829" s="3" t="s">
        <v>596</v>
      </c>
      <c r="L1829" s="3" t="s">
        <v>22</v>
      </c>
      <c r="M1829" s="5">
        <v>45015</v>
      </c>
      <c r="O1829" t="s">
        <v>23</v>
      </c>
      <c r="P1829">
        <v>200</v>
      </c>
      <c r="S1829" s="6">
        <v>44481</v>
      </c>
      <c r="T1829" t="s">
        <v>119</v>
      </c>
      <c r="U1829" t="s">
        <v>97</v>
      </c>
    </row>
    <row r="1830" spans="1:21" hidden="1" x14ac:dyDescent="0.25">
      <c r="A1830" t="s">
        <v>132</v>
      </c>
      <c r="B1830" t="s">
        <v>65</v>
      </c>
      <c r="C1830" t="s">
        <v>17</v>
      </c>
      <c r="E1830" s="1">
        <v>44879</v>
      </c>
      <c r="F1830" s="3" t="s">
        <v>328</v>
      </c>
      <c r="G1830" t="s">
        <v>1867</v>
      </c>
      <c r="H1830" t="s">
        <v>67</v>
      </c>
      <c r="I1830" t="s">
        <v>67</v>
      </c>
      <c r="J1830" s="3" t="s">
        <v>1868</v>
      </c>
      <c r="K1830" s="3">
        <v>6222010171</v>
      </c>
      <c r="L1830" s="3" t="s">
        <v>22</v>
      </c>
      <c r="M1830" s="5">
        <v>45518</v>
      </c>
      <c r="N1830">
        <v>3000</v>
      </c>
      <c r="O1830" t="s">
        <v>23</v>
      </c>
      <c r="R1830" s="10">
        <v>0</v>
      </c>
      <c r="S1830" s="6">
        <v>44879</v>
      </c>
      <c r="T1830" t="s">
        <v>24</v>
      </c>
      <c r="U1830" t="s">
        <v>25</v>
      </c>
    </row>
    <row r="1831" spans="1:21" hidden="1" x14ac:dyDescent="0.25">
      <c r="A1831" t="s">
        <v>132</v>
      </c>
      <c r="B1831" t="s">
        <v>74</v>
      </c>
      <c r="C1831" t="s">
        <v>17</v>
      </c>
      <c r="D1831" t="s">
        <v>2243</v>
      </c>
      <c r="E1831" s="1">
        <v>45071</v>
      </c>
      <c r="G1831" t="s">
        <v>3965</v>
      </c>
      <c r="H1831" t="s">
        <v>2571</v>
      </c>
      <c r="J1831" s="3" t="s">
        <v>2572</v>
      </c>
      <c r="K1831" s="3">
        <v>6222010171</v>
      </c>
      <c r="L1831" s="3" t="s">
        <v>22</v>
      </c>
      <c r="M1831" s="5">
        <v>45657</v>
      </c>
      <c r="N1831">
        <v>5000</v>
      </c>
      <c r="O1831" t="s">
        <v>23</v>
      </c>
      <c r="R1831" s="10">
        <f>Table1[[#This Row],[Initial Balance]]-P4026-P4292-P4757</f>
        <v>0</v>
      </c>
      <c r="S1831" s="6">
        <v>45071</v>
      </c>
      <c r="T1831" t="s">
        <v>2032</v>
      </c>
      <c r="U1831" t="s">
        <v>2576</v>
      </c>
    </row>
    <row r="1832" spans="1:21" hidden="1" x14ac:dyDescent="0.25">
      <c r="A1832" t="s">
        <v>132</v>
      </c>
      <c r="B1832" t="s">
        <v>74</v>
      </c>
      <c r="C1832" t="s">
        <v>17</v>
      </c>
      <c r="E1832" s="1">
        <v>45071</v>
      </c>
      <c r="G1832" t="s">
        <v>2569</v>
      </c>
      <c r="H1832" t="s">
        <v>2571</v>
      </c>
      <c r="J1832" s="3" t="s">
        <v>2573</v>
      </c>
      <c r="K1832" s="3">
        <v>6222015726</v>
      </c>
      <c r="L1832" s="3" t="s">
        <v>22</v>
      </c>
      <c r="M1832" s="5">
        <v>45658</v>
      </c>
      <c r="N1832">
        <v>5000</v>
      </c>
      <c r="O1832" t="s">
        <v>23</v>
      </c>
      <c r="R1832" s="10">
        <f>Table1[[#This Row],[Initial Balance]]</f>
        <v>5000</v>
      </c>
      <c r="S1832" s="6">
        <v>45071</v>
      </c>
      <c r="T1832" t="s">
        <v>2032</v>
      </c>
      <c r="U1832" t="s">
        <v>104</v>
      </c>
    </row>
    <row r="1833" spans="1:21" hidden="1" x14ac:dyDescent="0.25">
      <c r="A1833" t="s">
        <v>132</v>
      </c>
      <c r="B1833" t="s">
        <v>65</v>
      </c>
      <c r="C1833" t="s">
        <v>17</v>
      </c>
      <c r="E1833" s="1">
        <v>44181</v>
      </c>
      <c r="F1833" s="3">
        <v>59221120</v>
      </c>
      <c r="G1833" t="s">
        <v>66</v>
      </c>
      <c r="H1833" t="s">
        <v>67</v>
      </c>
      <c r="I1833" t="s">
        <v>67</v>
      </c>
      <c r="K1833" s="3">
        <v>6202006303</v>
      </c>
      <c r="L1833" s="3" t="s">
        <v>22</v>
      </c>
      <c r="M1833" s="5">
        <v>44734</v>
      </c>
      <c r="N1833">
        <v>1000</v>
      </c>
      <c r="O1833" t="s">
        <v>23</v>
      </c>
      <c r="R1833" s="10">
        <v>0</v>
      </c>
      <c r="S1833" s="6">
        <v>44595</v>
      </c>
      <c r="T1833" t="s">
        <v>346</v>
      </c>
      <c r="U1833" t="s">
        <v>1316</v>
      </c>
    </row>
    <row r="1834" spans="1:21" hidden="1" x14ac:dyDescent="0.25">
      <c r="A1834" t="s">
        <v>132</v>
      </c>
      <c r="B1834" t="s">
        <v>65</v>
      </c>
      <c r="C1834" t="s">
        <v>17</v>
      </c>
      <c r="E1834" s="1">
        <v>44180</v>
      </c>
      <c r="F1834" s="3">
        <v>59221120</v>
      </c>
      <c r="G1834" t="s">
        <v>66</v>
      </c>
      <c r="H1834" t="s">
        <v>67</v>
      </c>
      <c r="I1834" t="s">
        <v>67</v>
      </c>
      <c r="K1834" s="3">
        <v>6202006303</v>
      </c>
      <c r="L1834" s="3" t="s">
        <v>22</v>
      </c>
      <c r="M1834" s="5">
        <v>44734</v>
      </c>
      <c r="N1834">
        <v>5000</v>
      </c>
      <c r="O1834" t="s">
        <v>23</v>
      </c>
      <c r="S1834" s="6">
        <v>44595</v>
      </c>
      <c r="T1834" t="s">
        <v>346</v>
      </c>
      <c r="U1834" t="s">
        <v>1316</v>
      </c>
    </row>
    <row r="1835" spans="1:21" hidden="1" x14ac:dyDescent="0.25">
      <c r="A1835" t="s">
        <v>132</v>
      </c>
      <c r="B1835" t="s">
        <v>65</v>
      </c>
      <c r="C1835" t="s">
        <v>17</v>
      </c>
      <c r="E1835" s="1">
        <v>44180</v>
      </c>
      <c r="F1835" s="3">
        <v>59221120</v>
      </c>
      <c r="G1835" t="s">
        <v>66</v>
      </c>
      <c r="H1835" t="s">
        <v>67</v>
      </c>
      <c r="I1835" t="s">
        <v>67</v>
      </c>
      <c r="K1835" s="3">
        <v>6202006303</v>
      </c>
      <c r="L1835" s="3" t="s">
        <v>22</v>
      </c>
      <c r="M1835" s="5">
        <v>44734</v>
      </c>
      <c r="O1835" t="s">
        <v>23</v>
      </c>
      <c r="P1835">
        <v>6000</v>
      </c>
      <c r="S1835" s="6">
        <v>44735</v>
      </c>
      <c r="T1835" t="s">
        <v>346</v>
      </c>
      <c r="U1835" t="s">
        <v>1514</v>
      </c>
    </row>
    <row r="1836" spans="1:21" hidden="1" x14ac:dyDescent="0.25">
      <c r="A1836" t="s">
        <v>132</v>
      </c>
      <c r="B1836" t="s">
        <v>16</v>
      </c>
      <c r="C1836" t="s">
        <v>17</v>
      </c>
      <c r="E1836" s="1">
        <v>44971</v>
      </c>
      <c r="F1836" s="3" t="s">
        <v>2179</v>
      </c>
      <c r="G1836" t="s">
        <v>2180</v>
      </c>
      <c r="H1836" t="s">
        <v>67</v>
      </c>
      <c r="I1836" t="s">
        <v>67</v>
      </c>
      <c r="J1836" s="3" t="s">
        <v>2181</v>
      </c>
      <c r="K1836" s="3">
        <v>6222014195</v>
      </c>
      <c r="L1836" s="3" t="s">
        <v>22</v>
      </c>
      <c r="M1836" s="5">
        <v>45606</v>
      </c>
      <c r="N1836">
        <v>5000</v>
      </c>
      <c r="O1836" t="s">
        <v>23</v>
      </c>
      <c r="R1836" s="10">
        <f>Table1[[#This Row],[Initial Balance]]-P1837-P1838</f>
        <v>1000</v>
      </c>
      <c r="S1836" s="6">
        <v>44972</v>
      </c>
      <c r="T1836" t="s">
        <v>2032</v>
      </c>
      <c r="U1836" t="s">
        <v>1895</v>
      </c>
    </row>
    <row r="1837" spans="1:21" hidden="1" x14ac:dyDescent="0.25">
      <c r="A1837" t="s">
        <v>132</v>
      </c>
      <c r="B1837" t="s">
        <v>16</v>
      </c>
      <c r="C1837" t="s">
        <v>17</v>
      </c>
      <c r="E1837" s="1">
        <v>44971</v>
      </c>
      <c r="F1837" s="3" t="s">
        <v>2179</v>
      </c>
      <c r="G1837" t="s">
        <v>2180</v>
      </c>
      <c r="H1837" t="s">
        <v>67</v>
      </c>
      <c r="I1837" t="s">
        <v>67</v>
      </c>
      <c r="J1837" s="3" t="s">
        <v>2181</v>
      </c>
      <c r="K1837" s="3">
        <v>6222014195</v>
      </c>
      <c r="L1837" s="3" t="s">
        <v>22</v>
      </c>
      <c r="M1837" s="5">
        <v>45606</v>
      </c>
      <c r="O1837" t="s">
        <v>23</v>
      </c>
      <c r="P1837">
        <v>3000</v>
      </c>
      <c r="S1837" s="6">
        <v>45000</v>
      </c>
      <c r="T1837" t="s">
        <v>1073</v>
      </c>
      <c r="U1837" t="s">
        <v>2332</v>
      </c>
    </row>
    <row r="1838" spans="1:21" hidden="1" x14ac:dyDescent="0.25">
      <c r="A1838" t="s">
        <v>132</v>
      </c>
      <c r="B1838" t="s">
        <v>16</v>
      </c>
      <c r="C1838" t="s">
        <v>17</v>
      </c>
      <c r="E1838" s="1">
        <v>44971</v>
      </c>
      <c r="F1838" s="3" t="s">
        <v>2179</v>
      </c>
      <c r="G1838" t="s">
        <v>2180</v>
      </c>
      <c r="H1838" t="s">
        <v>67</v>
      </c>
      <c r="I1838" t="s">
        <v>67</v>
      </c>
      <c r="J1838" s="3" t="s">
        <v>2181</v>
      </c>
      <c r="K1838" s="3">
        <v>6222014195</v>
      </c>
      <c r="L1838" s="3" t="s">
        <v>22</v>
      </c>
      <c r="M1838" s="5">
        <v>45606</v>
      </c>
      <c r="O1838" t="s">
        <v>23</v>
      </c>
      <c r="P1838">
        <v>1000</v>
      </c>
      <c r="S1838" s="6">
        <v>45065</v>
      </c>
      <c r="T1838" t="s">
        <v>199</v>
      </c>
      <c r="U1838" t="s">
        <v>2762</v>
      </c>
    </row>
    <row r="1839" spans="1:21" hidden="1" x14ac:dyDescent="0.25">
      <c r="A1839" t="s">
        <v>132</v>
      </c>
      <c r="B1839" t="s">
        <v>65</v>
      </c>
      <c r="C1839" t="s">
        <v>17</v>
      </c>
      <c r="E1839" s="1">
        <v>44602</v>
      </c>
      <c r="F1839" s="3">
        <v>54131372</v>
      </c>
      <c r="G1839" t="s">
        <v>1324</v>
      </c>
      <c r="H1839" t="s">
        <v>594</v>
      </c>
      <c r="I1839" t="s">
        <v>594</v>
      </c>
      <c r="J1839" s="3" t="s">
        <v>1325</v>
      </c>
      <c r="K1839" s="3" t="s">
        <v>1326</v>
      </c>
      <c r="L1839" s="3" t="s">
        <v>22</v>
      </c>
      <c r="M1839" s="5">
        <v>45135</v>
      </c>
      <c r="N1839">
        <v>1995</v>
      </c>
      <c r="O1839" t="s">
        <v>23</v>
      </c>
      <c r="R1839" s="10">
        <v>0</v>
      </c>
      <c r="S1839" s="6">
        <v>44602</v>
      </c>
      <c r="T1839" t="s">
        <v>346</v>
      </c>
      <c r="U1839" t="s">
        <v>25</v>
      </c>
    </row>
    <row r="1840" spans="1:21" hidden="1" x14ac:dyDescent="0.25">
      <c r="A1840" t="s">
        <v>132</v>
      </c>
      <c r="B1840" t="s">
        <v>65</v>
      </c>
      <c r="C1840" t="s">
        <v>17</v>
      </c>
      <c r="E1840" s="1">
        <v>44602</v>
      </c>
      <c r="F1840" s="3">
        <v>54131372</v>
      </c>
      <c r="G1840" t="s">
        <v>1324</v>
      </c>
      <c r="H1840" t="s">
        <v>594</v>
      </c>
      <c r="I1840" t="s">
        <v>594</v>
      </c>
      <c r="J1840" s="3" t="s">
        <v>1325</v>
      </c>
      <c r="K1840" s="3" t="s">
        <v>1326</v>
      </c>
      <c r="L1840" s="3" t="s">
        <v>22</v>
      </c>
      <c r="M1840" s="5">
        <v>45135</v>
      </c>
      <c r="O1840" t="s">
        <v>23</v>
      </c>
      <c r="P1840">
        <v>285</v>
      </c>
      <c r="S1840" s="6">
        <v>44637</v>
      </c>
      <c r="T1840" t="s">
        <v>1358</v>
      </c>
      <c r="U1840" t="s">
        <v>1375</v>
      </c>
    </row>
    <row r="1841" spans="1:21" hidden="1" x14ac:dyDescent="0.25">
      <c r="A1841" t="s">
        <v>132</v>
      </c>
      <c r="B1841" t="s">
        <v>65</v>
      </c>
      <c r="C1841" t="s">
        <v>17</v>
      </c>
      <c r="E1841" s="1">
        <v>44602</v>
      </c>
      <c r="F1841" s="3">
        <v>54131372</v>
      </c>
      <c r="G1841" t="s">
        <v>1324</v>
      </c>
      <c r="H1841" t="s">
        <v>594</v>
      </c>
      <c r="I1841" t="s">
        <v>594</v>
      </c>
      <c r="J1841" s="3" t="s">
        <v>1325</v>
      </c>
      <c r="K1841" s="3" t="s">
        <v>1326</v>
      </c>
      <c r="L1841" s="3" t="s">
        <v>22</v>
      </c>
      <c r="M1841" s="5">
        <v>45135</v>
      </c>
      <c r="O1841" t="s">
        <v>23</v>
      </c>
      <c r="P1841">
        <v>1140</v>
      </c>
      <c r="S1841" s="6">
        <v>44733</v>
      </c>
      <c r="T1841" t="s">
        <v>689</v>
      </c>
      <c r="U1841" t="s">
        <v>1515</v>
      </c>
    </row>
    <row r="1842" spans="1:21" hidden="1" x14ac:dyDescent="0.25">
      <c r="A1842" t="s">
        <v>132</v>
      </c>
      <c r="B1842" t="s">
        <v>65</v>
      </c>
      <c r="C1842" t="s">
        <v>17</v>
      </c>
      <c r="E1842" s="1">
        <v>44706</v>
      </c>
      <c r="F1842" s="3" t="s">
        <v>668</v>
      </c>
      <c r="G1842" t="s">
        <v>669</v>
      </c>
      <c r="H1842" t="s">
        <v>110</v>
      </c>
      <c r="I1842" t="s">
        <v>110</v>
      </c>
      <c r="K1842" s="3">
        <v>217050424</v>
      </c>
      <c r="L1842" s="3" t="s">
        <v>22</v>
      </c>
      <c r="M1842" s="5">
        <v>46009</v>
      </c>
      <c r="N1842">
        <v>500</v>
      </c>
      <c r="O1842" t="s">
        <v>23</v>
      </c>
      <c r="R1842" s="10">
        <v>500</v>
      </c>
      <c r="S1842" s="6">
        <v>44706</v>
      </c>
      <c r="T1842" t="s">
        <v>346</v>
      </c>
      <c r="U1842" t="s">
        <v>912</v>
      </c>
    </row>
    <row r="1843" spans="1:21" hidden="1" x14ac:dyDescent="0.25">
      <c r="A1843" t="s">
        <v>132</v>
      </c>
      <c r="B1843" t="s">
        <v>65</v>
      </c>
      <c r="C1843" t="s">
        <v>17</v>
      </c>
      <c r="E1843" s="1">
        <v>44706</v>
      </c>
      <c r="F1843" s="3" t="s">
        <v>668</v>
      </c>
      <c r="G1843" t="s">
        <v>669</v>
      </c>
      <c r="H1843" t="s">
        <v>110</v>
      </c>
      <c r="I1843" t="s">
        <v>110</v>
      </c>
      <c r="J1843" s="3" t="s">
        <v>849</v>
      </c>
      <c r="K1843" s="3">
        <v>219070731</v>
      </c>
      <c r="L1843" s="3" t="s">
        <v>22</v>
      </c>
      <c r="M1843" s="5">
        <v>46187</v>
      </c>
      <c r="N1843">
        <v>1000</v>
      </c>
      <c r="O1843" t="s">
        <v>23</v>
      </c>
      <c r="R1843" s="10">
        <v>1000</v>
      </c>
      <c r="S1843" s="6">
        <v>44706</v>
      </c>
      <c r="T1843" t="s">
        <v>346</v>
      </c>
      <c r="U1843" t="s">
        <v>912</v>
      </c>
    </row>
    <row r="1844" spans="1:21" hidden="1" x14ac:dyDescent="0.25">
      <c r="A1844" t="s">
        <v>132</v>
      </c>
      <c r="B1844" t="s">
        <v>16</v>
      </c>
      <c r="C1844" t="s">
        <v>17</v>
      </c>
      <c r="E1844" s="1">
        <v>44245</v>
      </c>
      <c r="F1844" s="3" t="s">
        <v>60</v>
      </c>
      <c r="G1844" t="s">
        <v>61</v>
      </c>
      <c r="H1844" t="s">
        <v>62</v>
      </c>
      <c r="J1844" s="3" t="s">
        <v>63</v>
      </c>
      <c r="K1844" s="3" t="s">
        <v>64</v>
      </c>
      <c r="L1844" s="3" t="s">
        <v>22</v>
      </c>
      <c r="M1844" s="5">
        <v>46071</v>
      </c>
      <c r="N1844">
        <v>10</v>
      </c>
      <c r="O1844" t="s">
        <v>23</v>
      </c>
      <c r="R1844" s="10">
        <v>0</v>
      </c>
      <c r="S1844" s="6">
        <v>44595</v>
      </c>
      <c r="T1844" t="s">
        <v>346</v>
      </c>
      <c r="U1844" t="s">
        <v>1316</v>
      </c>
    </row>
    <row r="1845" spans="1:21" hidden="1" x14ac:dyDescent="0.25">
      <c r="A1845" t="s">
        <v>132</v>
      </c>
      <c r="B1845" t="s">
        <v>16</v>
      </c>
      <c r="C1845" t="s">
        <v>17</v>
      </c>
      <c r="E1845" s="1">
        <v>44245</v>
      </c>
      <c r="F1845" s="3" t="s">
        <v>60</v>
      </c>
      <c r="G1845" t="s">
        <v>61</v>
      </c>
      <c r="H1845" t="s">
        <v>62</v>
      </c>
      <c r="J1845" s="3" t="s">
        <v>63</v>
      </c>
      <c r="K1845" s="3" t="s">
        <v>64</v>
      </c>
      <c r="L1845" s="3" t="s">
        <v>22</v>
      </c>
      <c r="M1845" s="5">
        <v>46071</v>
      </c>
      <c r="O1845" t="s">
        <v>23</v>
      </c>
      <c r="P1845">
        <v>2</v>
      </c>
      <c r="S1845" s="6">
        <v>44817</v>
      </c>
      <c r="T1845" t="s">
        <v>199</v>
      </c>
      <c r="U1845" t="s">
        <v>1689</v>
      </c>
    </row>
    <row r="1846" spans="1:21" hidden="1" x14ac:dyDescent="0.25">
      <c r="A1846" t="s">
        <v>132</v>
      </c>
      <c r="B1846" t="s">
        <v>16</v>
      </c>
      <c r="C1846" t="s">
        <v>17</v>
      </c>
      <c r="E1846" s="1">
        <v>44245</v>
      </c>
      <c r="F1846" s="3" t="s">
        <v>60</v>
      </c>
      <c r="G1846" t="s">
        <v>61</v>
      </c>
      <c r="H1846" t="s">
        <v>62</v>
      </c>
      <c r="J1846" s="3" t="s">
        <v>63</v>
      </c>
      <c r="K1846" s="3" t="s">
        <v>64</v>
      </c>
      <c r="L1846" s="3" t="s">
        <v>22</v>
      </c>
      <c r="M1846" s="5">
        <v>46071</v>
      </c>
      <c r="O1846" t="s">
        <v>23</v>
      </c>
      <c r="P1846">
        <v>2</v>
      </c>
      <c r="S1846" s="6">
        <v>44841</v>
      </c>
      <c r="T1846" t="s">
        <v>689</v>
      </c>
      <c r="U1846" t="s">
        <v>1785</v>
      </c>
    </row>
    <row r="1847" spans="1:21" hidden="1" x14ac:dyDescent="0.25">
      <c r="A1847" t="s">
        <v>132</v>
      </c>
      <c r="B1847" t="s">
        <v>16</v>
      </c>
      <c r="C1847" t="s">
        <v>17</v>
      </c>
      <c r="E1847" s="1">
        <v>44245</v>
      </c>
      <c r="F1847" s="3" t="s">
        <v>60</v>
      </c>
      <c r="G1847" t="s">
        <v>61</v>
      </c>
      <c r="H1847" t="s">
        <v>62</v>
      </c>
      <c r="J1847" s="3" t="s">
        <v>63</v>
      </c>
      <c r="K1847" s="3" t="s">
        <v>64</v>
      </c>
      <c r="L1847" s="3" t="s">
        <v>22</v>
      </c>
      <c r="M1847" s="5">
        <v>46071</v>
      </c>
      <c r="O1847" t="s">
        <v>23</v>
      </c>
      <c r="P1847">
        <v>5</v>
      </c>
      <c r="S1847" s="6">
        <v>44845</v>
      </c>
      <c r="T1847" t="s">
        <v>689</v>
      </c>
      <c r="U1847" t="s">
        <v>1786</v>
      </c>
    </row>
    <row r="1848" spans="1:21" hidden="1" x14ac:dyDescent="0.25">
      <c r="A1848" t="s">
        <v>132</v>
      </c>
      <c r="B1848" t="s">
        <v>16</v>
      </c>
      <c r="C1848" t="s">
        <v>17</v>
      </c>
      <c r="E1848" s="1">
        <v>44245</v>
      </c>
      <c r="F1848" s="3" t="s">
        <v>60</v>
      </c>
      <c r="G1848" t="s">
        <v>61</v>
      </c>
      <c r="H1848" t="s">
        <v>62</v>
      </c>
      <c r="J1848" s="3" t="s">
        <v>63</v>
      </c>
      <c r="K1848" s="3" t="s">
        <v>64</v>
      </c>
      <c r="L1848" s="3" t="s">
        <v>22</v>
      </c>
      <c r="M1848" s="5">
        <v>46071</v>
      </c>
      <c r="O1848" t="s">
        <v>23</v>
      </c>
      <c r="P1848">
        <v>1</v>
      </c>
      <c r="S1848" s="6">
        <v>44910</v>
      </c>
      <c r="T1848" t="s">
        <v>28</v>
      </c>
      <c r="U1848" t="s">
        <v>2784</v>
      </c>
    </row>
    <row r="1849" spans="1:21" hidden="1" x14ac:dyDescent="0.25">
      <c r="A1849" t="s">
        <v>132</v>
      </c>
      <c r="B1849" t="s">
        <v>16</v>
      </c>
      <c r="C1849" t="s">
        <v>17</v>
      </c>
      <c r="E1849" s="1">
        <v>44132</v>
      </c>
      <c r="F1849" s="3" t="s">
        <v>536</v>
      </c>
      <c r="G1849" t="s">
        <v>537</v>
      </c>
      <c r="H1849" t="s">
        <v>32</v>
      </c>
      <c r="I1849" t="s">
        <v>33</v>
      </c>
      <c r="K1849" s="3">
        <v>300003</v>
      </c>
      <c r="L1849" s="3" t="s">
        <v>22</v>
      </c>
      <c r="M1849" s="5">
        <v>44955</v>
      </c>
      <c r="N1849">
        <v>50</v>
      </c>
      <c r="O1849" t="s">
        <v>23</v>
      </c>
      <c r="R1849" s="10">
        <f>Table1[[#This Row],[Initial Balance]]-P1850-P1851-P1852-P1853-P1854-P1855+Q1856-P1857-P1858+Q1859-P1860-P1861-P1863-P1864-P1865+Q1866-P1867-P1868-P1869-P1870-P1871-P1872-P1873-P1874-P1875-P2161-P2162-P2163-P2164</f>
        <v>0</v>
      </c>
      <c r="S1849" s="6">
        <v>44169</v>
      </c>
      <c r="T1849" t="s">
        <v>24</v>
      </c>
      <c r="U1849" t="s">
        <v>93</v>
      </c>
    </row>
    <row r="1850" spans="1:21" hidden="1" x14ac:dyDescent="0.25">
      <c r="A1850" t="s">
        <v>132</v>
      </c>
      <c r="B1850" t="s">
        <v>16</v>
      </c>
      <c r="C1850" t="s">
        <v>17</v>
      </c>
      <c r="E1850" s="1">
        <v>44132</v>
      </c>
      <c r="F1850" s="3" t="s">
        <v>536</v>
      </c>
      <c r="G1850" t="s">
        <v>537</v>
      </c>
      <c r="H1850" t="s">
        <v>32</v>
      </c>
      <c r="I1850" t="s">
        <v>33</v>
      </c>
      <c r="K1850" s="3">
        <v>300003</v>
      </c>
      <c r="L1850" s="3" t="s">
        <v>22</v>
      </c>
      <c r="M1850" s="5">
        <v>44955</v>
      </c>
      <c r="O1850" t="s">
        <v>23</v>
      </c>
      <c r="P1850">
        <v>4</v>
      </c>
      <c r="S1850" s="6">
        <v>44169</v>
      </c>
      <c r="T1850" t="s">
        <v>162</v>
      </c>
      <c r="U1850" t="s">
        <v>198</v>
      </c>
    </row>
    <row r="1851" spans="1:21" hidden="1" x14ac:dyDescent="0.25">
      <c r="A1851" t="s">
        <v>132</v>
      </c>
      <c r="B1851" t="s">
        <v>16</v>
      </c>
      <c r="C1851" t="s">
        <v>17</v>
      </c>
      <c r="E1851" s="1">
        <v>44132</v>
      </c>
      <c r="F1851" s="3" t="s">
        <v>536</v>
      </c>
      <c r="G1851" t="s">
        <v>537</v>
      </c>
      <c r="H1851" t="s">
        <v>32</v>
      </c>
      <c r="I1851" t="s">
        <v>33</v>
      </c>
      <c r="K1851" s="3">
        <v>300003</v>
      </c>
      <c r="L1851" s="3" t="s">
        <v>22</v>
      </c>
      <c r="M1851" s="5">
        <v>44955</v>
      </c>
      <c r="O1851" t="s">
        <v>23</v>
      </c>
      <c r="P1851">
        <v>1</v>
      </c>
      <c r="S1851" s="6">
        <v>44169</v>
      </c>
      <c r="T1851" t="s">
        <v>162</v>
      </c>
      <c r="U1851" t="s">
        <v>538</v>
      </c>
    </row>
    <row r="1852" spans="1:21" hidden="1" x14ac:dyDescent="0.25">
      <c r="A1852" t="s">
        <v>132</v>
      </c>
      <c r="B1852" t="s">
        <v>16</v>
      </c>
      <c r="C1852" t="s">
        <v>17</v>
      </c>
      <c r="E1852" s="1">
        <v>44132</v>
      </c>
      <c r="F1852" s="3" t="s">
        <v>536</v>
      </c>
      <c r="G1852" t="s">
        <v>537</v>
      </c>
      <c r="H1852" t="s">
        <v>32</v>
      </c>
      <c r="I1852" t="s">
        <v>33</v>
      </c>
      <c r="K1852" s="3">
        <v>300003</v>
      </c>
      <c r="L1852" s="3" t="s">
        <v>22</v>
      </c>
      <c r="M1852" s="5">
        <v>44955</v>
      </c>
      <c r="O1852" t="s">
        <v>23</v>
      </c>
      <c r="P1852">
        <v>1</v>
      </c>
      <c r="S1852" s="6">
        <v>44189</v>
      </c>
      <c r="T1852" t="s">
        <v>162</v>
      </c>
      <c r="U1852" t="s">
        <v>246</v>
      </c>
    </row>
    <row r="1853" spans="1:21" hidden="1" x14ac:dyDescent="0.25">
      <c r="A1853" t="s">
        <v>132</v>
      </c>
      <c r="B1853" t="s">
        <v>16</v>
      </c>
      <c r="C1853" t="s">
        <v>17</v>
      </c>
      <c r="E1853" s="1">
        <v>44132</v>
      </c>
      <c r="F1853" s="3" t="s">
        <v>536</v>
      </c>
      <c r="G1853" t="s">
        <v>537</v>
      </c>
      <c r="H1853" t="s">
        <v>32</v>
      </c>
      <c r="I1853" t="s">
        <v>33</v>
      </c>
      <c r="K1853" s="3">
        <v>300003</v>
      </c>
      <c r="L1853" s="3" t="s">
        <v>22</v>
      </c>
      <c r="M1853" s="5">
        <v>44955</v>
      </c>
      <c r="N1853" t="s">
        <v>35</v>
      </c>
      <c r="O1853" t="s">
        <v>23</v>
      </c>
      <c r="P1853">
        <v>4</v>
      </c>
      <c r="S1853" s="6">
        <v>44189</v>
      </c>
      <c r="T1853" t="s">
        <v>59</v>
      </c>
      <c r="U1853" t="s">
        <v>182</v>
      </c>
    </row>
    <row r="1854" spans="1:21" hidden="1" x14ac:dyDescent="0.25">
      <c r="A1854" t="s">
        <v>132</v>
      </c>
      <c r="B1854" t="s">
        <v>16</v>
      </c>
      <c r="C1854" t="s">
        <v>17</v>
      </c>
      <c r="E1854" s="1">
        <v>44132</v>
      </c>
      <c r="F1854" s="3" t="s">
        <v>536</v>
      </c>
      <c r="G1854" t="s">
        <v>537</v>
      </c>
      <c r="H1854" t="s">
        <v>32</v>
      </c>
      <c r="I1854" t="s">
        <v>33</v>
      </c>
      <c r="K1854" s="3">
        <v>300003</v>
      </c>
      <c r="L1854" s="3" t="s">
        <v>22</v>
      </c>
      <c r="M1854" s="5">
        <v>44955</v>
      </c>
      <c r="O1854" t="s">
        <v>23</v>
      </c>
      <c r="P1854">
        <v>2</v>
      </c>
      <c r="S1854" s="6" t="s">
        <v>539</v>
      </c>
      <c r="T1854" t="s">
        <v>162</v>
      </c>
      <c r="U1854" t="s">
        <v>246</v>
      </c>
    </row>
    <row r="1855" spans="1:21" hidden="1" x14ac:dyDescent="0.25">
      <c r="A1855" t="s">
        <v>132</v>
      </c>
      <c r="B1855" t="s">
        <v>16</v>
      </c>
      <c r="C1855" t="s">
        <v>17</v>
      </c>
      <c r="E1855" s="1">
        <v>44132</v>
      </c>
      <c r="F1855" s="3" t="s">
        <v>536</v>
      </c>
      <c r="G1855" t="s">
        <v>537</v>
      </c>
      <c r="H1855" t="s">
        <v>32</v>
      </c>
      <c r="I1855" t="s">
        <v>33</v>
      </c>
      <c r="K1855" s="3">
        <v>300003</v>
      </c>
      <c r="L1855" s="3" t="s">
        <v>22</v>
      </c>
      <c r="M1855" s="5">
        <v>44955</v>
      </c>
      <c r="O1855" t="s">
        <v>23</v>
      </c>
      <c r="P1855">
        <v>1</v>
      </c>
      <c r="S1855" s="6">
        <v>44195</v>
      </c>
      <c r="T1855" t="s">
        <v>540</v>
      </c>
      <c r="U1855" t="s">
        <v>541</v>
      </c>
    </row>
    <row r="1856" spans="1:21" hidden="1" x14ac:dyDescent="0.25">
      <c r="A1856" t="s">
        <v>132</v>
      </c>
      <c r="B1856" t="s">
        <v>16</v>
      </c>
      <c r="C1856" t="s">
        <v>17</v>
      </c>
      <c r="E1856" s="1">
        <v>44132</v>
      </c>
      <c r="F1856" s="3" t="s">
        <v>536</v>
      </c>
      <c r="G1856" t="s">
        <v>537</v>
      </c>
      <c r="H1856" t="s">
        <v>32</v>
      </c>
      <c r="I1856" t="s">
        <v>33</v>
      </c>
      <c r="K1856" s="3">
        <v>300003</v>
      </c>
      <c r="L1856" s="3" t="s">
        <v>22</v>
      </c>
      <c r="M1856" s="5">
        <v>44955</v>
      </c>
      <c r="O1856" t="s">
        <v>23</v>
      </c>
      <c r="Q1856">
        <v>1</v>
      </c>
      <c r="S1856" s="6">
        <v>44214</v>
      </c>
      <c r="T1856" t="s">
        <v>162</v>
      </c>
      <c r="U1856" t="s">
        <v>542</v>
      </c>
    </row>
    <row r="1857" spans="1:21" hidden="1" x14ac:dyDescent="0.25">
      <c r="A1857" t="s">
        <v>132</v>
      </c>
      <c r="B1857" t="s">
        <v>16</v>
      </c>
      <c r="C1857" t="s">
        <v>17</v>
      </c>
      <c r="E1857" s="1">
        <v>44132</v>
      </c>
      <c r="F1857" s="3" t="s">
        <v>536</v>
      </c>
      <c r="G1857" t="s">
        <v>537</v>
      </c>
      <c r="H1857" t="s">
        <v>32</v>
      </c>
      <c r="I1857" t="s">
        <v>33</v>
      </c>
      <c r="K1857" s="3">
        <v>300003</v>
      </c>
      <c r="L1857" s="3" t="s">
        <v>22</v>
      </c>
      <c r="M1857" s="5">
        <v>44955</v>
      </c>
      <c r="O1857" t="s">
        <v>23</v>
      </c>
      <c r="P1857">
        <v>2</v>
      </c>
      <c r="S1857" s="6">
        <v>44214</v>
      </c>
      <c r="T1857" t="s">
        <v>28</v>
      </c>
      <c r="U1857" t="s">
        <v>248</v>
      </c>
    </row>
    <row r="1858" spans="1:21" hidden="1" x14ac:dyDescent="0.25">
      <c r="A1858" t="s">
        <v>132</v>
      </c>
      <c r="B1858" t="s">
        <v>16</v>
      </c>
      <c r="C1858" t="s">
        <v>17</v>
      </c>
      <c r="E1858" s="1">
        <v>44132</v>
      </c>
      <c r="F1858" s="3" t="s">
        <v>536</v>
      </c>
      <c r="G1858" t="s">
        <v>537</v>
      </c>
      <c r="H1858" t="s">
        <v>32</v>
      </c>
      <c r="I1858" t="s">
        <v>33</v>
      </c>
      <c r="K1858" s="3">
        <v>300003</v>
      </c>
      <c r="L1858" s="3" t="s">
        <v>22</v>
      </c>
      <c r="M1858" s="5">
        <v>44955</v>
      </c>
      <c r="O1858" t="s">
        <v>23</v>
      </c>
      <c r="P1858">
        <v>3</v>
      </c>
      <c r="S1858" s="6">
        <v>44216</v>
      </c>
      <c r="T1858" t="s">
        <v>72</v>
      </c>
      <c r="U1858" t="s">
        <v>543</v>
      </c>
    </row>
    <row r="1859" spans="1:21" hidden="1" x14ac:dyDescent="0.25">
      <c r="A1859" t="s">
        <v>132</v>
      </c>
      <c r="B1859" t="s">
        <v>16</v>
      </c>
      <c r="C1859" t="s">
        <v>17</v>
      </c>
      <c r="E1859" s="1">
        <v>44132</v>
      </c>
      <c r="F1859" s="3" t="s">
        <v>536</v>
      </c>
      <c r="G1859" t="s">
        <v>537</v>
      </c>
      <c r="H1859" t="s">
        <v>32</v>
      </c>
      <c r="I1859" t="s">
        <v>33</v>
      </c>
      <c r="K1859" s="3">
        <v>300003</v>
      </c>
      <c r="L1859" s="3" t="s">
        <v>22</v>
      </c>
      <c r="M1859" s="5">
        <v>44955</v>
      </c>
      <c r="O1859" t="s">
        <v>23</v>
      </c>
      <c r="Q1859">
        <v>2</v>
      </c>
      <c r="S1859" s="6">
        <v>44221</v>
      </c>
      <c r="T1859" t="s">
        <v>28</v>
      </c>
      <c r="U1859" t="s">
        <v>544</v>
      </c>
    </row>
    <row r="1860" spans="1:21" hidden="1" x14ac:dyDescent="0.25">
      <c r="A1860" t="s">
        <v>132</v>
      </c>
      <c r="B1860" t="s">
        <v>16</v>
      </c>
      <c r="C1860" t="s">
        <v>17</v>
      </c>
      <c r="E1860" s="1">
        <v>44132</v>
      </c>
      <c r="F1860" s="3" t="s">
        <v>536</v>
      </c>
      <c r="G1860" t="s">
        <v>537</v>
      </c>
      <c r="H1860" t="s">
        <v>32</v>
      </c>
      <c r="I1860" t="s">
        <v>33</v>
      </c>
      <c r="K1860" s="3">
        <v>300003</v>
      </c>
      <c r="L1860" s="3" t="s">
        <v>22</v>
      </c>
      <c r="M1860" s="5">
        <v>44955</v>
      </c>
      <c r="O1860" t="s">
        <v>23</v>
      </c>
      <c r="P1860">
        <v>4</v>
      </c>
      <c r="S1860" s="6">
        <v>44221</v>
      </c>
      <c r="T1860" t="s">
        <v>28</v>
      </c>
      <c r="U1860" t="s">
        <v>95</v>
      </c>
    </row>
    <row r="1861" spans="1:21" hidden="1" x14ac:dyDescent="0.25">
      <c r="A1861" t="s">
        <v>132</v>
      </c>
      <c r="B1861" t="s">
        <v>16</v>
      </c>
      <c r="C1861" t="s">
        <v>17</v>
      </c>
      <c r="E1861" s="1">
        <v>44132</v>
      </c>
      <c r="F1861" s="3" t="s">
        <v>536</v>
      </c>
      <c r="G1861" t="s">
        <v>537</v>
      </c>
      <c r="H1861" t="s">
        <v>32</v>
      </c>
      <c r="I1861" t="s">
        <v>33</v>
      </c>
      <c r="K1861" s="3">
        <v>300003</v>
      </c>
      <c r="L1861" s="3" t="s">
        <v>22</v>
      </c>
      <c r="M1861" s="5">
        <v>44955</v>
      </c>
      <c r="O1861" t="s">
        <v>23</v>
      </c>
      <c r="P1861">
        <v>2</v>
      </c>
      <c r="S1861" s="6">
        <v>44245</v>
      </c>
      <c r="T1861" t="s">
        <v>119</v>
      </c>
      <c r="U1861" t="s">
        <v>15</v>
      </c>
    </row>
    <row r="1862" spans="1:21" hidden="1" x14ac:dyDescent="0.25">
      <c r="A1862" t="s">
        <v>132</v>
      </c>
      <c r="B1862" t="s">
        <v>16</v>
      </c>
      <c r="C1862" t="s">
        <v>17</v>
      </c>
      <c r="E1862" s="1">
        <v>44132</v>
      </c>
      <c r="F1862" s="3" t="s">
        <v>536</v>
      </c>
      <c r="G1862" t="s">
        <v>537</v>
      </c>
      <c r="H1862" t="s">
        <v>32</v>
      </c>
      <c r="I1862" t="s">
        <v>33</v>
      </c>
      <c r="K1862" s="3">
        <v>300003</v>
      </c>
      <c r="L1862" s="3" t="s">
        <v>22</v>
      </c>
      <c r="M1862" s="5">
        <v>44955</v>
      </c>
      <c r="O1862" t="s">
        <v>23</v>
      </c>
      <c r="P1862">
        <v>0</v>
      </c>
      <c r="S1862" s="6">
        <v>44274</v>
      </c>
      <c r="T1862" t="s">
        <v>162</v>
      </c>
      <c r="U1862" t="s">
        <v>266</v>
      </c>
    </row>
    <row r="1863" spans="1:21" hidden="1" x14ac:dyDescent="0.25">
      <c r="A1863" t="s">
        <v>132</v>
      </c>
      <c r="B1863" t="s">
        <v>16</v>
      </c>
      <c r="C1863" t="s">
        <v>17</v>
      </c>
      <c r="E1863" s="1">
        <v>44132</v>
      </c>
      <c r="F1863" s="3" t="s">
        <v>536</v>
      </c>
      <c r="G1863" t="s">
        <v>537</v>
      </c>
      <c r="H1863" t="s">
        <v>32</v>
      </c>
      <c r="I1863" t="s">
        <v>33</v>
      </c>
      <c r="K1863" s="3">
        <v>300003</v>
      </c>
      <c r="L1863" s="3" t="s">
        <v>22</v>
      </c>
      <c r="M1863" s="5">
        <v>44955</v>
      </c>
      <c r="O1863" t="s">
        <v>23</v>
      </c>
      <c r="P1863">
        <v>1</v>
      </c>
      <c r="S1863" s="6">
        <v>44306</v>
      </c>
      <c r="T1863" t="s">
        <v>24</v>
      </c>
      <c r="U1863" t="s">
        <v>572</v>
      </c>
    </row>
    <row r="1864" spans="1:21" hidden="1" x14ac:dyDescent="0.25">
      <c r="A1864" t="s">
        <v>132</v>
      </c>
      <c r="B1864" t="s">
        <v>16</v>
      </c>
      <c r="C1864" t="s">
        <v>17</v>
      </c>
      <c r="E1864" s="1">
        <v>44132</v>
      </c>
      <c r="F1864" s="3" t="s">
        <v>536</v>
      </c>
      <c r="G1864" t="s">
        <v>537</v>
      </c>
      <c r="H1864" t="s">
        <v>32</v>
      </c>
      <c r="I1864" t="s">
        <v>33</v>
      </c>
      <c r="K1864" s="3">
        <v>300003</v>
      </c>
      <c r="L1864" s="3" t="s">
        <v>22</v>
      </c>
      <c r="M1864" s="5">
        <v>44955</v>
      </c>
      <c r="O1864" t="s">
        <v>23</v>
      </c>
      <c r="P1864">
        <v>4</v>
      </c>
      <c r="S1864" s="6">
        <v>44336</v>
      </c>
      <c r="T1864" t="s">
        <v>37</v>
      </c>
      <c r="U1864" t="s">
        <v>38</v>
      </c>
    </row>
    <row r="1865" spans="1:21" hidden="1" x14ac:dyDescent="0.25">
      <c r="A1865" t="s">
        <v>132</v>
      </c>
      <c r="B1865" t="s">
        <v>16</v>
      </c>
      <c r="C1865" t="s">
        <v>17</v>
      </c>
      <c r="E1865" s="1">
        <v>44132</v>
      </c>
      <c r="F1865" s="3" t="s">
        <v>536</v>
      </c>
      <c r="G1865" t="s">
        <v>537</v>
      </c>
      <c r="H1865" t="s">
        <v>32</v>
      </c>
      <c r="I1865" t="s">
        <v>33</v>
      </c>
      <c r="K1865" s="3">
        <v>300003</v>
      </c>
      <c r="L1865" s="3" t="s">
        <v>22</v>
      </c>
      <c r="M1865" s="5">
        <v>44955</v>
      </c>
      <c r="O1865" t="s">
        <v>23</v>
      </c>
      <c r="P1865">
        <v>1</v>
      </c>
      <c r="S1865" s="6">
        <v>44343</v>
      </c>
      <c r="T1865" t="s">
        <v>28</v>
      </c>
      <c r="U1865" t="s">
        <v>38</v>
      </c>
    </row>
    <row r="1866" spans="1:21" hidden="1" x14ac:dyDescent="0.25">
      <c r="A1866" t="s">
        <v>132</v>
      </c>
      <c r="B1866" t="s">
        <v>16</v>
      </c>
      <c r="C1866" t="s">
        <v>17</v>
      </c>
      <c r="E1866" s="1">
        <v>44132</v>
      </c>
      <c r="F1866" s="3" t="s">
        <v>536</v>
      </c>
      <c r="G1866" t="s">
        <v>537</v>
      </c>
      <c r="H1866" t="s">
        <v>32</v>
      </c>
      <c r="I1866" t="s">
        <v>33</v>
      </c>
      <c r="K1866" s="3">
        <v>300003</v>
      </c>
      <c r="L1866" s="3" t="s">
        <v>22</v>
      </c>
      <c r="M1866" s="5">
        <v>44955</v>
      </c>
      <c r="O1866" t="s">
        <v>23</v>
      </c>
      <c r="Q1866">
        <v>1</v>
      </c>
      <c r="S1866" s="6">
        <v>44343</v>
      </c>
      <c r="T1866" t="s">
        <v>28</v>
      </c>
      <c r="U1866" t="s">
        <v>264</v>
      </c>
    </row>
    <row r="1867" spans="1:21" hidden="1" x14ac:dyDescent="0.25">
      <c r="A1867" t="s">
        <v>132</v>
      </c>
      <c r="B1867" t="s">
        <v>16</v>
      </c>
      <c r="C1867" t="s">
        <v>17</v>
      </c>
      <c r="E1867" s="1">
        <v>44132</v>
      </c>
      <c r="F1867" s="3" t="s">
        <v>536</v>
      </c>
      <c r="G1867" t="s">
        <v>537</v>
      </c>
      <c r="H1867" t="s">
        <v>32</v>
      </c>
      <c r="I1867" t="s">
        <v>33</v>
      </c>
      <c r="K1867" s="3">
        <v>300003</v>
      </c>
      <c r="L1867" s="3" t="s">
        <v>22</v>
      </c>
      <c r="M1867" s="5">
        <v>44955</v>
      </c>
      <c r="O1867" t="s">
        <v>23</v>
      </c>
      <c r="P1867">
        <v>4</v>
      </c>
      <c r="S1867" s="6">
        <v>44354</v>
      </c>
      <c r="T1867" t="s">
        <v>37</v>
      </c>
      <c r="U1867" t="s">
        <v>57</v>
      </c>
    </row>
    <row r="1868" spans="1:21" hidden="1" x14ac:dyDescent="0.25">
      <c r="A1868" t="s">
        <v>132</v>
      </c>
      <c r="B1868" t="s">
        <v>16</v>
      </c>
      <c r="C1868" t="s">
        <v>17</v>
      </c>
      <c r="E1868" s="1">
        <v>44132</v>
      </c>
      <c r="F1868" s="3" t="s">
        <v>536</v>
      </c>
      <c r="G1868" t="s">
        <v>537</v>
      </c>
      <c r="H1868" t="s">
        <v>32</v>
      </c>
      <c r="I1868" t="s">
        <v>33</v>
      </c>
      <c r="K1868" s="3">
        <v>300003</v>
      </c>
      <c r="L1868" s="3" t="s">
        <v>22</v>
      </c>
      <c r="M1868" s="5">
        <v>44955</v>
      </c>
      <c r="O1868" t="s">
        <v>23</v>
      </c>
      <c r="P1868">
        <v>1</v>
      </c>
      <c r="S1868" s="6">
        <v>44354</v>
      </c>
      <c r="T1868" t="s">
        <v>37</v>
      </c>
      <c r="U1868" t="s">
        <v>57</v>
      </c>
    </row>
    <row r="1869" spans="1:21" hidden="1" x14ac:dyDescent="0.25">
      <c r="A1869" t="s">
        <v>132</v>
      </c>
      <c r="B1869" t="s">
        <v>16</v>
      </c>
      <c r="C1869" t="s">
        <v>17</v>
      </c>
      <c r="E1869" s="1">
        <v>44132</v>
      </c>
      <c r="F1869" s="3" t="s">
        <v>536</v>
      </c>
      <c r="G1869" t="s">
        <v>537</v>
      </c>
      <c r="H1869" t="s">
        <v>32</v>
      </c>
      <c r="I1869" t="s">
        <v>33</v>
      </c>
      <c r="K1869" s="3">
        <v>300003</v>
      </c>
      <c r="L1869" s="3" t="s">
        <v>22</v>
      </c>
      <c r="M1869" s="5">
        <v>44955</v>
      </c>
      <c r="O1869" t="s">
        <v>23</v>
      </c>
      <c r="P1869">
        <v>1</v>
      </c>
      <c r="S1869" s="6">
        <v>44364</v>
      </c>
      <c r="T1869" t="s">
        <v>37</v>
      </c>
      <c r="U1869" t="s">
        <v>556</v>
      </c>
    </row>
    <row r="1870" spans="1:21" hidden="1" x14ac:dyDescent="0.25">
      <c r="A1870" t="s">
        <v>132</v>
      </c>
      <c r="B1870" t="s">
        <v>16</v>
      </c>
      <c r="C1870" t="s">
        <v>17</v>
      </c>
      <c r="E1870" s="1">
        <v>44132</v>
      </c>
      <c r="F1870" s="3" t="s">
        <v>536</v>
      </c>
      <c r="G1870" t="s">
        <v>537</v>
      </c>
      <c r="H1870" t="s">
        <v>32</v>
      </c>
      <c r="I1870" t="s">
        <v>33</v>
      </c>
      <c r="K1870" s="3">
        <v>300003</v>
      </c>
      <c r="L1870" s="3" t="s">
        <v>22</v>
      </c>
      <c r="M1870" s="5">
        <v>44955</v>
      </c>
      <c r="O1870" t="s">
        <v>23</v>
      </c>
      <c r="P1870">
        <v>2</v>
      </c>
      <c r="S1870" s="6">
        <v>44371</v>
      </c>
      <c r="T1870" t="s">
        <v>26</v>
      </c>
      <c r="U1870" t="s">
        <v>556</v>
      </c>
    </row>
    <row r="1871" spans="1:21" hidden="1" x14ac:dyDescent="0.25">
      <c r="A1871" t="s">
        <v>132</v>
      </c>
      <c r="B1871" t="s">
        <v>16</v>
      </c>
      <c r="C1871" t="s">
        <v>17</v>
      </c>
      <c r="E1871" s="1">
        <v>44132</v>
      </c>
      <c r="F1871" s="3" t="s">
        <v>536</v>
      </c>
      <c r="G1871" t="s">
        <v>537</v>
      </c>
      <c r="H1871" t="s">
        <v>32</v>
      </c>
      <c r="I1871" t="s">
        <v>33</v>
      </c>
      <c r="K1871" s="3">
        <v>300003</v>
      </c>
      <c r="L1871" s="3" t="s">
        <v>22</v>
      </c>
      <c r="M1871" s="5">
        <v>44955</v>
      </c>
      <c r="O1871" t="s">
        <v>23</v>
      </c>
      <c r="P1871">
        <v>1</v>
      </c>
      <c r="S1871" s="6">
        <v>44608</v>
      </c>
      <c r="T1871" t="s">
        <v>28</v>
      </c>
      <c r="U1871" t="s">
        <v>1352</v>
      </c>
    </row>
    <row r="1872" spans="1:21" hidden="1" x14ac:dyDescent="0.25">
      <c r="A1872" t="s">
        <v>132</v>
      </c>
      <c r="B1872" t="s">
        <v>16</v>
      </c>
      <c r="C1872" t="s">
        <v>17</v>
      </c>
      <c r="E1872" s="1">
        <v>44132</v>
      </c>
      <c r="F1872" s="3" t="s">
        <v>536</v>
      </c>
      <c r="G1872" t="s">
        <v>537</v>
      </c>
      <c r="H1872" t="s">
        <v>32</v>
      </c>
      <c r="I1872" t="s">
        <v>33</v>
      </c>
      <c r="K1872" s="3">
        <v>300003</v>
      </c>
      <c r="L1872" s="3" t="s">
        <v>22</v>
      </c>
      <c r="M1872" s="5">
        <v>44955</v>
      </c>
      <c r="O1872" t="s">
        <v>23</v>
      </c>
      <c r="P1872">
        <v>2</v>
      </c>
      <c r="S1872" s="6">
        <v>44614</v>
      </c>
      <c r="T1872" t="s">
        <v>28</v>
      </c>
      <c r="U1872" t="s">
        <v>1353</v>
      </c>
    </row>
    <row r="1873" spans="1:21" hidden="1" x14ac:dyDescent="0.25">
      <c r="A1873" t="s">
        <v>132</v>
      </c>
      <c r="B1873" t="s">
        <v>16</v>
      </c>
      <c r="C1873" t="s">
        <v>17</v>
      </c>
      <c r="E1873" s="1">
        <v>44132</v>
      </c>
      <c r="F1873" s="3" t="s">
        <v>536</v>
      </c>
      <c r="G1873" t="s">
        <v>537</v>
      </c>
      <c r="H1873" t="s">
        <v>32</v>
      </c>
      <c r="I1873" t="s">
        <v>33</v>
      </c>
      <c r="K1873" s="3">
        <v>300003</v>
      </c>
      <c r="L1873" s="3" t="s">
        <v>22</v>
      </c>
      <c r="M1873" s="5">
        <v>44955</v>
      </c>
      <c r="O1873" t="s">
        <v>23</v>
      </c>
      <c r="P1873">
        <v>3</v>
      </c>
      <c r="S1873" s="6">
        <v>44636</v>
      </c>
      <c r="T1873" t="s">
        <v>28</v>
      </c>
      <c r="U1873" t="s">
        <v>1384</v>
      </c>
    </row>
    <row r="1874" spans="1:21" hidden="1" x14ac:dyDescent="0.25">
      <c r="A1874" t="s">
        <v>132</v>
      </c>
      <c r="B1874" t="s">
        <v>16</v>
      </c>
      <c r="C1874" t="s">
        <v>17</v>
      </c>
      <c r="E1874" s="1">
        <v>44132</v>
      </c>
      <c r="F1874" s="3" t="s">
        <v>536</v>
      </c>
      <c r="G1874" t="s">
        <v>537</v>
      </c>
      <c r="H1874" t="s">
        <v>32</v>
      </c>
      <c r="I1874" t="s">
        <v>33</v>
      </c>
      <c r="K1874" s="3">
        <v>300003</v>
      </c>
      <c r="L1874" s="3" t="s">
        <v>22</v>
      </c>
      <c r="M1874" s="5">
        <v>44955</v>
      </c>
      <c r="O1874" t="s">
        <v>23</v>
      </c>
      <c r="P1874">
        <v>2</v>
      </c>
      <c r="S1874" s="6">
        <v>44733</v>
      </c>
      <c r="T1874" t="s">
        <v>689</v>
      </c>
      <c r="U1874" t="s">
        <v>1515</v>
      </c>
    </row>
    <row r="1875" spans="1:21" hidden="1" x14ac:dyDescent="0.25">
      <c r="A1875" t="s">
        <v>132</v>
      </c>
      <c r="B1875" t="s">
        <v>16</v>
      </c>
      <c r="C1875" t="s">
        <v>17</v>
      </c>
      <c r="E1875" s="1">
        <v>44132</v>
      </c>
      <c r="F1875" s="3" t="s">
        <v>536</v>
      </c>
      <c r="G1875" t="s">
        <v>537</v>
      </c>
      <c r="H1875" t="s">
        <v>32</v>
      </c>
      <c r="I1875" t="s">
        <v>33</v>
      </c>
      <c r="K1875" s="3">
        <v>300003</v>
      </c>
      <c r="L1875" s="3" t="s">
        <v>22</v>
      </c>
      <c r="M1875" s="5">
        <v>44955</v>
      </c>
      <c r="O1875" t="s">
        <v>23</v>
      </c>
      <c r="P1875">
        <v>2</v>
      </c>
      <c r="S1875" s="6">
        <v>44774</v>
      </c>
      <c r="T1875" t="s">
        <v>28</v>
      </c>
      <c r="U1875" t="s">
        <v>1611</v>
      </c>
    </row>
    <row r="1876" spans="1:21" hidden="1" x14ac:dyDescent="0.25">
      <c r="A1876" t="s">
        <v>132</v>
      </c>
      <c r="B1876" t="s">
        <v>16</v>
      </c>
      <c r="C1876" t="s">
        <v>722</v>
      </c>
      <c r="E1876" s="1">
        <v>44963</v>
      </c>
      <c r="F1876" s="3" t="s">
        <v>2172</v>
      </c>
      <c r="G1876" t="s">
        <v>2173</v>
      </c>
      <c r="H1876" t="s">
        <v>2174</v>
      </c>
      <c r="I1876" t="s">
        <v>2174</v>
      </c>
      <c r="J1876" s="3" t="s">
        <v>2175</v>
      </c>
      <c r="K1876" s="3" t="s">
        <v>2176</v>
      </c>
      <c r="L1876" s="3" t="s">
        <v>22</v>
      </c>
      <c r="M1876" s="5">
        <v>45565</v>
      </c>
      <c r="N1876">
        <v>2000</v>
      </c>
      <c r="O1876" t="s">
        <v>103</v>
      </c>
      <c r="P1876">
        <v>0</v>
      </c>
      <c r="R1876" s="10">
        <v>2000</v>
      </c>
      <c r="S1876" s="6">
        <v>44963</v>
      </c>
      <c r="T1876" t="s">
        <v>2032</v>
      </c>
      <c r="U1876" t="s">
        <v>1726</v>
      </c>
    </row>
    <row r="1877" spans="1:21" hidden="1" x14ac:dyDescent="0.25">
      <c r="A1877" t="s">
        <v>132</v>
      </c>
      <c r="B1877" t="s">
        <v>16</v>
      </c>
      <c r="C1877" t="s">
        <v>722</v>
      </c>
      <c r="E1877" s="1">
        <v>44963</v>
      </c>
      <c r="F1877" s="3" t="s">
        <v>2172</v>
      </c>
      <c r="G1877" t="s">
        <v>2173</v>
      </c>
      <c r="H1877" t="s">
        <v>2174</v>
      </c>
      <c r="I1877" t="s">
        <v>2174</v>
      </c>
      <c r="J1877" s="3" t="s">
        <v>2175</v>
      </c>
      <c r="K1877" s="3" t="s">
        <v>2176</v>
      </c>
      <c r="L1877" s="3" t="s">
        <v>22</v>
      </c>
      <c r="M1877" s="5">
        <v>45565</v>
      </c>
      <c r="O1877" t="s">
        <v>103</v>
      </c>
      <c r="P1877">
        <v>0</v>
      </c>
      <c r="S1877" s="6">
        <v>44999</v>
      </c>
      <c r="T1877" t="s">
        <v>346</v>
      </c>
      <c r="U1877" t="s">
        <v>104</v>
      </c>
    </row>
    <row r="1878" spans="1:21" hidden="1" x14ac:dyDescent="0.25">
      <c r="A1878" t="s">
        <v>132</v>
      </c>
      <c r="B1878" t="s">
        <v>74</v>
      </c>
      <c r="C1878" t="s">
        <v>17</v>
      </c>
      <c r="E1878" s="1">
        <v>44683</v>
      </c>
      <c r="F1878" s="3">
        <v>228154</v>
      </c>
      <c r="G1878" t="s">
        <v>150</v>
      </c>
      <c r="H1878" t="s">
        <v>1341</v>
      </c>
      <c r="J1878" s="3" t="s">
        <v>1426</v>
      </c>
      <c r="K1878" s="3" t="s">
        <v>1427</v>
      </c>
      <c r="L1878" s="3" t="s">
        <v>22</v>
      </c>
      <c r="M1878" s="5">
        <v>45138</v>
      </c>
      <c r="N1878">
        <v>10</v>
      </c>
      <c r="O1878" t="s">
        <v>153</v>
      </c>
      <c r="P1878">
        <v>0</v>
      </c>
      <c r="R1878" s="10">
        <v>0</v>
      </c>
      <c r="S1878" s="6">
        <v>44685</v>
      </c>
      <c r="T1878" t="s">
        <v>24</v>
      </c>
      <c r="U1878" t="s">
        <v>25</v>
      </c>
    </row>
    <row r="1879" spans="1:21" hidden="1" x14ac:dyDescent="0.25">
      <c r="A1879" t="s">
        <v>132</v>
      </c>
      <c r="B1879" t="s">
        <v>74</v>
      </c>
      <c r="C1879" t="s">
        <v>17</v>
      </c>
      <c r="E1879" s="1">
        <v>44683</v>
      </c>
      <c r="F1879" s="3">
        <v>228154</v>
      </c>
      <c r="G1879" t="s">
        <v>150</v>
      </c>
      <c r="H1879" t="s">
        <v>1341</v>
      </c>
      <c r="J1879" s="3" t="s">
        <v>1428</v>
      </c>
      <c r="K1879" s="3" t="s">
        <v>1429</v>
      </c>
      <c r="L1879" s="3" t="s">
        <v>22</v>
      </c>
      <c r="M1879" s="5">
        <v>45138</v>
      </c>
      <c r="N1879">
        <v>10</v>
      </c>
      <c r="O1879" t="s">
        <v>153</v>
      </c>
      <c r="R1879" s="10">
        <v>0</v>
      </c>
      <c r="S1879" s="6">
        <v>44685</v>
      </c>
      <c r="T1879" t="s">
        <v>24</v>
      </c>
      <c r="U1879" t="s">
        <v>25</v>
      </c>
    </row>
    <row r="1880" spans="1:21" hidden="1" x14ac:dyDescent="0.25">
      <c r="A1880" t="s">
        <v>132</v>
      </c>
      <c r="B1880" t="s">
        <v>16</v>
      </c>
      <c r="C1880" t="s">
        <v>17</v>
      </c>
      <c r="E1880" s="1">
        <v>44165</v>
      </c>
      <c r="F1880" s="3" t="s">
        <v>807</v>
      </c>
      <c r="G1880" t="s">
        <v>808</v>
      </c>
      <c r="H1880" t="s">
        <v>233</v>
      </c>
      <c r="K1880" s="3">
        <v>1283364</v>
      </c>
      <c r="L1880" s="3" t="s">
        <v>22</v>
      </c>
      <c r="M1880" s="5">
        <v>45787</v>
      </c>
      <c r="N1880">
        <v>24</v>
      </c>
      <c r="O1880" t="s">
        <v>23</v>
      </c>
      <c r="R1880" s="10">
        <v>0</v>
      </c>
      <c r="S1880" s="6">
        <v>44349</v>
      </c>
      <c r="T1880" t="s">
        <v>24</v>
      </c>
      <c r="U1880" t="s">
        <v>789</v>
      </c>
    </row>
    <row r="1881" spans="1:21" hidden="1" x14ac:dyDescent="0.25">
      <c r="A1881" t="s">
        <v>132</v>
      </c>
      <c r="B1881" t="s">
        <v>16</v>
      </c>
      <c r="C1881" t="s">
        <v>17</v>
      </c>
      <c r="E1881" s="1">
        <v>44165</v>
      </c>
      <c r="F1881" s="3" t="s">
        <v>807</v>
      </c>
      <c r="G1881" t="s">
        <v>808</v>
      </c>
      <c r="H1881" t="s">
        <v>233</v>
      </c>
      <c r="K1881" s="3">
        <v>1283364</v>
      </c>
      <c r="L1881" s="3" t="s">
        <v>22</v>
      </c>
      <c r="M1881" s="5">
        <v>45787</v>
      </c>
      <c r="O1881" t="s">
        <v>23</v>
      </c>
      <c r="P1881">
        <v>7</v>
      </c>
      <c r="S1881" s="6">
        <v>44275</v>
      </c>
      <c r="T1881" t="s">
        <v>37</v>
      </c>
      <c r="U1881" t="s">
        <v>38</v>
      </c>
    </row>
    <row r="1882" spans="1:21" hidden="1" x14ac:dyDescent="0.25">
      <c r="A1882" t="s">
        <v>132</v>
      </c>
      <c r="B1882" t="s">
        <v>16</v>
      </c>
      <c r="C1882" t="s">
        <v>17</v>
      </c>
      <c r="E1882" s="1">
        <v>44165</v>
      </c>
      <c r="F1882" s="3" t="s">
        <v>807</v>
      </c>
      <c r="G1882" t="s">
        <v>808</v>
      </c>
      <c r="H1882" t="s">
        <v>233</v>
      </c>
      <c r="K1882" s="3">
        <v>1283364</v>
      </c>
      <c r="L1882" s="3" t="s">
        <v>22</v>
      </c>
      <c r="M1882" s="5">
        <v>45787</v>
      </c>
      <c r="O1882" t="s">
        <v>23</v>
      </c>
      <c r="P1882">
        <v>5</v>
      </c>
      <c r="S1882" s="6">
        <v>44349</v>
      </c>
      <c r="T1882" t="s">
        <v>37</v>
      </c>
      <c r="U1882" t="s">
        <v>842</v>
      </c>
    </row>
    <row r="1883" spans="1:21" hidden="1" x14ac:dyDescent="0.25">
      <c r="A1883" t="s">
        <v>132</v>
      </c>
      <c r="B1883" t="s">
        <v>16</v>
      </c>
      <c r="C1883" t="s">
        <v>17</v>
      </c>
      <c r="E1883" s="1">
        <v>44165</v>
      </c>
      <c r="F1883" s="3" t="s">
        <v>807</v>
      </c>
      <c r="G1883" t="s">
        <v>808</v>
      </c>
      <c r="H1883" t="s">
        <v>233</v>
      </c>
      <c r="K1883" s="3">
        <v>1283364</v>
      </c>
      <c r="L1883" s="3" t="s">
        <v>22</v>
      </c>
      <c r="M1883" s="5">
        <v>45787</v>
      </c>
      <c r="O1883" t="s">
        <v>23</v>
      </c>
      <c r="P1883">
        <v>5</v>
      </c>
      <c r="S1883" s="6">
        <v>44364</v>
      </c>
      <c r="T1883" t="s">
        <v>37</v>
      </c>
      <c r="U1883" t="s">
        <v>556</v>
      </c>
    </row>
    <row r="1884" spans="1:21" hidden="1" x14ac:dyDescent="0.25">
      <c r="A1884" t="s">
        <v>132</v>
      </c>
      <c r="B1884" t="s">
        <v>16</v>
      </c>
      <c r="C1884" t="s">
        <v>17</v>
      </c>
      <c r="E1884" s="1">
        <v>44165</v>
      </c>
      <c r="F1884" s="3" t="s">
        <v>807</v>
      </c>
      <c r="G1884" t="s">
        <v>808</v>
      </c>
      <c r="H1884" t="s">
        <v>233</v>
      </c>
      <c r="K1884" s="3">
        <v>1283364</v>
      </c>
      <c r="L1884" s="3" t="s">
        <v>22</v>
      </c>
      <c r="M1884" s="5">
        <v>45787</v>
      </c>
      <c r="O1884" t="s">
        <v>23</v>
      </c>
      <c r="P1884">
        <v>3</v>
      </c>
      <c r="S1884" s="6">
        <v>44496</v>
      </c>
      <c r="T1884" t="s">
        <v>24</v>
      </c>
      <c r="U1884" t="s">
        <v>1132</v>
      </c>
    </row>
    <row r="1885" spans="1:21" hidden="1" x14ac:dyDescent="0.25">
      <c r="A1885" t="s">
        <v>132</v>
      </c>
      <c r="B1885" t="s">
        <v>16</v>
      </c>
      <c r="C1885" t="s">
        <v>17</v>
      </c>
      <c r="E1885" s="1">
        <v>44165</v>
      </c>
      <c r="F1885" s="3" t="s">
        <v>807</v>
      </c>
      <c r="G1885" t="s">
        <v>808</v>
      </c>
      <c r="H1885" t="s">
        <v>233</v>
      </c>
      <c r="K1885" s="3">
        <v>1283364</v>
      </c>
      <c r="L1885" s="3" t="s">
        <v>22</v>
      </c>
      <c r="M1885" s="5">
        <v>45787</v>
      </c>
      <c r="O1885" t="s">
        <v>23</v>
      </c>
      <c r="Q1885">
        <v>3</v>
      </c>
      <c r="S1885" s="6">
        <v>44497</v>
      </c>
      <c r="T1885" t="s">
        <v>24</v>
      </c>
      <c r="U1885" t="s">
        <v>1133</v>
      </c>
    </row>
    <row r="1886" spans="1:21" hidden="1" x14ac:dyDescent="0.25">
      <c r="A1886" t="s">
        <v>132</v>
      </c>
      <c r="B1886" t="s">
        <v>16</v>
      </c>
      <c r="C1886" t="s">
        <v>17</v>
      </c>
      <c r="E1886" s="1">
        <v>44165</v>
      </c>
      <c r="F1886" s="3" t="s">
        <v>807</v>
      </c>
      <c r="G1886" t="s">
        <v>808</v>
      </c>
      <c r="H1886" t="s">
        <v>233</v>
      </c>
      <c r="K1886" s="3">
        <v>1283364</v>
      </c>
      <c r="L1886" s="3" t="s">
        <v>22</v>
      </c>
      <c r="M1886" s="5">
        <v>45787</v>
      </c>
      <c r="O1886" t="s">
        <v>23</v>
      </c>
      <c r="P1886">
        <v>2</v>
      </c>
      <c r="S1886" s="6">
        <v>44608</v>
      </c>
      <c r="T1886" t="s">
        <v>28</v>
      </c>
      <c r="U1886" t="s">
        <v>1352</v>
      </c>
    </row>
    <row r="1887" spans="1:21" hidden="1" x14ac:dyDescent="0.25">
      <c r="A1887" t="s">
        <v>132</v>
      </c>
      <c r="B1887" t="s">
        <v>16</v>
      </c>
      <c r="C1887" t="s">
        <v>17</v>
      </c>
      <c r="E1887" s="1">
        <v>44165</v>
      </c>
      <c r="F1887" s="3" t="s">
        <v>807</v>
      </c>
      <c r="G1887" t="s">
        <v>808</v>
      </c>
      <c r="H1887" t="s">
        <v>233</v>
      </c>
      <c r="K1887" s="3">
        <v>1283364</v>
      </c>
      <c r="L1887" s="3" t="s">
        <v>22</v>
      </c>
      <c r="M1887" s="5">
        <v>45787</v>
      </c>
      <c r="O1887" t="s">
        <v>23</v>
      </c>
      <c r="P1887">
        <v>5</v>
      </c>
      <c r="S1887" s="6">
        <v>44614</v>
      </c>
      <c r="T1887" t="s">
        <v>28</v>
      </c>
      <c r="U1887" t="s">
        <v>1353</v>
      </c>
    </row>
    <row r="1888" spans="1:21" hidden="1" x14ac:dyDescent="0.25">
      <c r="A1888" t="s">
        <v>132</v>
      </c>
      <c r="B1888" t="s">
        <v>16</v>
      </c>
      <c r="C1888" t="s">
        <v>17</v>
      </c>
      <c r="D1888" t="s">
        <v>2243</v>
      </c>
      <c r="E1888" s="1">
        <v>44250</v>
      </c>
      <c r="F1888" s="3" t="s">
        <v>49</v>
      </c>
      <c r="G1888" t="s">
        <v>50</v>
      </c>
      <c r="H1888" t="s">
        <v>32</v>
      </c>
      <c r="I1888" t="s">
        <v>47</v>
      </c>
      <c r="J1888" s="3" t="s">
        <v>51</v>
      </c>
      <c r="K1888" s="3">
        <v>143349</v>
      </c>
      <c r="L1888" s="3" t="s">
        <v>22</v>
      </c>
      <c r="M1888" s="5">
        <v>45869</v>
      </c>
      <c r="N1888">
        <v>100</v>
      </c>
      <c r="O1888" t="s">
        <v>23</v>
      </c>
      <c r="R1888" s="10">
        <f>Table1[[#This Row],[Initial Balance]]-P1894-P1895-P1896-P1897-P1898-P4036+Q4035</f>
        <v>85</v>
      </c>
      <c r="S1888" s="6">
        <v>44595</v>
      </c>
      <c r="T1888" t="s">
        <v>346</v>
      </c>
      <c r="U1888" t="s">
        <v>1316</v>
      </c>
    </row>
    <row r="1889" spans="1:21" hidden="1" x14ac:dyDescent="0.25">
      <c r="A1889" t="s">
        <v>132</v>
      </c>
      <c r="B1889" t="s">
        <v>16</v>
      </c>
      <c r="C1889" t="s">
        <v>17</v>
      </c>
      <c r="E1889" s="1">
        <v>44251</v>
      </c>
      <c r="F1889" s="3">
        <v>305198</v>
      </c>
      <c r="G1889" t="s">
        <v>50</v>
      </c>
      <c r="H1889" t="s">
        <v>46</v>
      </c>
      <c r="I1889" t="s">
        <v>47</v>
      </c>
      <c r="J1889" s="3" t="s">
        <v>54</v>
      </c>
      <c r="K1889" s="3">
        <v>8090615</v>
      </c>
      <c r="L1889" s="3" t="s">
        <v>22</v>
      </c>
      <c r="M1889" s="5">
        <v>45077</v>
      </c>
      <c r="N1889">
        <v>192</v>
      </c>
      <c r="O1889" t="s">
        <v>23</v>
      </c>
      <c r="R1889" s="10">
        <v>0</v>
      </c>
      <c r="S1889" s="6">
        <v>44595</v>
      </c>
      <c r="T1889" t="s">
        <v>346</v>
      </c>
      <c r="U1889" t="s">
        <v>1316</v>
      </c>
    </row>
    <row r="1890" spans="1:21" hidden="1" x14ac:dyDescent="0.25">
      <c r="A1890" t="s">
        <v>132</v>
      </c>
      <c r="B1890" t="s">
        <v>16</v>
      </c>
      <c r="C1890" t="s">
        <v>17</v>
      </c>
      <c r="E1890" s="1">
        <v>44251</v>
      </c>
      <c r="F1890" s="3">
        <v>305198</v>
      </c>
      <c r="G1890" t="s">
        <v>50</v>
      </c>
      <c r="H1890" t="s">
        <v>46</v>
      </c>
      <c r="I1890" t="s">
        <v>47</v>
      </c>
      <c r="J1890" s="3" t="s">
        <v>54</v>
      </c>
      <c r="K1890" s="3">
        <v>8090615</v>
      </c>
      <c r="L1890" s="3" t="s">
        <v>22</v>
      </c>
      <c r="M1890" s="5">
        <v>45077</v>
      </c>
      <c r="O1890" t="s">
        <v>23</v>
      </c>
      <c r="P1890">
        <v>3</v>
      </c>
      <c r="S1890" s="6">
        <v>44733</v>
      </c>
      <c r="T1890" t="s">
        <v>689</v>
      </c>
      <c r="U1890" t="s">
        <v>1515</v>
      </c>
    </row>
    <row r="1891" spans="1:21" hidden="1" x14ac:dyDescent="0.25">
      <c r="A1891" t="s">
        <v>132</v>
      </c>
      <c r="B1891" t="s">
        <v>16</v>
      </c>
      <c r="C1891" t="s">
        <v>17</v>
      </c>
      <c r="E1891" s="1">
        <v>44251</v>
      </c>
      <c r="F1891" s="3">
        <v>305198</v>
      </c>
      <c r="G1891" t="s">
        <v>50</v>
      </c>
      <c r="H1891" t="s">
        <v>46</v>
      </c>
      <c r="I1891" t="s">
        <v>47</v>
      </c>
      <c r="J1891" s="3" t="s">
        <v>54</v>
      </c>
      <c r="K1891" s="3">
        <v>8090615</v>
      </c>
      <c r="L1891" s="3" t="s">
        <v>22</v>
      </c>
      <c r="M1891" s="5">
        <v>45077</v>
      </c>
      <c r="O1891" t="s">
        <v>23</v>
      </c>
      <c r="P1891">
        <v>2</v>
      </c>
      <c r="S1891" s="6">
        <v>44834</v>
      </c>
      <c r="T1891" t="s">
        <v>689</v>
      </c>
      <c r="U1891" t="s">
        <v>1742</v>
      </c>
    </row>
    <row r="1892" spans="1:21" hidden="1" x14ac:dyDescent="0.25">
      <c r="A1892" t="s">
        <v>132</v>
      </c>
      <c r="B1892" t="s">
        <v>16</v>
      </c>
      <c r="C1892" t="s">
        <v>17</v>
      </c>
      <c r="E1892" s="1">
        <v>44251</v>
      </c>
      <c r="F1892" s="3">
        <v>305198</v>
      </c>
      <c r="G1892" t="s">
        <v>50</v>
      </c>
      <c r="H1892" t="s">
        <v>46</v>
      </c>
      <c r="I1892" t="s">
        <v>47</v>
      </c>
      <c r="J1892" s="3" t="s">
        <v>54</v>
      </c>
      <c r="K1892" s="3">
        <v>8090615</v>
      </c>
      <c r="L1892" s="3" t="s">
        <v>22</v>
      </c>
      <c r="M1892" s="5">
        <v>45077</v>
      </c>
      <c r="O1892" t="s">
        <v>23</v>
      </c>
      <c r="P1892">
        <v>1</v>
      </c>
      <c r="S1892" s="6">
        <v>44838</v>
      </c>
      <c r="T1892" t="s">
        <v>689</v>
      </c>
      <c r="U1892" t="s">
        <v>1760</v>
      </c>
    </row>
    <row r="1893" spans="1:21" hidden="1" x14ac:dyDescent="0.25">
      <c r="A1893" t="s">
        <v>132</v>
      </c>
      <c r="B1893" t="s">
        <v>16</v>
      </c>
      <c r="C1893" t="s">
        <v>17</v>
      </c>
      <c r="E1893" s="1">
        <v>44251</v>
      </c>
      <c r="F1893" s="3">
        <v>305198</v>
      </c>
      <c r="G1893" t="s">
        <v>50</v>
      </c>
      <c r="H1893" t="s">
        <v>46</v>
      </c>
      <c r="I1893" t="s">
        <v>47</v>
      </c>
      <c r="J1893" s="3" t="s">
        <v>54</v>
      </c>
      <c r="K1893" s="3">
        <v>8090615</v>
      </c>
      <c r="L1893" s="3" t="s">
        <v>22</v>
      </c>
      <c r="M1893" s="5">
        <v>45077</v>
      </c>
      <c r="O1893" t="s">
        <v>23</v>
      </c>
      <c r="P1893">
        <v>1</v>
      </c>
      <c r="S1893" s="6">
        <v>45038</v>
      </c>
      <c r="T1893" t="s">
        <v>199</v>
      </c>
      <c r="U1893" t="s">
        <v>2762</v>
      </c>
    </row>
    <row r="1894" spans="1:21" hidden="1" x14ac:dyDescent="0.25">
      <c r="A1894" t="s">
        <v>132</v>
      </c>
      <c r="B1894" t="s">
        <v>16</v>
      </c>
      <c r="C1894" t="s">
        <v>17</v>
      </c>
      <c r="D1894" t="s">
        <v>2243</v>
      </c>
      <c r="E1894" s="1">
        <v>44250</v>
      </c>
      <c r="F1894" s="3" t="s">
        <v>49</v>
      </c>
      <c r="G1894" t="s">
        <v>50</v>
      </c>
      <c r="H1894" t="s">
        <v>32</v>
      </c>
      <c r="I1894" t="s">
        <v>47</v>
      </c>
      <c r="J1894" s="3" t="s">
        <v>51</v>
      </c>
      <c r="K1894" s="3">
        <v>143349</v>
      </c>
      <c r="L1894" s="3" t="s">
        <v>22</v>
      </c>
      <c r="M1894" s="5">
        <v>45869</v>
      </c>
      <c r="O1894" t="s">
        <v>23</v>
      </c>
      <c r="P1894">
        <v>5</v>
      </c>
      <c r="S1894" s="6">
        <v>44992</v>
      </c>
      <c r="T1894" t="s">
        <v>199</v>
      </c>
      <c r="U1894" t="s">
        <v>198</v>
      </c>
    </row>
    <row r="1895" spans="1:21" hidden="1" x14ac:dyDescent="0.25">
      <c r="A1895" t="s">
        <v>132</v>
      </c>
      <c r="B1895" t="s">
        <v>16</v>
      </c>
      <c r="C1895" t="s">
        <v>17</v>
      </c>
      <c r="D1895" t="s">
        <v>2243</v>
      </c>
      <c r="E1895" s="1">
        <v>44250</v>
      </c>
      <c r="F1895" s="3" t="s">
        <v>49</v>
      </c>
      <c r="G1895" t="s">
        <v>50</v>
      </c>
      <c r="H1895" t="s">
        <v>32</v>
      </c>
      <c r="I1895" t="s">
        <v>47</v>
      </c>
      <c r="J1895" s="3" t="s">
        <v>51</v>
      </c>
      <c r="K1895" s="3">
        <v>143349</v>
      </c>
      <c r="L1895" s="3" t="s">
        <v>22</v>
      </c>
      <c r="M1895" s="5">
        <v>45869</v>
      </c>
      <c r="O1895" t="s">
        <v>23</v>
      </c>
      <c r="P1895">
        <v>1</v>
      </c>
      <c r="S1895" s="6">
        <v>45090</v>
      </c>
      <c r="T1895" t="s">
        <v>689</v>
      </c>
      <c r="U1895" t="s">
        <v>2656</v>
      </c>
    </row>
    <row r="1896" spans="1:21" hidden="1" x14ac:dyDescent="0.25">
      <c r="A1896" t="s">
        <v>132</v>
      </c>
      <c r="B1896" t="s">
        <v>16</v>
      </c>
      <c r="C1896" t="s">
        <v>17</v>
      </c>
      <c r="D1896" t="s">
        <v>2243</v>
      </c>
      <c r="E1896" s="1">
        <v>44250</v>
      </c>
      <c r="F1896" s="3" t="s">
        <v>49</v>
      </c>
      <c r="G1896" t="s">
        <v>50</v>
      </c>
      <c r="H1896" t="s">
        <v>32</v>
      </c>
      <c r="I1896" t="s">
        <v>47</v>
      </c>
      <c r="J1896" s="3" t="s">
        <v>51</v>
      </c>
      <c r="K1896" s="3">
        <v>143349</v>
      </c>
      <c r="L1896" s="3" t="s">
        <v>22</v>
      </c>
      <c r="M1896" s="5">
        <v>45869</v>
      </c>
      <c r="O1896" t="s">
        <v>23</v>
      </c>
      <c r="P1896">
        <v>2</v>
      </c>
      <c r="S1896" s="6">
        <v>45092</v>
      </c>
      <c r="T1896" t="s">
        <v>689</v>
      </c>
      <c r="U1896" t="s">
        <v>2656</v>
      </c>
    </row>
    <row r="1897" spans="1:21" hidden="1" x14ac:dyDescent="0.25">
      <c r="A1897" t="s">
        <v>132</v>
      </c>
      <c r="B1897" t="s">
        <v>16</v>
      </c>
      <c r="C1897" t="s">
        <v>17</v>
      </c>
      <c r="D1897" t="s">
        <v>2243</v>
      </c>
      <c r="E1897" s="1">
        <v>44250</v>
      </c>
      <c r="F1897" s="3" t="s">
        <v>49</v>
      </c>
      <c r="G1897" t="s">
        <v>50</v>
      </c>
      <c r="H1897" t="s">
        <v>32</v>
      </c>
      <c r="I1897" t="s">
        <v>47</v>
      </c>
      <c r="J1897" s="3" t="s">
        <v>51</v>
      </c>
      <c r="K1897" s="3">
        <v>143349</v>
      </c>
      <c r="L1897" s="3" t="s">
        <v>22</v>
      </c>
      <c r="M1897" s="5">
        <v>45869</v>
      </c>
      <c r="O1897" t="s">
        <v>23</v>
      </c>
      <c r="P1897">
        <v>1</v>
      </c>
      <c r="S1897" s="6">
        <v>45096</v>
      </c>
      <c r="T1897" t="s">
        <v>199</v>
      </c>
      <c r="U1897" t="s">
        <v>2664</v>
      </c>
    </row>
    <row r="1898" spans="1:21" hidden="1" x14ac:dyDescent="0.25">
      <c r="A1898" t="s">
        <v>132</v>
      </c>
      <c r="B1898" t="s">
        <v>16</v>
      </c>
      <c r="C1898" t="s">
        <v>17</v>
      </c>
      <c r="D1898" t="s">
        <v>2243</v>
      </c>
      <c r="E1898" s="1">
        <v>44250</v>
      </c>
      <c r="F1898" s="3" t="s">
        <v>49</v>
      </c>
      <c r="G1898" t="s">
        <v>50</v>
      </c>
      <c r="H1898" t="s">
        <v>32</v>
      </c>
      <c r="I1898" t="s">
        <v>47</v>
      </c>
      <c r="J1898" s="3" t="s">
        <v>51</v>
      </c>
      <c r="K1898" s="3">
        <v>143349</v>
      </c>
      <c r="L1898" s="3" t="s">
        <v>22</v>
      </c>
      <c r="M1898" s="5">
        <v>45869</v>
      </c>
      <c r="O1898" t="s">
        <v>23</v>
      </c>
      <c r="P1898">
        <v>5</v>
      </c>
      <c r="S1898" s="6">
        <v>45128</v>
      </c>
      <c r="T1898" t="s">
        <v>346</v>
      </c>
      <c r="U1898" t="s">
        <v>2614</v>
      </c>
    </row>
    <row r="1899" spans="1:21" hidden="1" x14ac:dyDescent="0.25">
      <c r="A1899" t="s">
        <v>132</v>
      </c>
      <c r="B1899" t="s">
        <v>16</v>
      </c>
      <c r="C1899" t="s">
        <v>17</v>
      </c>
      <c r="E1899" s="1">
        <v>44250</v>
      </c>
      <c r="F1899" s="3" t="s">
        <v>44</v>
      </c>
      <c r="G1899" t="s">
        <v>45</v>
      </c>
      <c r="H1899" t="s">
        <v>46</v>
      </c>
      <c r="I1899" t="s">
        <v>47</v>
      </c>
      <c r="J1899" s="3" t="s">
        <v>48</v>
      </c>
      <c r="K1899" s="3">
        <v>281779</v>
      </c>
      <c r="L1899" s="3" t="s">
        <v>22</v>
      </c>
      <c r="M1899" s="5">
        <v>45991</v>
      </c>
      <c r="N1899">
        <v>92</v>
      </c>
      <c r="O1899" t="s">
        <v>23</v>
      </c>
      <c r="R1899" s="10">
        <v>0</v>
      </c>
      <c r="S1899" s="6">
        <v>44595</v>
      </c>
      <c r="T1899" t="s">
        <v>346</v>
      </c>
      <c r="U1899" t="s">
        <v>1316</v>
      </c>
    </row>
    <row r="1900" spans="1:21" hidden="1" x14ac:dyDescent="0.25">
      <c r="A1900" t="s">
        <v>132</v>
      </c>
      <c r="B1900" t="s">
        <v>16</v>
      </c>
      <c r="C1900" t="s">
        <v>17</v>
      </c>
      <c r="E1900" s="1">
        <v>44250</v>
      </c>
      <c r="F1900" s="3" t="s">
        <v>44</v>
      </c>
      <c r="G1900" t="s">
        <v>45</v>
      </c>
      <c r="H1900" t="s">
        <v>46</v>
      </c>
      <c r="I1900" t="s">
        <v>47</v>
      </c>
      <c r="J1900" s="3" t="s">
        <v>48</v>
      </c>
      <c r="K1900" s="3">
        <v>281779</v>
      </c>
      <c r="L1900" s="3" t="s">
        <v>22</v>
      </c>
      <c r="M1900" s="5">
        <v>45991</v>
      </c>
      <c r="O1900" t="s">
        <v>23</v>
      </c>
      <c r="P1900">
        <v>2</v>
      </c>
      <c r="S1900" s="6">
        <v>44610</v>
      </c>
      <c r="T1900" t="s">
        <v>24</v>
      </c>
      <c r="U1900" t="s">
        <v>1330</v>
      </c>
    </row>
    <row r="1901" spans="1:21" hidden="1" x14ac:dyDescent="0.25">
      <c r="A1901" t="s">
        <v>132</v>
      </c>
      <c r="B1901" t="s">
        <v>16</v>
      </c>
      <c r="C1901" t="s">
        <v>17</v>
      </c>
      <c r="E1901" s="1">
        <v>44250</v>
      </c>
      <c r="F1901" s="3" t="s">
        <v>44</v>
      </c>
      <c r="G1901" t="s">
        <v>45</v>
      </c>
      <c r="H1901" t="s">
        <v>46</v>
      </c>
      <c r="I1901" t="s">
        <v>47</v>
      </c>
      <c r="J1901" s="3" t="s">
        <v>48</v>
      </c>
      <c r="K1901" s="3">
        <v>281779</v>
      </c>
      <c r="L1901" s="3" t="s">
        <v>22</v>
      </c>
      <c r="M1901" s="5">
        <v>45991</v>
      </c>
      <c r="O1901" t="s">
        <v>23</v>
      </c>
      <c r="P1901">
        <v>3</v>
      </c>
      <c r="S1901" s="6">
        <v>44614</v>
      </c>
      <c r="T1901" t="s">
        <v>28</v>
      </c>
      <c r="U1901" t="s">
        <v>1353</v>
      </c>
    </row>
    <row r="1902" spans="1:21" hidden="1" x14ac:dyDescent="0.25">
      <c r="A1902" t="s">
        <v>132</v>
      </c>
      <c r="B1902" t="s">
        <v>16</v>
      </c>
      <c r="C1902" t="s">
        <v>17</v>
      </c>
      <c r="E1902" s="1">
        <v>44250</v>
      </c>
      <c r="F1902" s="3" t="s">
        <v>44</v>
      </c>
      <c r="G1902" t="s">
        <v>45</v>
      </c>
      <c r="H1902" t="s">
        <v>46</v>
      </c>
      <c r="I1902" t="s">
        <v>47</v>
      </c>
      <c r="J1902" s="3" t="s">
        <v>48</v>
      </c>
      <c r="K1902" s="3">
        <v>281779</v>
      </c>
      <c r="L1902" s="3" t="s">
        <v>22</v>
      </c>
      <c r="M1902" s="5">
        <v>45991</v>
      </c>
      <c r="O1902" t="s">
        <v>23</v>
      </c>
      <c r="P1902">
        <v>2</v>
      </c>
      <c r="S1902" s="6">
        <v>44621</v>
      </c>
      <c r="T1902" t="s">
        <v>28</v>
      </c>
      <c r="U1902" t="s">
        <v>1384</v>
      </c>
    </row>
    <row r="1903" spans="1:21" hidden="1" x14ac:dyDescent="0.25">
      <c r="A1903" t="s">
        <v>132</v>
      </c>
      <c r="B1903" t="s">
        <v>16</v>
      </c>
      <c r="C1903" t="s">
        <v>17</v>
      </c>
      <c r="E1903" s="1">
        <v>44250</v>
      </c>
      <c r="F1903" s="3" t="s">
        <v>44</v>
      </c>
      <c r="G1903" t="s">
        <v>45</v>
      </c>
      <c r="H1903" t="s">
        <v>46</v>
      </c>
      <c r="I1903" t="s">
        <v>47</v>
      </c>
      <c r="J1903" s="3" t="s">
        <v>48</v>
      </c>
      <c r="K1903" s="3">
        <v>281779</v>
      </c>
      <c r="L1903" s="3" t="s">
        <v>22</v>
      </c>
      <c r="M1903" s="5">
        <v>45991</v>
      </c>
      <c r="O1903" t="s">
        <v>23</v>
      </c>
      <c r="P1903">
        <v>1</v>
      </c>
      <c r="S1903" s="6">
        <v>44708</v>
      </c>
      <c r="T1903" t="s">
        <v>1458</v>
      </c>
      <c r="U1903" t="s">
        <v>1466</v>
      </c>
    </row>
    <row r="1904" spans="1:21" hidden="1" x14ac:dyDescent="0.25">
      <c r="A1904" t="s">
        <v>132</v>
      </c>
      <c r="B1904" t="s">
        <v>16</v>
      </c>
      <c r="C1904" t="s">
        <v>17</v>
      </c>
      <c r="E1904" s="1">
        <v>44250</v>
      </c>
      <c r="F1904" s="3" t="s">
        <v>44</v>
      </c>
      <c r="G1904" t="s">
        <v>45</v>
      </c>
      <c r="H1904" t="s">
        <v>46</v>
      </c>
      <c r="I1904" t="s">
        <v>47</v>
      </c>
      <c r="J1904" s="3" t="s">
        <v>48</v>
      </c>
      <c r="K1904" s="3">
        <v>281779</v>
      </c>
      <c r="L1904" s="3" t="s">
        <v>22</v>
      </c>
      <c r="M1904" s="5">
        <v>45991</v>
      </c>
      <c r="O1904" t="s">
        <v>23</v>
      </c>
      <c r="P1904">
        <v>3</v>
      </c>
      <c r="S1904" s="6">
        <v>44774</v>
      </c>
      <c r="T1904" t="s">
        <v>28</v>
      </c>
      <c r="U1904" t="s">
        <v>1612</v>
      </c>
    </row>
    <row r="1905" spans="1:21" hidden="1" x14ac:dyDescent="0.25">
      <c r="A1905" t="s">
        <v>132</v>
      </c>
      <c r="B1905" t="s">
        <v>16</v>
      </c>
      <c r="C1905" t="s">
        <v>17</v>
      </c>
      <c r="E1905" s="1">
        <v>44250</v>
      </c>
      <c r="F1905" s="3" t="s">
        <v>44</v>
      </c>
      <c r="G1905" t="s">
        <v>45</v>
      </c>
      <c r="H1905" t="s">
        <v>46</v>
      </c>
      <c r="I1905" t="s">
        <v>47</v>
      </c>
      <c r="J1905" s="3" t="s">
        <v>48</v>
      </c>
      <c r="K1905" s="3">
        <v>281779</v>
      </c>
      <c r="L1905" s="3" t="s">
        <v>22</v>
      </c>
      <c r="M1905" s="5">
        <v>45991</v>
      </c>
      <c r="O1905" t="s">
        <v>23</v>
      </c>
      <c r="P1905">
        <v>2</v>
      </c>
      <c r="S1905" s="6">
        <v>44797</v>
      </c>
      <c r="T1905" t="s">
        <v>346</v>
      </c>
      <c r="U1905" t="s">
        <v>1638</v>
      </c>
    </row>
    <row r="1906" spans="1:21" hidden="1" x14ac:dyDescent="0.25">
      <c r="A1906" t="s">
        <v>132</v>
      </c>
      <c r="B1906" t="s">
        <v>16</v>
      </c>
      <c r="C1906" t="s">
        <v>17</v>
      </c>
      <c r="E1906" s="1">
        <v>44250</v>
      </c>
      <c r="F1906" s="3" t="s">
        <v>44</v>
      </c>
      <c r="G1906" t="s">
        <v>45</v>
      </c>
      <c r="H1906" t="s">
        <v>46</v>
      </c>
      <c r="I1906" t="s">
        <v>47</v>
      </c>
      <c r="J1906" s="3" t="s">
        <v>48</v>
      </c>
      <c r="K1906" s="3">
        <v>281779</v>
      </c>
      <c r="L1906" s="3" t="s">
        <v>22</v>
      </c>
      <c r="M1906" s="5">
        <v>45991</v>
      </c>
      <c r="O1906" t="s">
        <v>23</v>
      </c>
      <c r="P1906">
        <v>5</v>
      </c>
      <c r="S1906" s="6">
        <v>44798</v>
      </c>
      <c r="T1906" t="s">
        <v>346</v>
      </c>
      <c r="U1906" t="s">
        <v>1638</v>
      </c>
    </row>
    <row r="1907" spans="1:21" hidden="1" x14ac:dyDescent="0.25">
      <c r="A1907" t="s">
        <v>132</v>
      </c>
      <c r="B1907" t="s">
        <v>16</v>
      </c>
      <c r="C1907" t="s">
        <v>17</v>
      </c>
      <c r="E1907" s="1">
        <v>44250</v>
      </c>
      <c r="F1907" s="3" t="s">
        <v>44</v>
      </c>
      <c r="G1907" t="s">
        <v>45</v>
      </c>
      <c r="H1907" t="s">
        <v>46</v>
      </c>
      <c r="I1907" t="s">
        <v>47</v>
      </c>
      <c r="J1907" s="3" t="s">
        <v>48</v>
      </c>
      <c r="K1907" s="3">
        <v>281779</v>
      </c>
      <c r="L1907" s="3" t="s">
        <v>22</v>
      </c>
      <c r="M1907" s="5">
        <v>45991</v>
      </c>
      <c r="O1907" t="s">
        <v>23</v>
      </c>
      <c r="P1907">
        <v>4</v>
      </c>
      <c r="S1907" s="6">
        <v>44929</v>
      </c>
      <c r="T1907" t="s">
        <v>1284</v>
      </c>
      <c r="U1907" t="s">
        <v>2025</v>
      </c>
    </row>
    <row r="1908" spans="1:21" hidden="1" x14ac:dyDescent="0.25">
      <c r="A1908" t="s">
        <v>132</v>
      </c>
      <c r="B1908" t="s">
        <v>16</v>
      </c>
      <c r="C1908" t="s">
        <v>17</v>
      </c>
      <c r="E1908" s="1">
        <v>44250</v>
      </c>
      <c r="F1908" s="3" t="s">
        <v>44</v>
      </c>
      <c r="G1908" t="s">
        <v>45</v>
      </c>
      <c r="H1908" t="s">
        <v>46</v>
      </c>
      <c r="I1908" t="s">
        <v>47</v>
      </c>
      <c r="J1908" s="3" t="s">
        <v>48</v>
      </c>
      <c r="K1908" s="3">
        <v>281779</v>
      </c>
      <c r="L1908" s="3" t="s">
        <v>22</v>
      </c>
      <c r="M1908" s="5">
        <v>45991</v>
      </c>
      <c r="O1908" t="s">
        <v>23</v>
      </c>
      <c r="P1908">
        <v>4</v>
      </c>
      <c r="S1908" s="6">
        <v>44935</v>
      </c>
      <c r="T1908" t="s">
        <v>1284</v>
      </c>
      <c r="U1908" t="s">
        <v>2068</v>
      </c>
    </row>
    <row r="1909" spans="1:21" hidden="1" x14ac:dyDescent="0.25">
      <c r="A1909" t="s">
        <v>132</v>
      </c>
      <c r="B1909" t="s">
        <v>74</v>
      </c>
      <c r="C1909" t="s">
        <v>17</v>
      </c>
      <c r="E1909" s="1">
        <v>44516</v>
      </c>
      <c r="F1909" s="3">
        <v>50045</v>
      </c>
      <c r="G1909" t="s">
        <v>1801</v>
      </c>
      <c r="H1909" t="s">
        <v>1802</v>
      </c>
      <c r="J1909" s="3" t="s">
        <v>1803</v>
      </c>
      <c r="K1909" s="3" t="s">
        <v>1804</v>
      </c>
      <c r="L1909" s="3" t="s">
        <v>102</v>
      </c>
      <c r="M1909" s="5">
        <v>44530</v>
      </c>
      <c r="N1909">
        <v>25</v>
      </c>
      <c r="O1909" t="s">
        <v>153</v>
      </c>
      <c r="R1909" s="10">
        <v>0</v>
      </c>
      <c r="S1909" s="6">
        <v>44516</v>
      </c>
      <c r="T1909" t="s">
        <v>24</v>
      </c>
      <c r="U1909" t="s">
        <v>1726</v>
      </c>
    </row>
    <row r="1910" spans="1:21" hidden="1" x14ac:dyDescent="0.25">
      <c r="A1910" t="s">
        <v>132</v>
      </c>
      <c r="B1910" t="s">
        <v>74</v>
      </c>
      <c r="C1910" t="s">
        <v>17</v>
      </c>
      <c r="E1910" s="1">
        <v>44516</v>
      </c>
      <c r="F1910" s="3">
        <v>50045</v>
      </c>
      <c r="G1910" t="s">
        <v>1801</v>
      </c>
      <c r="H1910" t="s">
        <v>1802</v>
      </c>
      <c r="J1910" s="3" t="s">
        <v>1803</v>
      </c>
      <c r="K1910" s="3" t="s">
        <v>1804</v>
      </c>
      <c r="L1910" s="3" t="s">
        <v>102</v>
      </c>
      <c r="M1910" s="5">
        <v>44530</v>
      </c>
      <c r="O1910" t="s">
        <v>153</v>
      </c>
      <c r="P1910">
        <v>25</v>
      </c>
      <c r="S1910" s="6">
        <v>44543</v>
      </c>
      <c r="T1910" t="s">
        <v>24</v>
      </c>
      <c r="U1910" t="s">
        <v>1396</v>
      </c>
    </row>
    <row r="1911" spans="1:21" hidden="1" x14ac:dyDescent="0.25">
      <c r="A1911" t="s">
        <v>132</v>
      </c>
      <c r="B1911" t="s">
        <v>74</v>
      </c>
      <c r="C1911" t="s">
        <v>17</v>
      </c>
      <c r="E1911" s="1">
        <v>44224</v>
      </c>
      <c r="F1911" s="3">
        <v>743678</v>
      </c>
      <c r="G1911" t="s">
        <v>686</v>
      </c>
      <c r="H1911" t="s">
        <v>687</v>
      </c>
      <c r="I1911" t="s">
        <v>688</v>
      </c>
      <c r="K1911" s="3">
        <v>100685</v>
      </c>
      <c r="L1911" s="3" t="s">
        <v>102</v>
      </c>
      <c r="M1911" s="5">
        <v>44712</v>
      </c>
      <c r="N1911">
        <v>24958</v>
      </c>
      <c r="O1911" t="s">
        <v>103</v>
      </c>
      <c r="R1911" s="10">
        <v>0</v>
      </c>
      <c r="S1911" s="6">
        <v>44706</v>
      </c>
      <c r="T1911" t="s">
        <v>346</v>
      </c>
      <c r="U1911" t="s">
        <v>912</v>
      </c>
    </row>
    <row r="1912" spans="1:21" hidden="1" x14ac:dyDescent="0.25">
      <c r="A1912" t="s">
        <v>132</v>
      </c>
      <c r="B1912" t="s">
        <v>74</v>
      </c>
      <c r="C1912" t="s">
        <v>17</v>
      </c>
      <c r="E1912" s="1">
        <v>44224</v>
      </c>
      <c r="F1912" s="3">
        <v>743678</v>
      </c>
      <c r="G1912" t="s">
        <v>686</v>
      </c>
      <c r="H1912" t="s">
        <v>687</v>
      </c>
      <c r="I1912" t="s">
        <v>688</v>
      </c>
      <c r="K1912" s="3">
        <v>100685</v>
      </c>
      <c r="L1912" s="3" t="s">
        <v>102</v>
      </c>
      <c r="M1912" s="5">
        <v>44712</v>
      </c>
      <c r="O1912" t="s">
        <v>103</v>
      </c>
      <c r="P1912">
        <v>24958</v>
      </c>
      <c r="S1912" s="6">
        <v>44741</v>
      </c>
      <c r="T1912" t="s">
        <v>346</v>
      </c>
      <c r="U1912" t="s">
        <v>1396</v>
      </c>
    </row>
    <row r="1913" spans="1:21" hidden="1" x14ac:dyDescent="0.25">
      <c r="A1913" t="s">
        <v>132</v>
      </c>
      <c r="B1913" t="s">
        <v>16</v>
      </c>
      <c r="C1913" t="s">
        <v>17</v>
      </c>
      <c r="E1913" s="1">
        <v>45133</v>
      </c>
      <c r="F1913" s="3">
        <v>3100499</v>
      </c>
      <c r="G1913" t="s">
        <v>2874</v>
      </c>
      <c r="H1913" t="s">
        <v>20</v>
      </c>
      <c r="J1913" s="3" t="s">
        <v>2875</v>
      </c>
      <c r="K1913" s="3" t="s">
        <v>2876</v>
      </c>
      <c r="L1913" s="3" t="s">
        <v>22</v>
      </c>
      <c r="M1913" s="5">
        <v>46786</v>
      </c>
      <c r="N1913">
        <v>50</v>
      </c>
      <c r="O1913" t="s">
        <v>2877</v>
      </c>
      <c r="P1913">
        <v>0</v>
      </c>
      <c r="R1913" s="10">
        <v>50</v>
      </c>
      <c r="S1913" s="6">
        <v>45133</v>
      </c>
      <c r="T1913" t="s">
        <v>2032</v>
      </c>
      <c r="U1913" t="s">
        <v>2878</v>
      </c>
    </row>
    <row r="1914" spans="1:21" hidden="1" x14ac:dyDescent="0.25">
      <c r="A1914" t="s">
        <v>132</v>
      </c>
      <c r="B1914" t="s">
        <v>74</v>
      </c>
      <c r="C1914" t="s">
        <v>17</v>
      </c>
      <c r="E1914" s="1">
        <v>44706</v>
      </c>
      <c r="F1914" s="3">
        <v>414577</v>
      </c>
      <c r="G1914" t="s">
        <v>631</v>
      </c>
      <c r="H1914" t="s">
        <v>632</v>
      </c>
      <c r="I1914" t="s">
        <v>633</v>
      </c>
      <c r="K1914" s="3">
        <v>203122</v>
      </c>
      <c r="L1914" s="3" t="s">
        <v>102</v>
      </c>
      <c r="M1914" s="5">
        <v>44937</v>
      </c>
      <c r="N1914">
        <v>44.67</v>
      </c>
      <c r="O1914" t="s">
        <v>153</v>
      </c>
      <c r="R1914" s="10">
        <f>Table1[[#This Row],[Initial Balance]]-P1915-P3514</f>
        <v>39.035299999999999</v>
      </c>
      <c r="S1914" s="6">
        <v>44706</v>
      </c>
      <c r="T1914" t="s">
        <v>346</v>
      </c>
      <c r="U1914" t="s">
        <v>912</v>
      </c>
    </row>
    <row r="1915" spans="1:21" hidden="1" x14ac:dyDescent="0.25">
      <c r="A1915" t="s">
        <v>132</v>
      </c>
      <c r="B1915" t="s">
        <v>74</v>
      </c>
      <c r="C1915" t="s">
        <v>17</v>
      </c>
      <c r="E1915" s="1">
        <v>44706</v>
      </c>
      <c r="F1915" s="3">
        <v>414577</v>
      </c>
      <c r="G1915" t="s">
        <v>631</v>
      </c>
      <c r="H1915" t="s">
        <v>632</v>
      </c>
      <c r="I1915" t="s">
        <v>633</v>
      </c>
      <c r="K1915" s="3">
        <v>203122</v>
      </c>
      <c r="L1915" s="3" t="s">
        <v>102</v>
      </c>
      <c r="M1915" s="5">
        <v>44937</v>
      </c>
      <c r="P1915">
        <v>0.63470000000000004</v>
      </c>
      <c r="S1915" s="6">
        <v>44790</v>
      </c>
      <c r="T1915" t="s">
        <v>689</v>
      </c>
      <c r="U1915" t="s">
        <v>1625</v>
      </c>
    </row>
    <row r="1916" spans="1:21" hidden="1" x14ac:dyDescent="0.25">
      <c r="A1916" t="s">
        <v>132</v>
      </c>
      <c r="B1916" t="s">
        <v>74</v>
      </c>
      <c r="C1916" t="s">
        <v>17</v>
      </c>
      <c r="E1916" s="1">
        <v>44706</v>
      </c>
      <c r="F1916" s="3" t="s">
        <v>859</v>
      </c>
      <c r="G1916" t="s">
        <v>860</v>
      </c>
      <c r="H1916" t="s">
        <v>20</v>
      </c>
      <c r="J1916" s="3" t="s">
        <v>861</v>
      </c>
      <c r="K1916" s="3">
        <v>210037</v>
      </c>
      <c r="L1916" s="3" t="s">
        <v>22</v>
      </c>
      <c r="M1916" s="5">
        <v>44985</v>
      </c>
      <c r="N1916">
        <v>998.5</v>
      </c>
      <c r="O1916" t="s">
        <v>78</v>
      </c>
      <c r="R1916" s="10">
        <v>998.5</v>
      </c>
      <c r="S1916" s="6">
        <v>44706</v>
      </c>
      <c r="T1916" t="s">
        <v>346</v>
      </c>
      <c r="U1916" t="s">
        <v>912</v>
      </c>
    </row>
    <row r="1917" spans="1:21" hidden="1" x14ac:dyDescent="0.25">
      <c r="A1917" t="s">
        <v>132</v>
      </c>
      <c r="B1917" t="s">
        <v>74</v>
      </c>
      <c r="C1917" t="s">
        <v>17</v>
      </c>
      <c r="E1917" s="1">
        <v>44362</v>
      </c>
      <c r="F1917" s="3" t="s">
        <v>859</v>
      </c>
      <c r="G1917" t="s">
        <v>2000</v>
      </c>
      <c r="H1917" t="s">
        <v>20</v>
      </c>
      <c r="J1917" s="3" t="s">
        <v>861</v>
      </c>
      <c r="K1917" s="3">
        <v>210037</v>
      </c>
      <c r="L1917" s="3" t="s">
        <v>22</v>
      </c>
      <c r="M1917" s="5">
        <v>44985</v>
      </c>
      <c r="O1917" t="s">
        <v>2620</v>
      </c>
      <c r="P1917">
        <v>998.5</v>
      </c>
      <c r="R1917" s="10">
        <v>0</v>
      </c>
      <c r="S1917" s="6">
        <v>45155</v>
      </c>
      <c r="T1917" t="s">
        <v>2032</v>
      </c>
      <c r="U1917" t="s">
        <v>2615</v>
      </c>
    </row>
    <row r="1918" spans="1:21" hidden="1" x14ac:dyDescent="0.25">
      <c r="A1918" t="s">
        <v>132</v>
      </c>
      <c r="B1918" t="s">
        <v>74</v>
      </c>
      <c r="C1918" t="s">
        <v>17</v>
      </c>
      <c r="E1918" s="1">
        <v>44055</v>
      </c>
      <c r="F1918" s="3">
        <v>10290</v>
      </c>
      <c r="G1918" t="s">
        <v>609</v>
      </c>
      <c r="H1918" t="s">
        <v>995</v>
      </c>
      <c r="I1918" t="s">
        <v>995</v>
      </c>
      <c r="K1918" s="3">
        <v>2020010037</v>
      </c>
      <c r="L1918" s="3" t="s">
        <v>22</v>
      </c>
      <c r="M1918" s="5">
        <v>45688</v>
      </c>
      <c r="N1918">
        <v>2000</v>
      </c>
      <c r="O1918" t="s">
        <v>3160</v>
      </c>
      <c r="R1918" s="10">
        <f>Table1[[#This Row],[Initial Balance]]-P1919-P1920-P4298-P4299-P4300-P4301</f>
        <v>1203.7869999999998</v>
      </c>
      <c r="S1918" s="6">
        <v>44425</v>
      </c>
      <c r="T1918" t="s">
        <v>24</v>
      </c>
      <c r="U1918" t="s">
        <v>93</v>
      </c>
    </row>
    <row r="1919" spans="1:21" hidden="1" x14ac:dyDescent="0.25">
      <c r="A1919" t="s">
        <v>132</v>
      </c>
      <c r="B1919" t="s">
        <v>74</v>
      </c>
      <c r="C1919" t="s">
        <v>17</v>
      </c>
      <c r="E1919" s="1">
        <v>44055</v>
      </c>
      <c r="F1919" s="3">
        <v>10290</v>
      </c>
      <c r="G1919" t="s">
        <v>609</v>
      </c>
      <c r="H1919" t="s">
        <v>995</v>
      </c>
      <c r="I1919" t="s">
        <v>995</v>
      </c>
      <c r="K1919" s="3">
        <v>2020010037</v>
      </c>
      <c r="L1919" s="3" t="s">
        <v>22</v>
      </c>
      <c r="M1919" s="5">
        <v>45688</v>
      </c>
      <c r="O1919" t="s">
        <v>103</v>
      </c>
      <c r="P1919">
        <v>0.10299999999999999</v>
      </c>
      <c r="S1919" s="6">
        <v>44425</v>
      </c>
      <c r="T1919" t="s">
        <v>664</v>
      </c>
      <c r="U1919" t="s">
        <v>996</v>
      </c>
    </row>
    <row r="1920" spans="1:21" hidden="1" x14ac:dyDescent="0.25">
      <c r="A1920" t="s">
        <v>132</v>
      </c>
      <c r="B1920" t="s">
        <v>74</v>
      </c>
      <c r="C1920" t="s">
        <v>17</v>
      </c>
      <c r="E1920" s="1">
        <v>44055</v>
      </c>
      <c r="F1920" s="3">
        <v>10290</v>
      </c>
      <c r="G1920" t="s">
        <v>609</v>
      </c>
      <c r="H1920" t="s">
        <v>995</v>
      </c>
      <c r="I1920" t="s">
        <v>995</v>
      </c>
      <c r="K1920" s="3">
        <v>2020010037</v>
      </c>
      <c r="L1920" s="3" t="s">
        <v>22</v>
      </c>
      <c r="M1920" s="5">
        <v>45688</v>
      </c>
      <c r="O1920" t="s">
        <v>103</v>
      </c>
      <c r="P1920">
        <v>42.41</v>
      </c>
      <c r="S1920" s="6">
        <v>44581</v>
      </c>
      <c r="T1920" t="s">
        <v>1284</v>
      </c>
      <c r="U1920" t="s">
        <v>1286</v>
      </c>
    </row>
    <row r="1921" spans="1:21" hidden="1" x14ac:dyDescent="0.25">
      <c r="A1921" t="s">
        <v>132</v>
      </c>
      <c r="B1921" t="s">
        <v>74</v>
      </c>
      <c r="C1921" t="s">
        <v>17</v>
      </c>
      <c r="E1921" s="1">
        <v>44151</v>
      </c>
      <c r="F1921" s="3">
        <v>4107809</v>
      </c>
      <c r="G1921" t="s">
        <v>576</v>
      </c>
      <c r="H1921" t="s">
        <v>577</v>
      </c>
      <c r="I1921" t="s">
        <v>577</v>
      </c>
      <c r="K1921" s="3">
        <v>1000032900</v>
      </c>
      <c r="L1921" s="3" t="s">
        <v>22</v>
      </c>
      <c r="M1921" s="5">
        <v>44347</v>
      </c>
      <c r="N1921">
        <v>11.4</v>
      </c>
      <c r="O1921" t="s">
        <v>103</v>
      </c>
      <c r="R1921" s="10">
        <v>0</v>
      </c>
      <c r="S1921" s="6">
        <v>44244</v>
      </c>
      <c r="T1921" t="s">
        <v>24</v>
      </c>
      <c r="U1921" t="s">
        <v>93</v>
      </c>
    </row>
    <row r="1922" spans="1:21" hidden="1" x14ac:dyDescent="0.25">
      <c r="A1922" t="s">
        <v>132</v>
      </c>
      <c r="B1922" t="s">
        <v>16</v>
      </c>
      <c r="C1922" t="s">
        <v>17</v>
      </c>
      <c r="E1922" s="1">
        <v>44131</v>
      </c>
      <c r="F1922" s="3" t="s">
        <v>405</v>
      </c>
      <c r="G1922" t="s">
        <v>2785</v>
      </c>
      <c r="H1922" t="s">
        <v>2786</v>
      </c>
      <c r="J1922" s="3" t="s">
        <v>532</v>
      </c>
      <c r="L1922" s="3" t="s">
        <v>22</v>
      </c>
      <c r="M1922" s="5">
        <v>45957</v>
      </c>
      <c r="N1922">
        <v>97</v>
      </c>
      <c r="O1922" t="s">
        <v>23</v>
      </c>
      <c r="R1922" s="10">
        <f>Table1[[#This Row],[Initial Balance]]-P1923-P1925-P1924-P1926-P1927-P1928-P1981-P1982-P4040-P4041-P4042-P4648+Q4042</f>
        <v>13</v>
      </c>
    </row>
    <row r="1923" spans="1:21" hidden="1" x14ac:dyDescent="0.25">
      <c r="A1923" t="s">
        <v>132</v>
      </c>
      <c r="B1923" t="s">
        <v>16</v>
      </c>
      <c r="C1923" t="s">
        <v>17</v>
      </c>
      <c r="E1923" s="1">
        <v>44131</v>
      </c>
      <c r="F1923" s="3" t="s">
        <v>405</v>
      </c>
      <c r="G1923" t="s">
        <v>2785</v>
      </c>
      <c r="H1923" t="s">
        <v>2786</v>
      </c>
      <c r="J1923" s="3" t="s">
        <v>532</v>
      </c>
      <c r="L1923" s="3" t="s">
        <v>22</v>
      </c>
      <c r="M1923" s="5">
        <v>45957</v>
      </c>
      <c r="O1923" t="s">
        <v>23</v>
      </c>
      <c r="P1923">
        <v>6</v>
      </c>
      <c r="S1923" s="6">
        <v>44193</v>
      </c>
      <c r="T1923" t="s">
        <v>59</v>
      </c>
      <c r="U1923" t="s">
        <v>2787</v>
      </c>
    </row>
    <row r="1924" spans="1:21" hidden="1" x14ac:dyDescent="0.25">
      <c r="A1924" t="s">
        <v>132</v>
      </c>
      <c r="B1924" t="s">
        <v>16</v>
      </c>
      <c r="C1924" t="s">
        <v>17</v>
      </c>
      <c r="E1924" s="1">
        <v>44131</v>
      </c>
      <c r="F1924" s="3" t="s">
        <v>405</v>
      </c>
      <c r="G1924" t="s">
        <v>2785</v>
      </c>
      <c r="H1924" t="s">
        <v>2786</v>
      </c>
      <c r="J1924" s="3" t="s">
        <v>532</v>
      </c>
      <c r="L1924" s="3" t="s">
        <v>22</v>
      </c>
      <c r="M1924" s="5">
        <v>45957</v>
      </c>
      <c r="O1924" t="s">
        <v>23</v>
      </c>
      <c r="P1924">
        <v>16</v>
      </c>
      <c r="S1924" s="6">
        <v>44797</v>
      </c>
      <c r="T1924" t="s">
        <v>346</v>
      </c>
      <c r="U1924" t="s">
        <v>2719</v>
      </c>
    </row>
    <row r="1925" spans="1:21" hidden="1" x14ac:dyDescent="0.25">
      <c r="A1925" t="s">
        <v>132</v>
      </c>
      <c r="B1925" t="s">
        <v>16</v>
      </c>
      <c r="C1925" t="s">
        <v>17</v>
      </c>
      <c r="E1925" s="1">
        <v>44131</v>
      </c>
      <c r="F1925" s="3" t="s">
        <v>405</v>
      </c>
      <c r="G1925" t="s">
        <v>2785</v>
      </c>
      <c r="H1925" t="s">
        <v>2786</v>
      </c>
      <c r="J1925" s="3" t="s">
        <v>532</v>
      </c>
      <c r="L1925" s="3" t="s">
        <v>22</v>
      </c>
      <c r="M1925" s="5">
        <v>45957</v>
      </c>
      <c r="O1925" t="s">
        <v>23</v>
      </c>
      <c r="P1925">
        <v>24</v>
      </c>
      <c r="S1925" s="6">
        <v>44826</v>
      </c>
      <c r="T1925" t="s">
        <v>346</v>
      </c>
      <c r="U1925" t="s">
        <v>1638</v>
      </c>
    </row>
    <row r="1926" spans="1:21" hidden="1" x14ac:dyDescent="0.25">
      <c r="A1926" t="s">
        <v>132</v>
      </c>
      <c r="B1926" t="s">
        <v>16</v>
      </c>
      <c r="C1926" t="s">
        <v>17</v>
      </c>
      <c r="E1926" s="1">
        <v>44131</v>
      </c>
      <c r="F1926" s="3" t="s">
        <v>405</v>
      </c>
      <c r="G1926" t="s">
        <v>2785</v>
      </c>
      <c r="H1926" t="s">
        <v>2786</v>
      </c>
      <c r="J1926" s="3" t="s">
        <v>532</v>
      </c>
      <c r="L1926" s="3" t="s">
        <v>22</v>
      </c>
      <c r="M1926" s="5">
        <v>45957</v>
      </c>
      <c r="O1926" t="s">
        <v>23</v>
      </c>
      <c r="P1926">
        <v>23</v>
      </c>
      <c r="S1926" s="6">
        <v>44827</v>
      </c>
      <c r="T1926" t="s">
        <v>24</v>
      </c>
      <c r="U1926" t="s">
        <v>1638</v>
      </c>
    </row>
    <row r="1927" spans="1:21" hidden="1" x14ac:dyDescent="0.25">
      <c r="A1927" t="s">
        <v>132</v>
      </c>
      <c r="B1927" t="s">
        <v>16</v>
      </c>
      <c r="C1927" t="s">
        <v>17</v>
      </c>
      <c r="E1927" s="1">
        <v>44131</v>
      </c>
      <c r="F1927" s="3" t="s">
        <v>405</v>
      </c>
      <c r="G1927" t="s">
        <v>2785</v>
      </c>
      <c r="H1927" t="s">
        <v>2786</v>
      </c>
      <c r="J1927" s="3" t="s">
        <v>532</v>
      </c>
      <c r="L1927" s="3" t="s">
        <v>22</v>
      </c>
      <c r="M1927" s="5">
        <v>45957</v>
      </c>
      <c r="O1927" t="s">
        <v>23</v>
      </c>
      <c r="P1927">
        <v>1</v>
      </c>
      <c r="S1927" s="6">
        <v>45027</v>
      </c>
      <c r="T1927" t="s">
        <v>1284</v>
      </c>
      <c r="U1927" t="s">
        <v>2788</v>
      </c>
    </row>
    <row r="1928" spans="1:21" hidden="1" x14ac:dyDescent="0.25">
      <c r="A1928" t="s">
        <v>132</v>
      </c>
      <c r="B1928" t="s">
        <v>16</v>
      </c>
      <c r="C1928" t="s">
        <v>17</v>
      </c>
      <c r="E1928" s="1">
        <v>44131</v>
      </c>
      <c r="F1928" s="3" t="s">
        <v>405</v>
      </c>
      <c r="G1928" t="s">
        <v>2785</v>
      </c>
      <c r="H1928" t="s">
        <v>2786</v>
      </c>
      <c r="J1928" s="3" t="s">
        <v>532</v>
      </c>
      <c r="L1928" s="3" t="s">
        <v>22</v>
      </c>
      <c r="M1928" s="5">
        <v>45957</v>
      </c>
      <c r="O1928" t="s">
        <v>23</v>
      </c>
      <c r="P1928">
        <v>4</v>
      </c>
      <c r="S1928" s="6">
        <v>45033</v>
      </c>
      <c r="T1928" t="s">
        <v>1284</v>
      </c>
      <c r="U1928" t="s">
        <v>2789</v>
      </c>
    </row>
    <row r="1929" spans="1:21" hidden="1" x14ac:dyDescent="0.25">
      <c r="A1929" t="s">
        <v>132</v>
      </c>
      <c r="B1929" t="s">
        <v>16</v>
      </c>
      <c r="C1929" t="s">
        <v>17</v>
      </c>
      <c r="E1929" s="1">
        <v>44706</v>
      </c>
      <c r="F1929" s="3" t="s">
        <v>2946</v>
      </c>
      <c r="G1929" t="s">
        <v>2947</v>
      </c>
      <c r="H1929" t="s">
        <v>2948</v>
      </c>
      <c r="J1929" s="3">
        <v>60257097</v>
      </c>
      <c r="L1929" s="3" t="s">
        <v>22</v>
      </c>
      <c r="M1929" s="5">
        <v>45169</v>
      </c>
      <c r="N1929">
        <v>10</v>
      </c>
      <c r="O1929" t="s">
        <v>23</v>
      </c>
      <c r="P1929">
        <v>0</v>
      </c>
      <c r="R1929" s="10">
        <f>Table1[[#This Row],[Initial Balance]]-P1930-P1931-P1932-P1934-P2171-P1933</f>
        <v>0</v>
      </c>
      <c r="S1929" s="6">
        <v>44706</v>
      </c>
      <c r="T1929" t="s">
        <v>346</v>
      </c>
      <c r="U1929" t="s">
        <v>912</v>
      </c>
    </row>
    <row r="1930" spans="1:21" hidden="1" x14ac:dyDescent="0.25">
      <c r="A1930" t="s">
        <v>132</v>
      </c>
      <c r="B1930" t="s">
        <v>16</v>
      </c>
      <c r="C1930" t="s">
        <v>17</v>
      </c>
      <c r="E1930" s="1">
        <v>44706</v>
      </c>
      <c r="F1930" s="3" t="s">
        <v>2946</v>
      </c>
      <c r="G1930" t="s">
        <v>2947</v>
      </c>
      <c r="H1930" t="s">
        <v>2948</v>
      </c>
      <c r="J1930" s="3">
        <v>60257097</v>
      </c>
      <c r="L1930" s="3" t="s">
        <v>22</v>
      </c>
      <c r="M1930" s="5">
        <v>45169</v>
      </c>
      <c r="N1930">
        <v>10</v>
      </c>
      <c r="O1930" t="s">
        <v>23</v>
      </c>
      <c r="P1930">
        <v>2</v>
      </c>
      <c r="S1930" s="6">
        <v>44742</v>
      </c>
      <c r="T1930" t="s">
        <v>1556</v>
      </c>
      <c r="U1930" t="s">
        <v>1558</v>
      </c>
    </row>
    <row r="1931" spans="1:21" hidden="1" x14ac:dyDescent="0.25">
      <c r="A1931" t="s">
        <v>132</v>
      </c>
      <c r="B1931" t="s">
        <v>16</v>
      </c>
      <c r="C1931" t="s">
        <v>17</v>
      </c>
      <c r="E1931" s="1">
        <v>44706</v>
      </c>
      <c r="F1931" s="3" t="s">
        <v>2946</v>
      </c>
      <c r="G1931" t="s">
        <v>2947</v>
      </c>
      <c r="H1931" t="s">
        <v>2948</v>
      </c>
      <c r="J1931" s="3">
        <v>60257097</v>
      </c>
      <c r="L1931" s="3" t="s">
        <v>22</v>
      </c>
      <c r="M1931" s="5">
        <v>45169</v>
      </c>
      <c r="N1931">
        <v>10</v>
      </c>
      <c r="O1931" t="s">
        <v>23</v>
      </c>
      <c r="P1931">
        <v>2</v>
      </c>
      <c r="S1931" s="6">
        <v>44834</v>
      </c>
      <c r="T1931" t="s">
        <v>689</v>
      </c>
      <c r="U1931" t="s">
        <v>1791</v>
      </c>
    </row>
    <row r="1932" spans="1:21" hidden="1" x14ac:dyDescent="0.25">
      <c r="A1932" t="s">
        <v>132</v>
      </c>
      <c r="B1932" t="s">
        <v>16</v>
      </c>
      <c r="C1932" t="s">
        <v>17</v>
      </c>
      <c r="E1932" s="1">
        <v>44706</v>
      </c>
      <c r="F1932" s="3" t="s">
        <v>2946</v>
      </c>
      <c r="G1932" t="s">
        <v>2947</v>
      </c>
      <c r="H1932" t="s">
        <v>2948</v>
      </c>
      <c r="J1932" s="3">
        <v>60257097</v>
      </c>
      <c r="L1932" s="3" t="s">
        <v>22</v>
      </c>
      <c r="M1932" s="5">
        <v>45169</v>
      </c>
      <c r="N1932">
        <v>10</v>
      </c>
      <c r="O1932" t="s">
        <v>23</v>
      </c>
      <c r="P1932">
        <v>1</v>
      </c>
      <c r="S1932" s="6">
        <v>44838</v>
      </c>
      <c r="T1932" t="s">
        <v>689</v>
      </c>
      <c r="U1932" t="s">
        <v>1760</v>
      </c>
    </row>
    <row r="1933" spans="1:21" hidden="1" x14ac:dyDescent="0.25">
      <c r="A1933" t="s">
        <v>132</v>
      </c>
      <c r="B1933" t="s">
        <v>16</v>
      </c>
      <c r="C1933" t="s">
        <v>17</v>
      </c>
      <c r="E1933" s="1">
        <v>44706</v>
      </c>
      <c r="F1933" s="3" t="s">
        <v>2946</v>
      </c>
      <c r="G1933" t="s">
        <v>2947</v>
      </c>
      <c r="H1933" t="s">
        <v>2948</v>
      </c>
      <c r="J1933" s="3">
        <v>60257097</v>
      </c>
      <c r="L1933" s="3" t="s">
        <v>22</v>
      </c>
      <c r="M1933" s="5">
        <v>45169</v>
      </c>
      <c r="N1933">
        <v>10</v>
      </c>
      <c r="O1933" t="s">
        <v>23</v>
      </c>
      <c r="P1933">
        <v>1</v>
      </c>
      <c r="S1933" s="6">
        <v>44992</v>
      </c>
      <c r="T1933" t="s">
        <v>199</v>
      </c>
      <c r="U1933" t="s">
        <v>198</v>
      </c>
    </row>
    <row r="1934" spans="1:21" hidden="1" x14ac:dyDescent="0.25">
      <c r="A1934" t="s">
        <v>132</v>
      </c>
      <c r="B1934" t="s">
        <v>16</v>
      </c>
      <c r="C1934" t="s">
        <v>17</v>
      </c>
      <c r="E1934" s="1">
        <v>44706</v>
      </c>
      <c r="F1934" s="3" t="s">
        <v>2946</v>
      </c>
      <c r="G1934" t="s">
        <v>2947</v>
      </c>
      <c r="H1934" t="s">
        <v>2948</v>
      </c>
      <c r="J1934" s="3">
        <v>60257097</v>
      </c>
      <c r="L1934" s="3" t="s">
        <v>22</v>
      </c>
      <c r="M1934" s="5">
        <v>45169</v>
      </c>
      <c r="N1934">
        <v>10</v>
      </c>
      <c r="O1934" t="s">
        <v>23</v>
      </c>
      <c r="P1934">
        <v>1</v>
      </c>
      <c r="S1934" s="6">
        <v>45065</v>
      </c>
      <c r="T1934" t="s">
        <v>199</v>
      </c>
      <c r="U1934" t="s">
        <v>2762</v>
      </c>
    </row>
    <row r="1935" spans="1:21" hidden="1" x14ac:dyDescent="0.25">
      <c r="A1935" t="s">
        <v>132</v>
      </c>
      <c r="B1935" t="s">
        <v>16</v>
      </c>
      <c r="C1935" t="s">
        <v>17</v>
      </c>
      <c r="E1935" s="1">
        <v>45240</v>
      </c>
      <c r="F1935" s="3" t="s">
        <v>2097</v>
      </c>
      <c r="G1935" t="s">
        <v>2098</v>
      </c>
      <c r="H1935" t="s">
        <v>158</v>
      </c>
      <c r="I1935" t="s">
        <v>1505</v>
      </c>
      <c r="J1935" s="3" t="s">
        <v>2099</v>
      </c>
      <c r="K1935" s="3">
        <v>7709958</v>
      </c>
      <c r="L1935" s="3" t="s">
        <v>22</v>
      </c>
      <c r="M1935" s="5">
        <v>45754</v>
      </c>
      <c r="N1935">
        <v>65</v>
      </c>
      <c r="O1935" t="s">
        <v>23</v>
      </c>
      <c r="R1935" s="10">
        <f>Table1[[#This Row],[Initial Balance]]-P1936-P1937-P1938-P1939-P1940-P1941-P1942-P1943-P3663-P4028-P2215</f>
        <v>10</v>
      </c>
      <c r="S1935" s="6">
        <v>45240</v>
      </c>
      <c r="T1935" t="s">
        <v>2032</v>
      </c>
      <c r="U1935" t="s">
        <v>1895</v>
      </c>
    </row>
    <row r="1936" spans="1:21" hidden="1" x14ac:dyDescent="0.25">
      <c r="A1936" t="s">
        <v>132</v>
      </c>
      <c r="B1936" t="s">
        <v>16</v>
      </c>
      <c r="C1936" t="s">
        <v>17</v>
      </c>
      <c r="E1936" s="1">
        <v>45240</v>
      </c>
      <c r="F1936" s="3" t="s">
        <v>2097</v>
      </c>
      <c r="G1936" t="s">
        <v>2098</v>
      </c>
      <c r="H1936" t="s">
        <v>158</v>
      </c>
      <c r="I1936" t="s">
        <v>1505</v>
      </c>
      <c r="J1936" s="3" t="s">
        <v>2099</v>
      </c>
      <c r="K1936" s="3">
        <v>7709958</v>
      </c>
      <c r="L1936" s="3" t="s">
        <v>22</v>
      </c>
      <c r="M1936" s="5">
        <v>45754</v>
      </c>
      <c r="O1936" t="s">
        <v>23</v>
      </c>
      <c r="P1936">
        <v>10</v>
      </c>
      <c r="S1936" s="6">
        <v>44964</v>
      </c>
      <c r="T1936" t="s">
        <v>2032</v>
      </c>
      <c r="U1936" t="s">
        <v>2101</v>
      </c>
    </row>
    <row r="1937" spans="1:21" hidden="1" x14ac:dyDescent="0.25">
      <c r="A1937" t="s">
        <v>132</v>
      </c>
      <c r="B1937" t="s">
        <v>16</v>
      </c>
      <c r="C1937" t="s">
        <v>17</v>
      </c>
      <c r="E1937" s="1">
        <v>45240</v>
      </c>
      <c r="F1937" s="3" t="s">
        <v>2097</v>
      </c>
      <c r="G1937" t="s">
        <v>2098</v>
      </c>
      <c r="H1937" t="s">
        <v>158</v>
      </c>
      <c r="I1937" t="s">
        <v>1505</v>
      </c>
      <c r="J1937" s="3" t="s">
        <v>2099</v>
      </c>
      <c r="K1937" s="3">
        <v>7709958</v>
      </c>
      <c r="L1937" s="3" t="s">
        <v>22</v>
      </c>
      <c r="M1937" s="5">
        <v>45754</v>
      </c>
      <c r="O1937" t="s">
        <v>23</v>
      </c>
      <c r="P1937">
        <v>5</v>
      </c>
      <c r="S1937" s="6">
        <v>44984</v>
      </c>
      <c r="T1937" t="s">
        <v>346</v>
      </c>
      <c r="U1937" t="s">
        <v>1915</v>
      </c>
    </row>
    <row r="1938" spans="1:21" hidden="1" x14ac:dyDescent="0.25">
      <c r="A1938" t="s">
        <v>132</v>
      </c>
      <c r="B1938" t="s">
        <v>16</v>
      </c>
      <c r="C1938" t="s">
        <v>17</v>
      </c>
      <c r="E1938" s="1">
        <v>45240</v>
      </c>
      <c r="F1938" s="3" t="s">
        <v>2097</v>
      </c>
      <c r="G1938" t="s">
        <v>2098</v>
      </c>
      <c r="H1938" t="s">
        <v>158</v>
      </c>
      <c r="I1938" t="s">
        <v>1505</v>
      </c>
      <c r="J1938" s="3" t="s">
        <v>2099</v>
      </c>
      <c r="K1938" s="3">
        <v>7709958</v>
      </c>
      <c r="L1938" s="3" t="s">
        <v>22</v>
      </c>
      <c r="M1938" s="5">
        <v>45754</v>
      </c>
      <c r="O1938" t="s">
        <v>23</v>
      </c>
      <c r="P1938">
        <v>5</v>
      </c>
      <c r="S1938" s="6">
        <v>44995</v>
      </c>
      <c r="T1938" t="s">
        <v>1284</v>
      </c>
      <c r="U1938" t="s">
        <v>2204</v>
      </c>
    </row>
    <row r="1939" spans="1:21" hidden="1" x14ac:dyDescent="0.25">
      <c r="A1939" t="s">
        <v>132</v>
      </c>
      <c r="B1939" t="s">
        <v>16</v>
      </c>
      <c r="C1939" t="s">
        <v>17</v>
      </c>
      <c r="E1939" s="1">
        <v>45240</v>
      </c>
      <c r="F1939" s="3" t="s">
        <v>2097</v>
      </c>
      <c r="G1939" t="s">
        <v>2098</v>
      </c>
      <c r="H1939" t="s">
        <v>158</v>
      </c>
      <c r="I1939" t="s">
        <v>1505</v>
      </c>
      <c r="J1939" s="3" t="s">
        <v>2099</v>
      </c>
      <c r="K1939" s="3">
        <v>7709958</v>
      </c>
      <c r="L1939" s="3" t="s">
        <v>22</v>
      </c>
      <c r="M1939" s="5">
        <v>45754</v>
      </c>
      <c r="O1939" t="s">
        <v>23</v>
      </c>
      <c r="P1939">
        <v>5</v>
      </c>
      <c r="S1939" s="6">
        <v>45002</v>
      </c>
      <c r="T1939" t="s">
        <v>1284</v>
      </c>
      <c r="U1939" t="s">
        <v>2225</v>
      </c>
    </row>
    <row r="1940" spans="1:21" hidden="1" x14ac:dyDescent="0.25">
      <c r="A1940" t="s">
        <v>132</v>
      </c>
      <c r="B1940" t="s">
        <v>16</v>
      </c>
      <c r="C1940" t="s">
        <v>17</v>
      </c>
      <c r="E1940" s="1">
        <v>45240</v>
      </c>
      <c r="F1940" s="3" t="s">
        <v>2097</v>
      </c>
      <c r="G1940" t="s">
        <v>2098</v>
      </c>
      <c r="H1940" t="s">
        <v>158</v>
      </c>
      <c r="I1940" t="s">
        <v>1505</v>
      </c>
      <c r="J1940" s="3" t="s">
        <v>2099</v>
      </c>
      <c r="K1940" s="3">
        <v>7709958</v>
      </c>
      <c r="L1940" s="3" t="s">
        <v>22</v>
      </c>
      <c r="M1940" s="5">
        <v>45754</v>
      </c>
      <c r="O1940" t="s">
        <v>23</v>
      </c>
      <c r="P1940">
        <v>5</v>
      </c>
      <c r="S1940" s="6">
        <v>45008</v>
      </c>
      <c r="T1940" t="s">
        <v>1284</v>
      </c>
      <c r="U1940" t="s">
        <v>2331</v>
      </c>
    </row>
    <row r="1941" spans="1:21" hidden="1" x14ac:dyDescent="0.25">
      <c r="A1941" t="s">
        <v>132</v>
      </c>
      <c r="B1941" t="s">
        <v>16</v>
      </c>
      <c r="C1941" t="s">
        <v>17</v>
      </c>
      <c r="E1941" s="1">
        <v>45240</v>
      </c>
      <c r="F1941" s="3" t="s">
        <v>2097</v>
      </c>
      <c r="G1941" t="s">
        <v>2098</v>
      </c>
      <c r="H1941" t="s">
        <v>158</v>
      </c>
      <c r="I1941" t="s">
        <v>1505</v>
      </c>
      <c r="J1941" s="3" t="s">
        <v>2099</v>
      </c>
      <c r="K1941" s="3">
        <v>7709958</v>
      </c>
      <c r="L1941" s="3" t="s">
        <v>22</v>
      </c>
      <c r="M1941" s="5">
        <v>45754</v>
      </c>
      <c r="O1941" t="s">
        <v>23</v>
      </c>
      <c r="P1941">
        <v>5</v>
      </c>
      <c r="S1941" s="6">
        <v>45019</v>
      </c>
      <c r="T1941" t="s">
        <v>1284</v>
      </c>
      <c r="U1941" t="s">
        <v>2460</v>
      </c>
    </row>
    <row r="1942" spans="1:21" hidden="1" x14ac:dyDescent="0.25">
      <c r="A1942" t="s">
        <v>132</v>
      </c>
      <c r="B1942" t="s">
        <v>16</v>
      </c>
      <c r="C1942" t="s">
        <v>17</v>
      </c>
      <c r="E1942" s="1">
        <v>45240</v>
      </c>
      <c r="F1942" s="3" t="s">
        <v>2097</v>
      </c>
      <c r="G1942" t="s">
        <v>2098</v>
      </c>
      <c r="H1942" t="s">
        <v>158</v>
      </c>
      <c r="I1942" t="s">
        <v>1505</v>
      </c>
      <c r="J1942" s="3" t="s">
        <v>2099</v>
      </c>
      <c r="K1942" s="3">
        <v>7709958</v>
      </c>
      <c r="L1942" s="3" t="s">
        <v>22</v>
      </c>
      <c r="M1942" s="5">
        <v>45754</v>
      </c>
      <c r="O1942" t="s">
        <v>23</v>
      </c>
      <c r="P1942">
        <v>5</v>
      </c>
      <c r="S1942" s="6">
        <v>45026</v>
      </c>
      <c r="T1942" t="s">
        <v>1284</v>
      </c>
      <c r="U1942" t="s">
        <v>2640</v>
      </c>
    </row>
    <row r="1943" spans="1:21" hidden="1" x14ac:dyDescent="0.25">
      <c r="A1943" t="s">
        <v>132</v>
      </c>
      <c r="B1943" t="s">
        <v>16</v>
      </c>
      <c r="C1943" t="s">
        <v>17</v>
      </c>
      <c r="E1943" s="1">
        <v>45240</v>
      </c>
      <c r="F1943" s="3" t="s">
        <v>2097</v>
      </c>
      <c r="G1943" t="s">
        <v>2098</v>
      </c>
      <c r="H1943" t="s">
        <v>158</v>
      </c>
      <c r="I1943" t="s">
        <v>1505</v>
      </c>
      <c r="J1943" s="3" t="s">
        <v>2099</v>
      </c>
      <c r="K1943" s="3">
        <v>7709958</v>
      </c>
      <c r="L1943" s="3" t="s">
        <v>22</v>
      </c>
      <c r="M1943" s="5">
        <v>45754</v>
      </c>
      <c r="O1943" t="s">
        <v>23</v>
      </c>
      <c r="P1943">
        <v>5</v>
      </c>
      <c r="S1943" s="6">
        <v>45030</v>
      </c>
      <c r="T1943" t="s">
        <v>1284</v>
      </c>
      <c r="U1943" t="s">
        <v>2873</v>
      </c>
    </row>
    <row r="1944" spans="1:21" hidden="1" x14ac:dyDescent="0.25">
      <c r="A1944" t="s">
        <v>132</v>
      </c>
      <c r="B1944" t="s">
        <v>16</v>
      </c>
      <c r="C1944" t="s">
        <v>17</v>
      </c>
      <c r="E1944" s="1">
        <v>44337</v>
      </c>
      <c r="F1944" s="3" t="s">
        <v>270</v>
      </c>
      <c r="G1944" t="s">
        <v>786</v>
      </c>
      <c r="H1944" t="s">
        <v>210</v>
      </c>
      <c r="I1944" t="s">
        <v>210</v>
      </c>
      <c r="J1944" s="3" t="s">
        <v>787</v>
      </c>
      <c r="K1944" s="3" t="s">
        <v>788</v>
      </c>
      <c r="L1944" s="3" t="s">
        <v>22</v>
      </c>
      <c r="M1944" s="5">
        <v>45382</v>
      </c>
      <c r="N1944">
        <v>6</v>
      </c>
      <c r="O1944" t="s">
        <v>283</v>
      </c>
      <c r="R1944" s="10">
        <v>0</v>
      </c>
      <c r="S1944" s="6">
        <v>44341</v>
      </c>
      <c r="T1944" t="s">
        <v>24</v>
      </c>
      <c r="U1944" t="s">
        <v>789</v>
      </c>
    </row>
    <row r="1945" spans="1:21" hidden="1" x14ac:dyDescent="0.25">
      <c r="A1945" t="s">
        <v>132</v>
      </c>
      <c r="B1945" t="s">
        <v>16</v>
      </c>
      <c r="C1945" t="s">
        <v>17</v>
      </c>
      <c r="E1945" s="1">
        <v>44337</v>
      </c>
      <c r="F1945" s="3" t="s">
        <v>270</v>
      </c>
      <c r="G1945" t="s">
        <v>786</v>
      </c>
      <c r="H1945" t="s">
        <v>210</v>
      </c>
      <c r="I1945" t="s">
        <v>210</v>
      </c>
      <c r="J1945" s="3" t="s">
        <v>787</v>
      </c>
      <c r="K1945" s="3" t="s">
        <v>788</v>
      </c>
      <c r="L1945" s="3" t="s">
        <v>22</v>
      </c>
      <c r="M1945" s="5">
        <v>45382</v>
      </c>
      <c r="O1945" t="s">
        <v>283</v>
      </c>
      <c r="P1945">
        <v>1</v>
      </c>
      <c r="S1945" s="6">
        <v>44341</v>
      </c>
      <c r="T1945" t="s">
        <v>119</v>
      </c>
      <c r="U1945" t="s">
        <v>38</v>
      </c>
    </row>
    <row r="1946" spans="1:21" hidden="1" x14ac:dyDescent="0.25">
      <c r="A1946" t="s">
        <v>132</v>
      </c>
      <c r="B1946" t="s">
        <v>16</v>
      </c>
      <c r="C1946" t="s">
        <v>17</v>
      </c>
      <c r="E1946" s="1">
        <v>44337</v>
      </c>
      <c r="F1946" s="3" t="s">
        <v>270</v>
      </c>
      <c r="G1946" t="s">
        <v>786</v>
      </c>
      <c r="H1946" t="s">
        <v>210</v>
      </c>
      <c r="I1946" t="s">
        <v>210</v>
      </c>
      <c r="J1946" s="3" t="s">
        <v>787</v>
      </c>
      <c r="K1946" s="3" t="s">
        <v>788</v>
      </c>
      <c r="L1946" s="3" t="s">
        <v>22</v>
      </c>
      <c r="M1946" s="5">
        <v>45382</v>
      </c>
      <c r="O1946" t="s">
        <v>283</v>
      </c>
      <c r="P1946">
        <v>2</v>
      </c>
      <c r="S1946" s="6">
        <v>44354</v>
      </c>
      <c r="T1946" t="s">
        <v>37</v>
      </c>
      <c r="U1946" t="s">
        <v>57</v>
      </c>
    </row>
    <row r="1947" spans="1:21" hidden="1" x14ac:dyDescent="0.25">
      <c r="A1947" t="s">
        <v>132</v>
      </c>
      <c r="B1947" t="s">
        <v>16</v>
      </c>
      <c r="C1947" t="s">
        <v>17</v>
      </c>
      <c r="E1947" s="1">
        <v>44337</v>
      </c>
      <c r="F1947" s="3" t="s">
        <v>270</v>
      </c>
      <c r="G1947" t="s">
        <v>786</v>
      </c>
      <c r="H1947" t="s">
        <v>210</v>
      </c>
      <c r="I1947" t="s">
        <v>210</v>
      </c>
      <c r="J1947" s="3" t="s">
        <v>787</v>
      </c>
      <c r="K1947" s="3" t="s">
        <v>788</v>
      </c>
      <c r="L1947" s="3" t="s">
        <v>22</v>
      </c>
      <c r="M1947" s="5">
        <v>45382</v>
      </c>
      <c r="O1947" t="s">
        <v>283</v>
      </c>
      <c r="P1947">
        <v>2</v>
      </c>
      <c r="S1947" s="6">
        <v>44364</v>
      </c>
      <c r="T1947" t="s">
        <v>37</v>
      </c>
      <c r="U1947" t="s">
        <v>556</v>
      </c>
    </row>
    <row r="1948" spans="1:21" hidden="1" x14ac:dyDescent="0.25">
      <c r="A1948" t="s">
        <v>132</v>
      </c>
      <c r="B1948" t="s">
        <v>16</v>
      </c>
      <c r="C1948" t="s">
        <v>17</v>
      </c>
      <c r="E1948" s="1">
        <v>44337</v>
      </c>
      <c r="F1948" s="3" t="s">
        <v>270</v>
      </c>
      <c r="G1948" t="s">
        <v>786</v>
      </c>
      <c r="H1948" t="s">
        <v>210</v>
      </c>
      <c r="I1948" t="s">
        <v>210</v>
      </c>
      <c r="J1948" s="3" t="s">
        <v>787</v>
      </c>
      <c r="K1948" s="3" t="s">
        <v>788</v>
      </c>
      <c r="L1948" s="3" t="s">
        <v>22</v>
      </c>
      <c r="M1948" s="5">
        <v>45382</v>
      </c>
      <c r="O1948" t="s">
        <v>283</v>
      </c>
      <c r="P1948">
        <v>1</v>
      </c>
      <c r="S1948" s="6">
        <v>44390</v>
      </c>
      <c r="T1948" t="s">
        <v>433</v>
      </c>
      <c r="U1948" t="s">
        <v>924</v>
      </c>
    </row>
    <row r="1949" spans="1:21" hidden="1" x14ac:dyDescent="0.25">
      <c r="A1949" t="s">
        <v>132</v>
      </c>
      <c r="B1949" t="s">
        <v>16</v>
      </c>
      <c r="C1949" t="s">
        <v>17</v>
      </c>
      <c r="E1949" s="1">
        <v>44490</v>
      </c>
      <c r="F1949" s="3" t="s">
        <v>1118</v>
      </c>
      <c r="G1949" t="s">
        <v>1119</v>
      </c>
      <c r="H1949" t="s">
        <v>1120</v>
      </c>
      <c r="J1949" s="3" t="s">
        <v>1121</v>
      </c>
      <c r="K1949" s="3" t="s">
        <v>1122</v>
      </c>
      <c r="L1949" s="3" t="s">
        <v>22</v>
      </c>
      <c r="M1949" s="5">
        <v>46316</v>
      </c>
      <c r="N1949">
        <v>24</v>
      </c>
      <c r="O1949" t="s">
        <v>23</v>
      </c>
      <c r="R1949" s="10">
        <f>Table1[[#This Row],[Initial Balance]]-P1950-P1951-P1952-P1953-P1954-P1956-P1955-P1957-P1963-P1964-P1965-P1966-P4745</f>
        <v>0</v>
      </c>
      <c r="S1949" s="6">
        <v>44490</v>
      </c>
      <c r="T1949" t="s">
        <v>24</v>
      </c>
      <c r="U1949" t="s">
        <v>25</v>
      </c>
    </row>
    <row r="1950" spans="1:21" hidden="1" x14ac:dyDescent="0.25">
      <c r="A1950" t="s">
        <v>132</v>
      </c>
      <c r="B1950" t="s">
        <v>16</v>
      </c>
      <c r="C1950" t="s">
        <v>17</v>
      </c>
      <c r="E1950" s="1">
        <v>44490</v>
      </c>
      <c r="F1950" s="3" t="s">
        <v>1118</v>
      </c>
      <c r="G1950" t="s">
        <v>1119</v>
      </c>
      <c r="H1950" t="s">
        <v>1120</v>
      </c>
      <c r="J1950" s="3" t="s">
        <v>1121</v>
      </c>
      <c r="K1950" s="3" t="s">
        <v>1122</v>
      </c>
      <c r="L1950" s="3" t="s">
        <v>22</v>
      </c>
      <c r="M1950" s="5">
        <v>46316</v>
      </c>
      <c r="O1950" t="s">
        <v>23</v>
      </c>
      <c r="P1950">
        <v>1</v>
      </c>
      <c r="S1950" s="6">
        <v>44609</v>
      </c>
      <c r="T1950" t="s">
        <v>28</v>
      </c>
      <c r="U1950" t="s">
        <v>1330</v>
      </c>
    </row>
    <row r="1951" spans="1:21" hidden="1" x14ac:dyDescent="0.25">
      <c r="A1951" t="s">
        <v>132</v>
      </c>
      <c r="B1951" t="s">
        <v>16</v>
      </c>
      <c r="C1951" t="s">
        <v>17</v>
      </c>
      <c r="E1951" s="1">
        <v>44490</v>
      </c>
      <c r="F1951" s="3" t="s">
        <v>1118</v>
      </c>
      <c r="G1951" t="s">
        <v>1119</v>
      </c>
      <c r="H1951" t="s">
        <v>1120</v>
      </c>
      <c r="J1951" s="3" t="s">
        <v>1121</v>
      </c>
      <c r="K1951" s="3" t="s">
        <v>1122</v>
      </c>
      <c r="L1951" s="3" t="s">
        <v>22</v>
      </c>
      <c r="M1951" s="5">
        <v>46316</v>
      </c>
      <c r="O1951" t="s">
        <v>23</v>
      </c>
      <c r="P1951">
        <v>1</v>
      </c>
      <c r="S1951" s="6">
        <v>44614</v>
      </c>
      <c r="T1951" t="s">
        <v>28</v>
      </c>
      <c r="U1951" t="s">
        <v>1614</v>
      </c>
    </row>
    <row r="1952" spans="1:21" hidden="1" x14ac:dyDescent="0.25">
      <c r="A1952" t="s">
        <v>132</v>
      </c>
      <c r="B1952" t="s">
        <v>16</v>
      </c>
      <c r="C1952" t="s">
        <v>17</v>
      </c>
      <c r="E1952" s="1">
        <v>44490</v>
      </c>
      <c r="F1952" s="3" t="s">
        <v>1118</v>
      </c>
      <c r="G1952" t="s">
        <v>1119</v>
      </c>
      <c r="H1952" t="s">
        <v>1120</v>
      </c>
      <c r="J1952" s="3" t="s">
        <v>1121</v>
      </c>
      <c r="K1952" s="3" t="s">
        <v>1122</v>
      </c>
      <c r="L1952" s="3" t="s">
        <v>22</v>
      </c>
      <c r="M1952" s="5">
        <v>46316</v>
      </c>
      <c r="O1952" t="s">
        <v>23</v>
      </c>
      <c r="P1952">
        <v>2</v>
      </c>
      <c r="S1952" s="6">
        <v>44774</v>
      </c>
      <c r="T1952" t="s">
        <v>28</v>
      </c>
      <c r="U1952" t="s">
        <v>1612</v>
      </c>
    </row>
    <row r="1953" spans="1:21" hidden="1" x14ac:dyDescent="0.25">
      <c r="A1953" t="s">
        <v>132</v>
      </c>
      <c r="B1953" t="s">
        <v>16</v>
      </c>
      <c r="C1953" t="s">
        <v>17</v>
      </c>
      <c r="E1953" s="1">
        <v>44490</v>
      </c>
      <c r="F1953" s="3" t="s">
        <v>1118</v>
      </c>
      <c r="G1953" t="s">
        <v>1119</v>
      </c>
      <c r="H1953" t="s">
        <v>1120</v>
      </c>
      <c r="J1953" s="3" t="s">
        <v>1121</v>
      </c>
      <c r="K1953" s="3" t="s">
        <v>1122</v>
      </c>
      <c r="L1953" s="3" t="s">
        <v>22</v>
      </c>
      <c r="M1953" s="5">
        <v>46316</v>
      </c>
      <c r="O1953" t="s">
        <v>23</v>
      </c>
      <c r="P1953">
        <v>1</v>
      </c>
      <c r="S1953" s="6">
        <v>44810</v>
      </c>
      <c r="T1953" t="s">
        <v>28</v>
      </c>
      <c r="U1953" t="s">
        <v>1792</v>
      </c>
    </row>
    <row r="1954" spans="1:21" hidden="1" x14ac:dyDescent="0.25">
      <c r="A1954" t="s">
        <v>132</v>
      </c>
      <c r="B1954" t="s">
        <v>16</v>
      </c>
      <c r="C1954" t="s">
        <v>17</v>
      </c>
      <c r="E1954" s="1">
        <v>44490</v>
      </c>
      <c r="F1954" s="3" t="s">
        <v>1118</v>
      </c>
      <c r="G1954" t="s">
        <v>1119</v>
      </c>
      <c r="H1954" t="s">
        <v>1120</v>
      </c>
      <c r="J1954" s="3" t="s">
        <v>1121</v>
      </c>
      <c r="K1954" s="3" t="s">
        <v>1122</v>
      </c>
      <c r="L1954" s="3" t="s">
        <v>22</v>
      </c>
      <c r="M1954" s="5">
        <v>46316</v>
      </c>
      <c r="O1954" t="s">
        <v>23</v>
      </c>
      <c r="P1954">
        <v>2</v>
      </c>
      <c r="S1954" s="6">
        <v>44813</v>
      </c>
      <c r="T1954" t="s">
        <v>689</v>
      </c>
      <c r="U1954" t="s">
        <v>1665</v>
      </c>
    </row>
    <row r="1955" spans="1:21" hidden="1" x14ac:dyDescent="0.25">
      <c r="A1955" t="s">
        <v>132</v>
      </c>
      <c r="B1955" t="s">
        <v>16</v>
      </c>
      <c r="C1955" t="s">
        <v>17</v>
      </c>
      <c r="E1955" s="1">
        <v>44490</v>
      </c>
      <c r="F1955" s="3" t="s">
        <v>1118</v>
      </c>
      <c r="G1955" t="s">
        <v>1119</v>
      </c>
      <c r="H1955" t="s">
        <v>1120</v>
      </c>
      <c r="J1955" s="3" t="s">
        <v>1121</v>
      </c>
      <c r="K1955" s="3" t="s">
        <v>1122</v>
      </c>
      <c r="L1955" s="3" t="s">
        <v>22</v>
      </c>
      <c r="M1955" s="5">
        <v>46316</v>
      </c>
      <c r="O1955" t="s">
        <v>23</v>
      </c>
      <c r="P1955">
        <v>1</v>
      </c>
      <c r="S1955" s="6">
        <v>44817</v>
      </c>
      <c r="T1955" t="s">
        <v>689</v>
      </c>
      <c r="U1955" t="s">
        <v>1666</v>
      </c>
    </row>
    <row r="1956" spans="1:21" hidden="1" x14ac:dyDescent="0.25">
      <c r="A1956" t="s">
        <v>132</v>
      </c>
      <c r="B1956" t="s">
        <v>16</v>
      </c>
      <c r="C1956" t="s">
        <v>17</v>
      </c>
      <c r="E1956" s="1">
        <v>44490</v>
      </c>
      <c r="F1956" s="3" t="s">
        <v>1118</v>
      </c>
      <c r="G1956" t="s">
        <v>1119</v>
      </c>
      <c r="H1956" t="s">
        <v>1120</v>
      </c>
      <c r="J1956" s="3" t="s">
        <v>1121</v>
      </c>
      <c r="K1956" s="3" t="s">
        <v>1122</v>
      </c>
      <c r="L1956" s="3" t="s">
        <v>22</v>
      </c>
      <c r="M1956" s="5">
        <v>46316</v>
      </c>
      <c r="O1956" t="s">
        <v>23</v>
      </c>
      <c r="P1956">
        <v>2</v>
      </c>
      <c r="S1956" s="6">
        <v>44832</v>
      </c>
      <c r="T1956" t="s">
        <v>689</v>
      </c>
      <c r="U1956" t="s">
        <v>1742</v>
      </c>
    </row>
    <row r="1957" spans="1:21" hidden="1" x14ac:dyDescent="0.25">
      <c r="A1957" t="s">
        <v>132</v>
      </c>
      <c r="B1957" t="s">
        <v>16</v>
      </c>
      <c r="C1957" t="s">
        <v>17</v>
      </c>
      <c r="E1957" s="1">
        <v>44490</v>
      </c>
      <c r="F1957" s="3" t="s">
        <v>1118</v>
      </c>
      <c r="G1957" t="s">
        <v>1119</v>
      </c>
      <c r="H1957" t="s">
        <v>1120</v>
      </c>
      <c r="J1957" s="3" t="s">
        <v>1121</v>
      </c>
      <c r="K1957" s="3" t="s">
        <v>1122</v>
      </c>
      <c r="L1957" s="3" t="s">
        <v>22</v>
      </c>
      <c r="M1957" s="5">
        <v>46316</v>
      </c>
      <c r="O1957" t="s">
        <v>23</v>
      </c>
      <c r="P1957">
        <v>2</v>
      </c>
      <c r="S1957" s="6">
        <v>44838</v>
      </c>
      <c r="T1957" t="s">
        <v>689</v>
      </c>
      <c r="U1957" t="s">
        <v>1760</v>
      </c>
    </row>
    <row r="1958" spans="1:21" hidden="1" x14ac:dyDescent="0.25">
      <c r="A1958" t="s">
        <v>132</v>
      </c>
      <c r="B1958" t="s">
        <v>16</v>
      </c>
      <c r="C1958" t="s">
        <v>17</v>
      </c>
      <c r="E1958" s="1">
        <v>44230</v>
      </c>
      <c r="F1958" s="3" t="s">
        <v>270</v>
      </c>
      <c r="G1958" t="s">
        <v>215</v>
      </c>
      <c r="H1958" t="s">
        <v>210</v>
      </c>
      <c r="I1958" t="s">
        <v>210</v>
      </c>
      <c r="J1958" s="3" t="s">
        <v>529</v>
      </c>
      <c r="K1958" s="3" t="s">
        <v>272</v>
      </c>
      <c r="L1958" s="3" t="s">
        <v>22</v>
      </c>
      <c r="M1958" s="5">
        <v>45107</v>
      </c>
      <c r="N1958">
        <v>1</v>
      </c>
      <c r="O1958" t="s">
        <v>283</v>
      </c>
      <c r="R1958" s="10">
        <v>0</v>
      </c>
      <c r="S1958" s="6">
        <v>44232</v>
      </c>
      <c r="T1958" t="s">
        <v>24</v>
      </c>
      <c r="U1958" t="s">
        <v>530</v>
      </c>
    </row>
    <row r="1959" spans="1:21" hidden="1" x14ac:dyDescent="0.25">
      <c r="A1959" t="s">
        <v>132</v>
      </c>
      <c r="B1959" t="s">
        <v>16</v>
      </c>
      <c r="C1959" t="s">
        <v>17</v>
      </c>
      <c r="E1959" s="1">
        <v>44230</v>
      </c>
      <c r="F1959" s="3" t="s">
        <v>270</v>
      </c>
      <c r="G1959" t="s">
        <v>215</v>
      </c>
      <c r="H1959" t="s">
        <v>210</v>
      </c>
      <c r="I1959" t="s">
        <v>210</v>
      </c>
      <c r="J1959" s="3" t="s">
        <v>529</v>
      </c>
      <c r="K1959" s="3" t="s">
        <v>272</v>
      </c>
      <c r="L1959" s="3" t="s">
        <v>22</v>
      </c>
      <c r="M1959" s="5">
        <v>45107</v>
      </c>
      <c r="O1959" t="s">
        <v>283</v>
      </c>
      <c r="P1959">
        <v>1</v>
      </c>
      <c r="S1959" s="6">
        <v>44336</v>
      </c>
      <c r="T1959" t="s">
        <v>37</v>
      </c>
      <c r="U1959" t="s">
        <v>38</v>
      </c>
    </row>
    <row r="1960" spans="1:21" hidden="1" x14ac:dyDescent="0.25">
      <c r="A1960" t="s">
        <v>132</v>
      </c>
      <c r="B1960" t="s">
        <v>16</v>
      </c>
      <c r="C1960" t="s">
        <v>17</v>
      </c>
      <c r="E1960" s="1">
        <v>44350</v>
      </c>
      <c r="F1960" s="3" t="s">
        <v>799</v>
      </c>
      <c r="G1960" t="s">
        <v>800</v>
      </c>
      <c r="H1960" t="s">
        <v>195</v>
      </c>
      <c r="J1960" s="3" t="s">
        <v>801</v>
      </c>
      <c r="K1960" s="3">
        <v>1313987</v>
      </c>
      <c r="L1960" s="3" t="s">
        <v>22</v>
      </c>
      <c r="M1960" s="5">
        <v>44994</v>
      </c>
      <c r="N1960">
        <v>12</v>
      </c>
      <c r="O1960" t="s">
        <v>23</v>
      </c>
      <c r="R1960" s="10">
        <v>0</v>
      </c>
      <c r="S1960" s="6">
        <v>44350</v>
      </c>
      <c r="T1960" t="s">
        <v>24</v>
      </c>
      <c r="U1960" t="s">
        <v>25</v>
      </c>
    </row>
    <row r="1961" spans="1:21" hidden="1" x14ac:dyDescent="0.25">
      <c r="A1961" t="s">
        <v>132</v>
      </c>
      <c r="B1961" t="s">
        <v>16</v>
      </c>
      <c r="C1961" t="s">
        <v>17</v>
      </c>
      <c r="E1961" s="1">
        <v>44350</v>
      </c>
      <c r="F1961" s="3" t="s">
        <v>799</v>
      </c>
      <c r="G1961" t="s">
        <v>800</v>
      </c>
      <c r="H1961" t="s">
        <v>195</v>
      </c>
      <c r="J1961" s="3" t="s">
        <v>801</v>
      </c>
      <c r="K1961" s="3">
        <v>1313987</v>
      </c>
      <c r="L1961" s="3" t="s">
        <v>22</v>
      </c>
      <c r="M1961" s="5">
        <v>44994</v>
      </c>
      <c r="O1961" t="s">
        <v>23</v>
      </c>
      <c r="P1961">
        <v>6</v>
      </c>
      <c r="S1961" s="6">
        <v>44803</v>
      </c>
      <c r="T1961" t="s">
        <v>346</v>
      </c>
      <c r="U1961" t="s">
        <v>1638</v>
      </c>
    </row>
    <row r="1962" spans="1:21" hidden="1" x14ac:dyDescent="0.25">
      <c r="A1962" t="s">
        <v>132</v>
      </c>
      <c r="B1962" t="s">
        <v>16</v>
      </c>
      <c r="C1962" t="s">
        <v>17</v>
      </c>
      <c r="E1962" s="1">
        <v>44350</v>
      </c>
      <c r="F1962" s="3" t="s">
        <v>799</v>
      </c>
      <c r="G1962" t="s">
        <v>800</v>
      </c>
      <c r="H1962" t="s">
        <v>195</v>
      </c>
      <c r="J1962" s="3" t="s">
        <v>801</v>
      </c>
      <c r="K1962" s="3">
        <v>1313987</v>
      </c>
      <c r="L1962" s="3" t="s">
        <v>22</v>
      </c>
      <c r="M1962" s="5">
        <v>44994</v>
      </c>
      <c r="O1962" t="s">
        <v>23</v>
      </c>
      <c r="P1962">
        <v>1</v>
      </c>
      <c r="S1962" s="6">
        <v>44803</v>
      </c>
      <c r="T1962" t="s">
        <v>346</v>
      </c>
      <c r="U1962" t="s">
        <v>1638</v>
      </c>
    </row>
    <row r="1963" spans="1:21" hidden="1" x14ac:dyDescent="0.25">
      <c r="A1963" t="s">
        <v>132</v>
      </c>
      <c r="B1963" t="s">
        <v>16</v>
      </c>
      <c r="C1963" t="s">
        <v>17</v>
      </c>
      <c r="E1963" s="1">
        <v>44490</v>
      </c>
      <c r="F1963" s="3" t="s">
        <v>1118</v>
      </c>
      <c r="G1963" t="s">
        <v>2035</v>
      </c>
      <c r="H1963" t="s">
        <v>1120</v>
      </c>
      <c r="J1963" s="3" t="s">
        <v>1121</v>
      </c>
      <c r="K1963" s="3" t="s">
        <v>1122</v>
      </c>
      <c r="L1963" s="3" t="s">
        <v>22</v>
      </c>
      <c r="M1963" s="5">
        <v>46316</v>
      </c>
      <c r="O1963" t="s">
        <v>23</v>
      </c>
      <c r="P1963">
        <v>2</v>
      </c>
      <c r="S1963" s="6">
        <v>44929</v>
      </c>
      <c r="T1963" t="s">
        <v>1284</v>
      </c>
      <c r="U1963" t="s">
        <v>2025</v>
      </c>
    </row>
    <row r="1964" spans="1:21" hidden="1" x14ac:dyDescent="0.25">
      <c r="A1964" t="s">
        <v>132</v>
      </c>
      <c r="B1964" t="s">
        <v>16</v>
      </c>
      <c r="C1964" t="s">
        <v>17</v>
      </c>
      <c r="E1964" s="1">
        <v>44490</v>
      </c>
      <c r="F1964" s="3" t="s">
        <v>1118</v>
      </c>
      <c r="G1964" t="s">
        <v>2035</v>
      </c>
      <c r="H1964" t="s">
        <v>1120</v>
      </c>
      <c r="J1964" s="3" t="s">
        <v>1121</v>
      </c>
      <c r="K1964" s="3" t="s">
        <v>1122</v>
      </c>
      <c r="L1964" s="3" t="s">
        <v>22</v>
      </c>
      <c r="M1964" s="5">
        <v>46316</v>
      </c>
      <c r="O1964" t="s">
        <v>23</v>
      </c>
      <c r="P1964">
        <v>2</v>
      </c>
      <c r="S1964" s="6">
        <v>44935</v>
      </c>
      <c r="T1964" t="s">
        <v>1284</v>
      </c>
      <c r="U1964" t="s">
        <v>2068</v>
      </c>
    </row>
    <row r="1965" spans="1:21" hidden="1" x14ac:dyDescent="0.25">
      <c r="A1965" t="s">
        <v>132</v>
      </c>
      <c r="B1965" t="s">
        <v>16</v>
      </c>
      <c r="C1965" t="s">
        <v>17</v>
      </c>
      <c r="E1965" s="1">
        <v>44490</v>
      </c>
      <c r="F1965" s="3" t="s">
        <v>1118</v>
      </c>
      <c r="G1965" t="s">
        <v>2035</v>
      </c>
      <c r="H1965" t="s">
        <v>1120</v>
      </c>
      <c r="J1965" s="3" t="s">
        <v>1121</v>
      </c>
      <c r="K1965" s="3" t="s">
        <v>1122</v>
      </c>
      <c r="L1965" s="3" t="s">
        <v>22</v>
      </c>
      <c r="M1965" s="5">
        <v>46316</v>
      </c>
      <c r="O1965" t="s">
        <v>23</v>
      </c>
      <c r="P1965">
        <v>2</v>
      </c>
      <c r="S1965" s="6">
        <v>45064</v>
      </c>
      <c r="T1965" t="s">
        <v>689</v>
      </c>
      <c r="U1965" t="s">
        <v>2442</v>
      </c>
    </row>
    <row r="1966" spans="1:21" hidden="1" x14ac:dyDescent="0.25">
      <c r="A1966" t="s">
        <v>132</v>
      </c>
      <c r="B1966" t="s">
        <v>16</v>
      </c>
      <c r="C1966" t="s">
        <v>17</v>
      </c>
      <c r="E1966" s="1">
        <v>44490</v>
      </c>
      <c r="F1966" s="3" t="s">
        <v>1118</v>
      </c>
      <c r="G1966" t="s">
        <v>2035</v>
      </c>
      <c r="H1966" t="s">
        <v>1120</v>
      </c>
      <c r="J1966" s="3" t="s">
        <v>1121</v>
      </c>
      <c r="K1966" s="3" t="s">
        <v>1122</v>
      </c>
      <c r="L1966" s="3" t="s">
        <v>22</v>
      </c>
      <c r="M1966" s="5">
        <v>46316</v>
      </c>
      <c r="O1966" t="s">
        <v>23</v>
      </c>
      <c r="P1966">
        <v>2</v>
      </c>
      <c r="S1966" s="6">
        <v>45065</v>
      </c>
      <c r="T1966" t="s">
        <v>199</v>
      </c>
      <c r="U1966" t="s">
        <v>2762</v>
      </c>
    </row>
    <row r="1967" spans="1:21" hidden="1" x14ac:dyDescent="0.25">
      <c r="A1967" t="s">
        <v>132</v>
      </c>
      <c r="B1967" t="s">
        <v>16</v>
      </c>
      <c r="C1967" t="s">
        <v>17</v>
      </c>
      <c r="E1967" s="1">
        <v>44700</v>
      </c>
      <c r="F1967" s="3" t="s">
        <v>270</v>
      </c>
      <c r="G1967" t="s">
        <v>702</v>
      </c>
      <c r="H1967" t="s">
        <v>210</v>
      </c>
      <c r="J1967" s="3" t="s">
        <v>703</v>
      </c>
      <c r="K1967" s="3" t="s">
        <v>704</v>
      </c>
      <c r="L1967" s="3" t="s">
        <v>22</v>
      </c>
      <c r="M1967" s="5">
        <v>45808</v>
      </c>
      <c r="N1967">
        <v>6</v>
      </c>
      <c r="O1967" t="s">
        <v>23</v>
      </c>
      <c r="R1967" s="10">
        <f>Table1[[#This Row],[Initial Balance]]-P1968-P4634</f>
        <v>2</v>
      </c>
      <c r="S1967" s="6">
        <v>44700</v>
      </c>
      <c r="T1967" t="s">
        <v>24</v>
      </c>
      <c r="U1967" t="s">
        <v>25</v>
      </c>
    </row>
    <row r="1968" spans="1:21" hidden="1" x14ac:dyDescent="0.25">
      <c r="A1968" t="s">
        <v>132</v>
      </c>
      <c r="B1968" t="s">
        <v>16</v>
      </c>
      <c r="C1968" t="s">
        <v>17</v>
      </c>
      <c r="E1968" s="1">
        <v>44700</v>
      </c>
      <c r="F1968" s="3" t="s">
        <v>270</v>
      </c>
      <c r="G1968" t="s">
        <v>702</v>
      </c>
      <c r="H1968" t="s">
        <v>210</v>
      </c>
      <c r="J1968" s="3" t="s">
        <v>703</v>
      </c>
      <c r="K1968" s="3" t="s">
        <v>704</v>
      </c>
      <c r="L1968" s="3" t="s">
        <v>22</v>
      </c>
      <c r="M1968" s="5">
        <v>45808</v>
      </c>
      <c r="O1968" t="s">
        <v>23</v>
      </c>
      <c r="P1968">
        <v>2</v>
      </c>
      <c r="S1968" s="6">
        <v>44992</v>
      </c>
      <c r="T1968" t="s">
        <v>199</v>
      </c>
      <c r="U1968" t="s">
        <v>198</v>
      </c>
    </row>
    <row r="1969" spans="1:21" hidden="1" x14ac:dyDescent="0.25">
      <c r="A1969" t="s">
        <v>132</v>
      </c>
      <c r="B1969" t="s">
        <v>16</v>
      </c>
      <c r="C1969" t="s">
        <v>17</v>
      </c>
      <c r="E1969" s="1">
        <v>45070</v>
      </c>
      <c r="F1969" s="3" t="s">
        <v>1118</v>
      </c>
      <c r="G1969" t="s">
        <v>2566</v>
      </c>
      <c r="H1969" t="s">
        <v>1120</v>
      </c>
      <c r="J1969" s="3" t="s">
        <v>2567</v>
      </c>
      <c r="K1969" s="3" t="s">
        <v>2568</v>
      </c>
      <c r="L1969" s="3" t="s">
        <v>22</v>
      </c>
      <c r="M1969" s="5">
        <v>46897</v>
      </c>
      <c r="N1969">
        <v>24</v>
      </c>
      <c r="O1969" t="s">
        <v>23</v>
      </c>
      <c r="R1969" s="10">
        <v>0</v>
      </c>
      <c r="S1969" s="6">
        <v>45070</v>
      </c>
      <c r="T1969" t="s">
        <v>2032</v>
      </c>
      <c r="U1969" t="s">
        <v>104</v>
      </c>
    </row>
    <row r="1970" spans="1:21" hidden="1" x14ac:dyDescent="0.25">
      <c r="A1970" t="s">
        <v>132</v>
      </c>
      <c r="B1970" t="s">
        <v>16</v>
      </c>
      <c r="C1970" t="s">
        <v>17</v>
      </c>
      <c r="E1970" s="1">
        <v>44631</v>
      </c>
      <c r="F1970" s="3">
        <v>2701</v>
      </c>
      <c r="G1970" t="s">
        <v>735</v>
      </c>
      <c r="H1970" t="s">
        <v>226</v>
      </c>
      <c r="I1970" t="s">
        <v>226</v>
      </c>
      <c r="J1970" s="3" t="s">
        <v>1365</v>
      </c>
      <c r="K1970" s="3">
        <v>622213</v>
      </c>
      <c r="L1970" s="3" t="s">
        <v>22</v>
      </c>
      <c r="M1970" s="5">
        <v>45747</v>
      </c>
      <c r="N1970">
        <v>4</v>
      </c>
      <c r="O1970" t="s">
        <v>227</v>
      </c>
      <c r="R1970" s="10">
        <v>0</v>
      </c>
      <c r="S1970" s="6">
        <v>44631</v>
      </c>
      <c r="T1970" t="s">
        <v>24</v>
      </c>
      <c r="U1970" t="s">
        <v>25</v>
      </c>
    </row>
    <row r="1971" spans="1:21" hidden="1" x14ac:dyDescent="0.25">
      <c r="A1971" t="s">
        <v>132</v>
      </c>
      <c r="B1971" t="s">
        <v>16</v>
      </c>
      <c r="C1971" t="s">
        <v>17</v>
      </c>
      <c r="E1971" s="1">
        <v>44631</v>
      </c>
      <c r="F1971" s="3">
        <v>2701</v>
      </c>
      <c r="G1971" t="s">
        <v>735</v>
      </c>
      <c r="H1971" t="s">
        <v>226</v>
      </c>
      <c r="I1971" t="s">
        <v>226</v>
      </c>
      <c r="J1971" s="3" t="s">
        <v>1365</v>
      </c>
      <c r="K1971" s="3">
        <v>622213</v>
      </c>
      <c r="L1971" s="3" t="s">
        <v>22</v>
      </c>
      <c r="M1971" s="5">
        <v>45747</v>
      </c>
      <c r="O1971" t="s">
        <v>227</v>
      </c>
      <c r="P1971">
        <v>2</v>
      </c>
      <c r="S1971" s="6">
        <v>44732</v>
      </c>
      <c r="T1971" t="s">
        <v>346</v>
      </c>
      <c r="U1971" t="s">
        <v>1512</v>
      </c>
    </row>
    <row r="1972" spans="1:21" hidden="1" x14ac:dyDescent="0.25">
      <c r="A1972" t="s">
        <v>132</v>
      </c>
      <c r="B1972" t="s">
        <v>16</v>
      </c>
      <c r="C1972" t="s">
        <v>17</v>
      </c>
      <c r="E1972" s="1">
        <v>44631</v>
      </c>
      <c r="F1972" s="3">
        <v>2701</v>
      </c>
      <c r="G1972" t="s">
        <v>735</v>
      </c>
      <c r="H1972" t="s">
        <v>226</v>
      </c>
      <c r="I1972" t="s">
        <v>226</v>
      </c>
      <c r="J1972" s="3" t="s">
        <v>1365</v>
      </c>
      <c r="K1972" s="3">
        <v>622213</v>
      </c>
      <c r="L1972" s="3" t="s">
        <v>22</v>
      </c>
      <c r="M1972" s="5">
        <v>45747</v>
      </c>
      <c r="O1972" t="s">
        <v>227</v>
      </c>
      <c r="P1972">
        <v>1</v>
      </c>
      <c r="S1972" s="6">
        <v>44774</v>
      </c>
      <c r="T1972" t="s">
        <v>346</v>
      </c>
      <c r="U1972" t="s">
        <v>1603</v>
      </c>
    </row>
    <row r="1973" spans="1:21" hidden="1" x14ac:dyDescent="0.25">
      <c r="A1973" t="s">
        <v>132</v>
      </c>
      <c r="B1973" t="s">
        <v>16</v>
      </c>
      <c r="C1973" t="s">
        <v>17</v>
      </c>
      <c r="E1973" s="1">
        <v>44631</v>
      </c>
      <c r="F1973" s="3">
        <v>2701</v>
      </c>
      <c r="G1973" t="s">
        <v>735</v>
      </c>
      <c r="H1973" t="s">
        <v>226</v>
      </c>
      <c r="I1973" t="s">
        <v>226</v>
      </c>
      <c r="J1973" s="3" t="s">
        <v>1365</v>
      </c>
      <c r="K1973" s="3">
        <v>622213</v>
      </c>
      <c r="L1973" s="3" t="s">
        <v>22</v>
      </c>
      <c r="M1973" s="5">
        <v>45747</v>
      </c>
      <c r="O1973" t="s">
        <v>227</v>
      </c>
      <c r="P1973">
        <v>1</v>
      </c>
      <c r="S1973" s="6">
        <v>44838</v>
      </c>
      <c r="T1973" t="s">
        <v>346</v>
      </c>
      <c r="U1973" t="s">
        <v>1754</v>
      </c>
    </row>
    <row r="1974" spans="1:21" hidden="1" x14ac:dyDescent="0.25">
      <c r="A1974" t="s">
        <v>132</v>
      </c>
      <c r="B1974" t="s">
        <v>74</v>
      </c>
      <c r="C1974" t="s">
        <v>17</v>
      </c>
      <c r="E1974" s="1">
        <v>44218</v>
      </c>
      <c r="F1974" s="3" t="s">
        <v>494</v>
      </c>
      <c r="G1974" t="s">
        <v>495</v>
      </c>
      <c r="H1974" t="s">
        <v>32</v>
      </c>
      <c r="I1974" t="s">
        <v>226</v>
      </c>
      <c r="J1974" s="3" t="s">
        <v>3068</v>
      </c>
      <c r="K1974" s="3">
        <v>346015</v>
      </c>
      <c r="L1974" s="3" t="s">
        <v>22</v>
      </c>
      <c r="M1974" s="5">
        <v>45291</v>
      </c>
      <c r="N1974">
        <v>4</v>
      </c>
      <c r="O1974" t="s">
        <v>204</v>
      </c>
      <c r="R1974" s="10">
        <v>0</v>
      </c>
      <c r="S1974" s="6">
        <v>44222</v>
      </c>
      <c r="T1974" t="s">
        <v>24</v>
      </c>
      <c r="U1974" t="s">
        <v>25</v>
      </c>
    </row>
    <row r="1975" spans="1:21" hidden="1" x14ac:dyDescent="0.25">
      <c r="A1975" t="s">
        <v>132</v>
      </c>
      <c r="B1975" t="s">
        <v>74</v>
      </c>
      <c r="C1975" t="s">
        <v>17</v>
      </c>
      <c r="E1975" s="1">
        <v>44218</v>
      </c>
      <c r="F1975" s="3" t="s">
        <v>494</v>
      </c>
      <c r="G1975" t="s">
        <v>495</v>
      </c>
      <c r="H1975" t="s">
        <v>32</v>
      </c>
      <c r="I1975" t="s">
        <v>226</v>
      </c>
      <c r="J1975" s="3" t="s">
        <v>3068</v>
      </c>
      <c r="K1975" s="3">
        <v>346015</v>
      </c>
      <c r="L1975" s="3" t="s">
        <v>22</v>
      </c>
      <c r="M1975" s="5">
        <v>45291</v>
      </c>
      <c r="N1975" t="s">
        <v>35</v>
      </c>
      <c r="O1975" t="s">
        <v>204</v>
      </c>
      <c r="P1975">
        <v>3</v>
      </c>
      <c r="S1975" s="6">
        <v>44334</v>
      </c>
      <c r="T1975" t="s">
        <v>262</v>
      </c>
      <c r="U1975" t="s">
        <v>263</v>
      </c>
    </row>
    <row r="1976" spans="1:21" hidden="1" x14ac:dyDescent="0.25">
      <c r="A1976" t="s">
        <v>132</v>
      </c>
      <c r="B1976" t="s">
        <v>74</v>
      </c>
      <c r="C1976" t="s">
        <v>17</v>
      </c>
      <c r="E1976" s="1">
        <v>44218</v>
      </c>
      <c r="F1976" s="3" t="s">
        <v>494</v>
      </c>
      <c r="G1976" t="s">
        <v>495</v>
      </c>
      <c r="H1976" t="s">
        <v>32</v>
      </c>
      <c r="I1976" t="s">
        <v>226</v>
      </c>
      <c r="J1976" s="3" t="s">
        <v>3068</v>
      </c>
      <c r="K1976" s="3">
        <v>346015</v>
      </c>
      <c r="L1976" s="3" t="s">
        <v>22</v>
      </c>
      <c r="M1976" s="5">
        <v>45291</v>
      </c>
      <c r="N1976" t="s">
        <v>35</v>
      </c>
      <c r="O1976" t="s">
        <v>204</v>
      </c>
      <c r="Q1976">
        <v>1</v>
      </c>
      <c r="S1976" s="6">
        <v>44337</v>
      </c>
      <c r="T1976" t="s">
        <v>199</v>
      </c>
      <c r="U1976" t="s">
        <v>264</v>
      </c>
    </row>
    <row r="1977" spans="1:21" hidden="1" x14ac:dyDescent="0.25">
      <c r="A1977" t="s">
        <v>132</v>
      </c>
      <c r="B1977" t="s">
        <v>74</v>
      </c>
      <c r="C1977" t="s">
        <v>17</v>
      </c>
      <c r="E1977" s="1">
        <v>44218</v>
      </c>
      <c r="F1977" s="3" t="s">
        <v>494</v>
      </c>
      <c r="G1977" t="s">
        <v>495</v>
      </c>
      <c r="H1977" t="s">
        <v>32</v>
      </c>
      <c r="I1977" t="s">
        <v>226</v>
      </c>
      <c r="J1977" s="3" t="s">
        <v>3068</v>
      </c>
      <c r="K1977" s="3">
        <v>346015</v>
      </c>
      <c r="L1977" s="3" t="s">
        <v>22</v>
      </c>
      <c r="M1977" s="5">
        <v>45291</v>
      </c>
      <c r="N1977" t="s">
        <v>35</v>
      </c>
      <c r="O1977" t="s">
        <v>204</v>
      </c>
      <c r="P1977">
        <v>1</v>
      </c>
      <c r="S1977" s="6">
        <v>44810</v>
      </c>
      <c r="T1977" t="s">
        <v>199</v>
      </c>
      <c r="U1977" t="s">
        <v>1643</v>
      </c>
    </row>
    <row r="1978" spans="1:21" hidden="1" x14ac:dyDescent="0.25">
      <c r="A1978" t="s">
        <v>132</v>
      </c>
      <c r="B1978" t="s">
        <v>74</v>
      </c>
      <c r="C1978" t="s">
        <v>17</v>
      </c>
      <c r="E1978" s="1">
        <v>44218</v>
      </c>
      <c r="F1978" s="3" t="s">
        <v>494</v>
      </c>
      <c r="G1978" t="s">
        <v>495</v>
      </c>
      <c r="H1978" t="s">
        <v>32</v>
      </c>
      <c r="I1978" t="s">
        <v>226</v>
      </c>
      <c r="J1978" s="3" t="s">
        <v>3068</v>
      </c>
      <c r="K1978" s="3">
        <v>346015</v>
      </c>
      <c r="L1978" s="3" t="s">
        <v>22</v>
      </c>
      <c r="M1978" s="5">
        <v>45291</v>
      </c>
      <c r="N1978" t="s">
        <v>35</v>
      </c>
      <c r="O1978" t="s">
        <v>204</v>
      </c>
      <c r="P1978">
        <v>1</v>
      </c>
      <c r="S1978" s="6">
        <v>44964</v>
      </c>
      <c r="T1978" t="s">
        <v>2032</v>
      </c>
      <c r="U1978" t="s">
        <v>2101</v>
      </c>
    </row>
    <row r="1979" spans="1:21" hidden="1" x14ac:dyDescent="0.25">
      <c r="A1979" t="s">
        <v>132</v>
      </c>
      <c r="B1979" t="s">
        <v>74</v>
      </c>
      <c r="C1979" t="s">
        <v>17</v>
      </c>
      <c r="E1979" s="1">
        <v>44151</v>
      </c>
      <c r="F1979" s="3" t="s">
        <v>573</v>
      </c>
      <c r="G1979" t="s">
        <v>574</v>
      </c>
      <c r="H1979" t="s">
        <v>575</v>
      </c>
      <c r="I1979" t="s">
        <v>575</v>
      </c>
      <c r="K1979" s="3">
        <v>244231</v>
      </c>
      <c r="L1979" s="3" t="s">
        <v>102</v>
      </c>
      <c r="M1979" s="5">
        <v>45392</v>
      </c>
      <c r="N1979">
        <v>500</v>
      </c>
      <c r="O1979" t="s">
        <v>103</v>
      </c>
      <c r="R1979" s="10">
        <v>500</v>
      </c>
      <c r="S1979" s="6">
        <v>44244</v>
      </c>
      <c r="T1979" t="s">
        <v>24</v>
      </c>
      <c r="U1979" t="s">
        <v>93</v>
      </c>
    </row>
    <row r="1980" spans="1:21" hidden="1" x14ac:dyDescent="0.25">
      <c r="A1980" t="s">
        <v>132</v>
      </c>
      <c r="B1980" t="s">
        <v>16</v>
      </c>
      <c r="C1980" t="s">
        <v>17</v>
      </c>
      <c r="F1980" s="3">
        <v>10221</v>
      </c>
      <c r="G1980" t="s">
        <v>527</v>
      </c>
      <c r="H1980" t="s">
        <v>528</v>
      </c>
      <c r="I1980" t="s">
        <v>528</v>
      </c>
      <c r="K1980" s="3">
        <v>10221</v>
      </c>
      <c r="L1980" s="3" t="s">
        <v>22</v>
      </c>
      <c r="N1980">
        <v>25</v>
      </c>
      <c r="O1980" t="s">
        <v>283</v>
      </c>
      <c r="R1980" s="10">
        <v>25</v>
      </c>
    </row>
    <row r="1981" spans="1:21" hidden="1" x14ac:dyDescent="0.25">
      <c r="A1981" t="s">
        <v>132</v>
      </c>
      <c r="B1981" t="s">
        <v>16</v>
      </c>
      <c r="C1981" t="s">
        <v>17</v>
      </c>
      <c r="E1981" s="1">
        <v>44131</v>
      </c>
      <c r="F1981" s="3" t="s">
        <v>405</v>
      </c>
      <c r="G1981" t="s">
        <v>2785</v>
      </c>
      <c r="H1981" t="s">
        <v>2786</v>
      </c>
      <c r="J1981" s="3" t="s">
        <v>532</v>
      </c>
      <c r="L1981" s="3" t="s">
        <v>22</v>
      </c>
      <c r="M1981" s="5">
        <v>45957</v>
      </c>
      <c r="O1981" t="s">
        <v>23</v>
      </c>
      <c r="P1981">
        <v>1</v>
      </c>
      <c r="S1981" s="6">
        <v>45092</v>
      </c>
      <c r="T1981" t="s">
        <v>689</v>
      </c>
      <c r="U1981" t="s">
        <v>2790</v>
      </c>
    </row>
    <row r="1982" spans="1:21" hidden="1" x14ac:dyDescent="0.25">
      <c r="A1982" t="s">
        <v>132</v>
      </c>
      <c r="B1982" t="s">
        <v>16</v>
      </c>
      <c r="C1982" t="s">
        <v>17</v>
      </c>
      <c r="E1982" s="1">
        <v>44131</v>
      </c>
      <c r="F1982" s="3" t="s">
        <v>405</v>
      </c>
      <c r="G1982" t="s">
        <v>2785</v>
      </c>
      <c r="H1982" t="s">
        <v>2786</v>
      </c>
      <c r="J1982" s="3" t="s">
        <v>532</v>
      </c>
      <c r="L1982" s="3" t="s">
        <v>22</v>
      </c>
      <c r="M1982" s="5">
        <v>45957</v>
      </c>
      <c r="O1982" t="s">
        <v>23</v>
      </c>
      <c r="P1982">
        <v>1</v>
      </c>
      <c r="S1982" s="6">
        <v>45096</v>
      </c>
      <c r="T1982" t="s">
        <v>199</v>
      </c>
      <c r="U1982" t="s">
        <v>2790</v>
      </c>
    </row>
    <row r="1983" spans="1:21" hidden="1" x14ac:dyDescent="0.25">
      <c r="A1983" t="s">
        <v>132</v>
      </c>
      <c r="B1983" t="s">
        <v>16</v>
      </c>
      <c r="C1983" t="s">
        <v>17</v>
      </c>
      <c r="E1983" s="1">
        <v>44214</v>
      </c>
      <c r="F1983" s="3" t="s">
        <v>405</v>
      </c>
      <c r="G1983" t="s">
        <v>2791</v>
      </c>
      <c r="H1983" t="s">
        <v>408</v>
      </c>
      <c r="J1983" s="3" t="s">
        <v>409</v>
      </c>
      <c r="L1983" s="3" t="s">
        <v>22</v>
      </c>
      <c r="M1983" s="5">
        <v>46040</v>
      </c>
      <c r="N1983">
        <v>100</v>
      </c>
      <c r="O1983" t="s">
        <v>23</v>
      </c>
      <c r="R1983" s="10">
        <f>Table1[[#This Row],[Initial Balance]]-SUM(P1984,P1985)</f>
        <v>92</v>
      </c>
      <c r="S1983" s="6">
        <v>44229</v>
      </c>
      <c r="T1983" t="s">
        <v>24</v>
      </c>
      <c r="U1983" t="s">
        <v>104</v>
      </c>
    </row>
    <row r="1984" spans="1:21" hidden="1" x14ac:dyDescent="0.25">
      <c r="A1984" t="s">
        <v>132</v>
      </c>
      <c r="B1984" t="s">
        <v>16</v>
      </c>
      <c r="C1984" t="s">
        <v>17</v>
      </c>
      <c r="E1984" s="1">
        <v>44214</v>
      </c>
      <c r="F1984" s="3" t="s">
        <v>405</v>
      </c>
      <c r="G1984" t="s">
        <v>2791</v>
      </c>
      <c r="H1984" t="s">
        <v>408</v>
      </c>
      <c r="J1984" s="3" t="s">
        <v>409</v>
      </c>
      <c r="L1984" s="3" t="s">
        <v>22</v>
      </c>
      <c r="M1984" s="5">
        <v>46040</v>
      </c>
      <c r="O1984" t="s">
        <v>23</v>
      </c>
      <c r="P1984">
        <v>6</v>
      </c>
      <c r="S1984" s="6">
        <v>44256</v>
      </c>
      <c r="T1984" t="s">
        <v>2792</v>
      </c>
      <c r="U1984" t="s">
        <v>2793</v>
      </c>
    </row>
    <row r="1985" spans="1:21" hidden="1" x14ac:dyDescent="0.25">
      <c r="A1985" t="s">
        <v>132</v>
      </c>
      <c r="B1985" t="s">
        <v>16</v>
      </c>
      <c r="C1985" t="s">
        <v>17</v>
      </c>
      <c r="E1985" s="1">
        <v>44214</v>
      </c>
      <c r="F1985" s="3" t="s">
        <v>405</v>
      </c>
      <c r="G1985" t="s">
        <v>2791</v>
      </c>
      <c r="H1985" t="s">
        <v>408</v>
      </c>
      <c r="J1985" s="3" t="s">
        <v>409</v>
      </c>
      <c r="L1985" s="3" t="s">
        <v>22</v>
      </c>
      <c r="M1985" s="5">
        <v>46040</v>
      </c>
      <c r="O1985" t="s">
        <v>23</v>
      </c>
      <c r="P1985">
        <v>2</v>
      </c>
      <c r="S1985" s="6">
        <v>44782</v>
      </c>
      <c r="T1985" t="s">
        <v>199</v>
      </c>
      <c r="U1985" t="s">
        <v>2794</v>
      </c>
    </row>
    <row r="1986" spans="1:21" hidden="1" x14ac:dyDescent="0.25">
      <c r="A1986" t="s">
        <v>132</v>
      </c>
      <c r="B1986" t="s">
        <v>16</v>
      </c>
      <c r="C1986" t="s">
        <v>17</v>
      </c>
      <c r="E1986" s="1">
        <v>44214</v>
      </c>
      <c r="F1986" s="3" t="s">
        <v>405</v>
      </c>
      <c r="G1986" t="s">
        <v>2791</v>
      </c>
      <c r="H1986" t="s">
        <v>408</v>
      </c>
      <c r="J1986" s="3" t="s">
        <v>409</v>
      </c>
      <c r="L1986" s="3" t="s">
        <v>22</v>
      </c>
      <c r="M1986" s="5">
        <v>46040</v>
      </c>
      <c r="O1986" t="s">
        <v>23</v>
      </c>
      <c r="P1986">
        <v>0</v>
      </c>
      <c r="S1986" s="6">
        <v>44876</v>
      </c>
      <c r="T1986" t="s">
        <v>24</v>
      </c>
      <c r="U1986" t="s">
        <v>1844</v>
      </c>
    </row>
    <row r="1987" spans="1:21" hidden="1" x14ac:dyDescent="0.25">
      <c r="A1987" t="s">
        <v>132</v>
      </c>
      <c r="B1987" t="s">
        <v>16</v>
      </c>
      <c r="C1987" t="s">
        <v>17</v>
      </c>
      <c r="E1987" s="1">
        <v>44228</v>
      </c>
      <c r="F1987" s="3" t="s">
        <v>30</v>
      </c>
      <c r="G1987" t="s">
        <v>3166</v>
      </c>
      <c r="H1987" t="s">
        <v>20</v>
      </c>
      <c r="I1987" t="s">
        <v>33</v>
      </c>
      <c r="J1987" s="3" t="s">
        <v>34</v>
      </c>
      <c r="K1987" s="3">
        <v>300012</v>
      </c>
      <c r="L1987" s="3" t="s">
        <v>22</v>
      </c>
      <c r="M1987" s="5">
        <v>45135</v>
      </c>
      <c r="O1987" t="s">
        <v>23</v>
      </c>
      <c r="P1987">
        <v>4</v>
      </c>
      <c r="S1987" s="6">
        <v>45224</v>
      </c>
      <c r="T1987" t="s">
        <v>2032</v>
      </c>
      <c r="U1987" t="s">
        <v>3026</v>
      </c>
    </row>
    <row r="1988" spans="1:21" hidden="1" x14ac:dyDescent="0.25">
      <c r="A1988" t="s">
        <v>132</v>
      </c>
      <c r="B1988" t="s">
        <v>16</v>
      </c>
      <c r="C1988" t="s">
        <v>17</v>
      </c>
      <c r="E1988" s="1">
        <v>44134</v>
      </c>
      <c r="F1988" s="3" t="s">
        <v>30</v>
      </c>
      <c r="G1988" t="s">
        <v>31</v>
      </c>
      <c r="H1988" t="s">
        <v>416</v>
      </c>
      <c r="I1988" t="s">
        <v>33</v>
      </c>
      <c r="K1988" s="3">
        <v>300012</v>
      </c>
      <c r="L1988" s="3" t="s">
        <v>22</v>
      </c>
      <c r="M1988" s="5">
        <v>45135</v>
      </c>
      <c r="N1988">
        <v>25</v>
      </c>
      <c r="O1988" t="s">
        <v>23</v>
      </c>
      <c r="R1988" s="10">
        <v>0</v>
      </c>
      <c r="S1988" s="6">
        <v>44169</v>
      </c>
      <c r="T1988" t="s">
        <v>24</v>
      </c>
      <c r="U1988" t="s">
        <v>93</v>
      </c>
    </row>
    <row r="1989" spans="1:21" hidden="1" x14ac:dyDescent="0.25">
      <c r="A1989" t="s">
        <v>132</v>
      </c>
      <c r="B1989" t="s">
        <v>16</v>
      </c>
      <c r="C1989" t="s">
        <v>17</v>
      </c>
      <c r="E1989" s="1">
        <v>44134</v>
      </c>
      <c r="F1989" s="3" t="s">
        <v>30</v>
      </c>
      <c r="G1989" t="s">
        <v>31</v>
      </c>
      <c r="H1989" t="s">
        <v>416</v>
      </c>
      <c r="I1989" t="s">
        <v>33</v>
      </c>
      <c r="K1989" s="3">
        <v>300012</v>
      </c>
      <c r="L1989" s="3" t="s">
        <v>22</v>
      </c>
      <c r="M1989" s="5">
        <v>45135</v>
      </c>
      <c r="O1989" t="s">
        <v>23</v>
      </c>
      <c r="P1989">
        <v>4</v>
      </c>
      <c r="S1989" s="6">
        <v>44169</v>
      </c>
      <c r="T1989" t="s">
        <v>162</v>
      </c>
      <c r="U1989" t="s">
        <v>198</v>
      </c>
    </row>
    <row r="1990" spans="1:21" hidden="1" x14ac:dyDescent="0.25">
      <c r="A1990" t="s">
        <v>132</v>
      </c>
      <c r="B1990" t="s">
        <v>16</v>
      </c>
      <c r="C1990" t="s">
        <v>17</v>
      </c>
      <c r="E1990" s="1">
        <v>44134</v>
      </c>
      <c r="F1990" s="3" t="s">
        <v>30</v>
      </c>
      <c r="G1990" t="s">
        <v>31</v>
      </c>
      <c r="H1990" t="s">
        <v>416</v>
      </c>
      <c r="I1990" t="s">
        <v>33</v>
      </c>
      <c r="K1990" s="3">
        <v>300012</v>
      </c>
      <c r="L1990" s="3" t="s">
        <v>22</v>
      </c>
      <c r="M1990" s="5">
        <v>45135</v>
      </c>
      <c r="O1990" t="s">
        <v>23</v>
      </c>
      <c r="P1990">
        <v>2</v>
      </c>
      <c r="S1990" s="6">
        <v>44194</v>
      </c>
      <c r="T1990" t="s">
        <v>162</v>
      </c>
      <c r="U1990" t="s">
        <v>246</v>
      </c>
    </row>
    <row r="1991" spans="1:21" hidden="1" x14ac:dyDescent="0.25">
      <c r="A1991" t="s">
        <v>132</v>
      </c>
      <c r="B1991" t="s">
        <v>16</v>
      </c>
      <c r="C1991" t="s">
        <v>17</v>
      </c>
      <c r="E1991" s="1">
        <v>44134</v>
      </c>
      <c r="F1991" s="3" t="s">
        <v>30</v>
      </c>
      <c r="G1991" t="s">
        <v>31</v>
      </c>
      <c r="H1991" t="s">
        <v>416</v>
      </c>
      <c r="I1991" t="s">
        <v>33</v>
      </c>
      <c r="K1991" s="3">
        <v>300012</v>
      </c>
      <c r="L1991" s="3" t="s">
        <v>22</v>
      </c>
      <c r="M1991" s="5">
        <v>45135</v>
      </c>
      <c r="O1991" t="s">
        <v>23</v>
      </c>
      <c r="P1991">
        <v>2</v>
      </c>
      <c r="S1991" s="6">
        <v>44214</v>
      </c>
      <c r="T1991" t="s">
        <v>28</v>
      </c>
      <c r="U1991" t="s">
        <v>248</v>
      </c>
    </row>
    <row r="1992" spans="1:21" hidden="1" x14ac:dyDescent="0.25">
      <c r="A1992" t="s">
        <v>132</v>
      </c>
      <c r="B1992" t="s">
        <v>16</v>
      </c>
      <c r="C1992" t="s">
        <v>17</v>
      </c>
      <c r="E1992" s="1">
        <v>44134</v>
      </c>
      <c r="F1992" s="3" t="s">
        <v>30</v>
      </c>
      <c r="G1992" t="s">
        <v>31</v>
      </c>
      <c r="H1992" t="s">
        <v>416</v>
      </c>
      <c r="I1992" t="s">
        <v>33</v>
      </c>
      <c r="K1992" s="3">
        <v>300012</v>
      </c>
      <c r="L1992" s="3" t="s">
        <v>22</v>
      </c>
      <c r="M1992" s="5">
        <v>45135</v>
      </c>
      <c r="O1992" t="s">
        <v>23</v>
      </c>
      <c r="P1992">
        <v>3</v>
      </c>
      <c r="S1992" s="6">
        <v>44216</v>
      </c>
      <c r="T1992" t="s">
        <v>72</v>
      </c>
      <c r="U1992" t="s">
        <v>526</v>
      </c>
    </row>
    <row r="1993" spans="1:21" hidden="1" x14ac:dyDescent="0.25">
      <c r="A1993" t="s">
        <v>132</v>
      </c>
      <c r="B1993" t="s">
        <v>16</v>
      </c>
      <c r="C1993" t="s">
        <v>17</v>
      </c>
      <c r="E1993" s="1">
        <v>44134</v>
      </c>
      <c r="F1993" s="3" t="s">
        <v>30</v>
      </c>
      <c r="G1993" t="s">
        <v>31</v>
      </c>
      <c r="H1993" t="s">
        <v>416</v>
      </c>
      <c r="I1993" t="s">
        <v>33</v>
      </c>
      <c r="K1993" s="3">
        <v>300012</v>
      </c>
      <c r="L1993" s="3" t="s">
        <v>22</v>
      </c>
      <c r="M1993" s="5">
        <v>45135</v>
      </c>
      <c r="O1993" t="s">
        <v>23</v>
      </c>
      <c r="P1993">
        <v>2</v>
      </c>
      <c r="S1993" s="6">
        <v>44216</v>
      </c>
      <c r="T1993" t="s">
        <v>119</v>
      </c>
      <c r="U1993" t="s">
        <v>526</v>
      </c>
    </row>
    <row r="1994" spans="1:21" hidden="1" x14ac:dyDescent="0.25">
      <c r="A1994" t="s">
        <v>132</v>
      </c>
      <c r="B1994" t="s">
        <v>16</v>
      </c>
      <c r="C1994" t="s">
        <v>17</v>
      </c>
      <c r="E1994" s="1">
        <v>44134</v>
      </c>
      <c r="F1994" s="3" t="s">
        <v>30</v>
      </c>
      <c r="G1994" t="s">
        <v>31</v>
      </c>
      <c r="H1994" t="s">
        <v>416</v>
      </c>
      <c r="I1994" t="s">
        <v>33</v>
      </c>
      <c r="K1994" s="3">
        <v>300012</v>
      </c>
      <c r="L1994" s="3" t="s">
        <v>22</v>
      </c>
      <c r="M1994" s="5">
        <v>45135</v>
      </c>
      <c r="O1994" t="s">
        <v>23</v>
      </c>
      <c r="P1994">
        <v>6</v>
      </c>
      <c r="S1994" s="6">
        <v>44221</v>
      </c>
      <c r="T1994" t="s">
        <v>28</v>
      </c>
      <c r="U1994" t="s">
        <v>95</v>
      </c>
    </row>
    <row r="1995" spans="1:21" hidden="1" x14ac:dyDescent="0.25">
      <c r="A1995" t="s">
        <v>132</v>
      </c>
      <c r="B1995" t="s">
        <v>16</v>
      </c>
      <c r="C1995" t="s">
        <v>17</v>
      </c>
      <c r="E1995" s="1">
        <v>44134</v>
      </c>
      <c r="F1995" s="3" t="s">
        <v>30</v>
      </c>
      <c r="G1995" t="s">
        <v>31</v>
      </c>
      <c r="H1995" t="s">
        <v>416</v>
      </c>
      <c r="I1995" t="s">
        <v>33</v>
      </c>
      <c r="K1995" s="3">
        <v>300012</v>
      </c>
      <c r="L1995" s="3" t="s">
        <v>22</v>
      </c>
      <c r="M1995" s="5">
        <v>45135</v>
      </c>
      <c r="O1995" t="s">
        <v>23</v>
      </c>
      <c r="P1995">
        <v>1</v>
      </c>
      <c r="S1995" s="6">
        <v>44274</v>
      </c>
      <c r="T1995" t="s">
        <v>162</v>
      </c>
      <c r="U1995" t="s">
        <v>266</v>
      </c>
    </row>
    <row r="1996" spans="1:21" hidden="1" x14ac:dyDescent="0.25">
      <c r="A1996" t="s">
        <v>132</v>
      </c>
      <c r="B1996" t="s">
        <v>16</v>
      </c>
      <c r="C1996" t="s">
        <v>17</v>
      </c>
      <c r="E1996" s="1">
        <v>44230</v>
      </c>
      <c r="F1996" s="3" t="s">
        <v>30</v>
      </c>
      <c r="G1996" t="s">
        <v>31</v>
      </c>
      <c r="H1996" t="s">
        <v>416</v>
      </c>
      <c r="I1996" t="s">
        <v>33</v>
      </c>
      <c r="J1996" s="3" t="s">
        <v>34</v>
      </c>
      <c r="K1996" s="3">
        <v>300012</v>
      </c>
      <c r="L1996" s="3" t="s">
        <v>22</v>
      </c>
      <c r="M1996" s="5">
        <v>45135</v>
      </c>
      <c r="N1996">
        <v>50</v>
      </c>
      <c r="O1996" t="s">
        <v>23</v>
      </c>
      <c r="R1996" s="10">
        <v>0</v>
      </c>
      <c r="S1996" s="6">
        <v>44230</v>
      </c>
      <c r="T1996" t="s">
        <v>24</v>
      </c>
      <c r="U1996" t="s">
        <v>789</v>
      </c>
    </row>
    <row r="1997" spans="1:21" hidden="1" x14ac:dyDescent="0.25">
      <c r="A1997" t="s">
        <v>132</v>
      </c>
      <c r="B1997" t="s">
        <v>16</v>
      </c>
      <c r="C1997" t="s">
        <v>17</v>
      </c>
      <c r="E1997" s="1">
        <v>44230</v>
      </c>
      <c r="F1997" s="3" t="s">
        <v>30</v>
      </c>
      <c r="G1997" t="s">
        <v>31</v>
      </c>
      <c r="H1997" t="s">
        <v>416</v>
      </c>
      <c r="I1997" t="s">
        <v>33</v>
      </c>
      <c r="J1997" s="3" t="s">
        <v>34</v>
      </c>
      <c r="K1997" s="3">
        <v>300012</v>
      </c>
      <c r="L1997" s="3" t="s">
        <v>22</v>
      </c>
      <c r="M1997" s="5">
        <v>45135</v>
      </c>
      <c r="O1997" t="s">
        <v>23</v>
      </c>
      <c r="P1997">
        <v>3</v>
      </c>
      <c r="S1997" s="6">
        <v>44239</v>
      </c>
      <c r="T1997" t="s">
        <v>28</v>
      </c>
      <c r="U1997" t="s">
        <v>87</v>
      </c>
    </row>
    <row r="1998" spans="1:21" hidden="1" x14ac:dyDescent="0.25">
      <c r="A1998" t="s">
        <v>132</v>
      </c>
      <c r="B1998" t="s">
        <v>16</v>
      </c>
      <c r="C1998" t="s">
        <v>17</v>
      </c>
      <c r="E1998" s="1">
        <v>44230</v>
      </c>
      <c r="F1998" s="3" t="s">
        <v>30</v>
      </c>
      <c r="G1998" t="s">
        <v>31</v>
      </c>
      <c r="H1998" t="s">
        <v>416</v>
      </c>
      <c r="I1998" t="s">
        <v>33</v>
      </c>
      <c r="J1998" s="3" t="s">
        <v>34</v>
      </c>
      <c r="K1998" s="3">
        <v>300012</v>
      </c>
      <c r="L1998" s="3" t="s">
        <v>22</v>
      </c>
      <c r="M1998" s="5">
        <v>45135</v>
      </c>
      <c r="O1998" t="s">
        <v>23</v>
      </c>
      <c r="P1998">
        <v>4</v>
      </c>
      <c r="S1998" s="6">
        <v>44336</v>
      </c>
      <c r="T1998" t="s">
        <v>37</v>
      </c>
      <c r="U1998" t="s">
        <v>38</v>
      </c>
    </row>
    <row r="1999" spans="1:21" hidden="1" x14ac:dyDescent="0.25">
      <c r="A1999" t="s">
        <v>132</v>
      </c>
      <c r="B1999" t="s">
        <v>16</v>
      </c>
      <c r="C1999" t="s">
        <v>17</v>
      </c>
      <c r="E1999" s="1">
        <v>44230</v>
      </c>
      <c r="F1999" s="3" t="s">
        <v>30</v>
      </c>
      <c r="G1999" t="s">
        <v>31</v>
      </c>
      <c r="H1999" t="s">
        <v>416</v>
      </c>
      <c r="I1999" t="s">
        <v>33</v>
      </c>
      <c r="J1999" s="3" t="s">
        <v>34</v>
      </c>
      <c r="K1999" s="3">
        <v>300012</v>
      </c>
      <c r="L1999" s="3" t="s">
        <v>22</v>
      </c>
      <c r="M1999" s="5">
        <v>45135</v>
      </c>
      <c r="O1999" t="s">
        <v>23</v>
      </c>
      <c r="P1999">
        <v>4</v>
      </c>
      <c r="S1999" s="6">
        <v>44348</v>
      </c>
      <c r="T1999" t="s">
        <v>37</v>
      </c>
      <c r="U1999" t="s">
        <v>57</v>
      </c>
    </row>
    <row r="2000" spans="1:21" hidden="1" x14ac:dyDescent="0.25">
      <c r="A2000" t="s">
        <v>132</v>
      </c>
      <c r="B2000" t="s">
        <v>16</v>
      </c>
      <c r="C2000" t="s">
        <v>17</v>
      </c>
      <c r="E2000" s="1">
        <v>44230</v>
      </c>
      <c r="F2000" s="3" t="s">
        <v>30</v>
      </c>
      <c r="G2000" t="s">
        <v>31</v>
      </c>
      <c r="H2000" t="s">
        <v>416</v>
      </c>
      <c r="I2000" t="s">
        <v>33</v>
      </c>
      <c r="J2000" s="3" t="s">
        <v>34</v>
      </c>
      <c r="K2000" s="3">
        <v>300012</v>
      </c>
      <c r="L2000" s="3" t="s">
        <v>22</v>
      </c>
      <c r="M2000" s="5">
        <v>45135</v>
      </c>
      <c r="O2000" t="s">
        <v>23</v>
      </c>
      <c r="P2000">
        <v>4</v>
      </c>
      <c r="S2000" s="6">
        <v>44364</v>
      </c>
      <c r="T2000" t="s">
        <v>37</v>
      </c>
      <c r="U2000" t="s">
        <v>556</v>
      </c>
    </row>
    <row r="2001" spans="1:21" hidden="1" x14ac:dyDescent="0.25">
      <c r="A2001" t="s">
        <v>132</v>
      </c>
      <c r="B2001" t="s">
        <v>16</v>
      </c>
      <c r="C2001" t="s">
        <v>17</v>
      </c>
      <c r="E2001" s="1">
        <v>44228</v>
      </c>
      <c r="F2001" s="3" t="s">
        <v>30</v>
      </c>
      <c r="G2001" t="s">
        <v>31</v>
      </c>
      <c r="H2001" t="s">
        <v>32</v>
      </c>
      <c r="I2001" t="s">
        <v>33</v>
      </c>
      <c r="J2001" s="3" t="s">
        <v>34</v>
      </c>
      <c r="K2001" s="3">
        <v>300012</v>
      </c>
      <c r="L2001" s="3" t="s">
        <v>22</v>
      </c>
      <c r="M2001" s="5">
        <v>45135</v>
      </c>
      <c r="O2001" t="s">
        <v>23</v>
      </c>
      <c r="P2001">
        <v>4</v>
      </c>
      <c r="S2001" s="6">
        <v>44595</v>
      </c>
      <c r="T2001" t="s">
        <v>346</v>
      </c>
      <c r="U2001" t="s">
        <v>1317</v>
      </c>
    </row>
    <row r="2002" spans="1:21" hidden="1" x14ac:dyDescent="0.25">
      <c r="A2002" t="s">
        <v>132</v>
      </c>
      <c r="B2002" t="s">
        <v>16</v>
      </c>
      <c r="C2002" t="s">
        <v>17</v>
      </c>
      <c r="E2002" s="1">
        <v>44228</v>
      </c>
      <c r="F2002" s="3" t="s">
        <v>30</v>
      </c>
      <c r="G2002" t="s">
        <v>31</v>
      </c>
      <c r="H2002" t="s">
        <v>32</v>
      </c>
      <c r="I2002" t="s">
        <v>33</v>
      </c>
      <c r="J2002" s="3" t="s">
        <v>34</v>
      </c>
      <c r="K2002" s="3">
        <v>300012</v>
      </c>
      <c r="L2002" s="3" t="s">
        <v>22</v>
      </c>
      <c r="M2002" s="5">
        <v>45135</v>
      </c>
      <c r="O2002" t="s">
        <v>23</v>
      </c>
      <c r="P2002">
        <v>2</v>
      </c>
      <c r="S2002" s="6">
        <v>44608</v>
      </c>
      <c r="T2002" t="s">
        <v>28</v>
      </c>
      <c r="U2002" t="s">
        <v>1352</v>
      </c>
    </row>
    <row r="2003" spans="1:21" hidden="1" x14ac:dyDescent="0.25">
      <c r="A2003" t="s">
        <v>132</v>
      </c>
      <c r="B2003" t="s">
        <v>16</v>
      </c>
      <c r="C2003" t="s">
        <v>17</v>
      </c>
      <c r="E2003" s="1">
        <v>44228</v>
      </c>
      <c r="F2003" s="3" t="s">
        <v>30</v>
      </c>
      <c r="G2003" t="s">
        <v>31</v>
      </c>
      <c r="H2003" t="s">
        <v>32</v>
      </c>
      <c r="I2003" t="s">
        <v>33</v>
      </c>
      <c r="J2003" s="3" t="s">
        <v>34</v>
      </c>
      <c r="K2003" s="3">
        <v>300012</v>
      </c>
      <c r="L2003" s="3" t="s">
        <v>22</v>
      </c>
      <c r="M2003" s="5">
        <v>45135</v>
      </c>
      <c r="O2003" t="s">
        <v>23</v>
      </c>
      <c r="P2003">
        <v>4</v>
      </c>
      <c r="S2003" s="6">
        <v>44614</v>
      </c>
      <c r="T2003" t="s">
        <v>28</v>
      </c>
      <c r="U2003" t="s">
        <v>1353</v>
      </c>
    </row>
    <row r="2004" spans="1:21" hidden="1" x14ac:dyDescent="0.25">
      <c r="A2004" t="s">
        <v>132</v>
      </c>
      <c r="B2004" t="s">
        <v>16</v>
      </c>
      <c r="C2004" t="s">
        <v>17</v>
      </c>
      <c r="F2004" s="3" t="s">
        <v>518</v>
      </c>
      <c r="G2004" t="s">
        <v>519</v>
      </c>
      <c r="H2004" t="s">
        <v>32</v>
      </c>
      <c r="I2004" t="s">
        <v>520</v>
      </c>
      <c r="K2004" s="3">
        <v>200819608</v>
      </c>
      <c r="L2004" s="3" t="s">
        <v>22</v>
      </c>
      <c r="N2004">
        <v>250</v>
      </c>
      <c r="O2004" t="s">
        <v>283</v>
      </c>
      <c r="R2004" s="10">
        <v>250</v>
      </c>
    </row>
    <row r="2005" spans="1:21" hidden="1" x14ac:dyDescent="0.25">
      <c r="A2005" t="s">
        <v>132</v>
      </c>
      <c r="B2005" t="s">
        <v>74</v>
      </c>
      <c r="C2005" t="s">
        <v>17</v>
      </c>
      <c r="E2005" s="16">
        <v>44097</v>
      </c>
      <c r="F2005" s="3" t="s">
        <v>496</v>
      </c>
      <c r="G2005" t="s">
        <v>497</v>
      </c>
      <c r="H2005" t="s">
        <v>498</v>
      </c>
      <c r="I2005" t="s">
        <v>498</v>
      </c>
      <c r="K2005" s="3" t="s">
        <v>499</v>
      </c>
      <c r="L2005" s="3" t="s">
        <v>22</v>
      </c>
      <c r="M2005" s="5">
        <v>44305</v>
      </c>
      <c r="N2005">
        <v>200</v>
      </c>
      <c r="O2005" t="s">
        <v>500</v>
      </c>
      <c r="R2005" s="10">
        <v>0</v>
      </c>
    </row>
    <row r="2006" spans="1:21" hidden="1" x14ac:dyDescent="0.25">
      <c r="A2006" t="s">
        <v>132</v>
      </c>
      <c r="B2006" t="s">
        <v>74</v>
      </c>
      <c r="C2006" t="s">
        <v>17</v>
      </c>
      <c r="E2006" s="16">
        <v>44097</v>
      </c>
      <c r="F2006" s="3" t="s">
        <v>496</v>
      </c>
      <c r="G2006" t="s">
        <v>497</v>
      </c>
      <c r="H2006" t="s">
        <v>498</v>
      </c>
      <c r="I2006" t="s">
        <v>498</v>
      </c>
      <c r="K2006" s="3" t="s">
        <v>499</v>
      </c>
      <c r="L2006" s="3" t="s">
        <v>22</v>
      </c>
      <c r="M2006" s="5">
        <v>44305</v>
      </c>
      <c r="O2006" t="s">
        <v>500</v>
      </c>
      <c r="P2006">
        <v>20</v>
      </c>
      <c r="S2006" s="6">
        <v>44186</v>
      </c>
      <c r="T2006" t="s">
        <v>24</v>
      </c>
      <c r="U2006" t="s">
        <v>3004</v>
      </c>
    </row>
    <row r="2007" spans="1:21" hidden="1" x14ac:dyDescent="0.25">
      <c r="A2007" t="s">
        <v>132</v>
      </c>
      <c r="B2007" t="s">
        <v>65</v>
      </c>
      <c r="C2007" t="s">
        <v>17</v>
      </c>
      <c r="E2007" s="1">
        <v>44358</v>
      </c>
      <c r="F2007" s="3" t="s">
        <v>844</v>
      </c>
      <c r="G2007" t="s">
        <v>845</v>
      </c>
      <c r="H2007" t="s">
        <v>846</v>
      </c>
      <c r="I2007" t="s">
        <v>333</v>
      </c>
      <c r="J2007" s="3" t="s">
        <v>847</v>
      </c>
      <c r="K2007" s="3" t="s">
        <v>848</v>
      </c>
      <c r="L2007" s="3" t="s">
        <v>22</v>
      </c>
      <c r="M2007" s="5">
        <v>45351</v>
      </c>
      <c r="N2007">
        <v>8</v>
      </c>
      <c r="O2007" t="s">
        <v>23</v>
      </c>
      <c r="R2007" s="10">
        <v>0</v>
      </c>
      <c r="S2007" s="6">
        <v>44351</v>
      </c>
      <c r="T2007" t="s">
        <v>24</v>
      </c>
      <c r="U2007" t="s">
        <v>789</v>
      </c>
    </row>
    <row r="2008" spans="1:21" hidden="1" x14ac:dyDescent="0.25">
      <c r="A2008" t="s">
        <v>132</v>
      </c>
      <c r="B2008" t="s">
        <v>65</v>
      </c>
      <c r="C2008" t="s">
        <v>17</v>
      </c>
      <c r="E2008" s="1">
        <v>44358</v>
      </c>
      <c r="F2008" s="3" t="s">
        <v>844</v>
      </c>
      <c r="G2008" t="s">
        <v>845</v>
      </c>
      <c r="H2008" t="s">
        <v>846</v>
      </c>
      <c r="I2008" t="s">
        <v>333</v>
      </c>
      <c r="J2008" s="3" t="s">
        <v>847</v>
      </c>
      <c r="K2008" s="3" t="s">
        <v>848</v>
      </c>
      <c r="L2008" s="3" t="s">
        <v>22</v>
      </c>
      <c r="M2008" s="5">
        <v>45351</v>
      </c>
      <c r="O2008" t="s">
        <v>23</v>
      </c>
      <c r="P2008">
        <v>2</v>
      </c>
      <c r="S2008" s="6">
        <v>44363</v>
      </c>
      <c r="T2008" t="s">
        <v>37</v>
      </c>
      <c r="U2008" t="s">
        <v>862</v>
      </c>
    </row>
    <row r="2009" spans="1:21" hidden="1" x14ac:dyDescent="0.25">
      <c r="A2009" t="s">
        <v>132</v>
      </c>
      <c r="B2009" t="s">
        <v>65</v>
      </c>
      <c r="C2009" t="s">
        <v>17</v>
      </c>
      <c r="E2009" s="1">
        <v>44358</v>
      </c>
      <c r="F2009" s="3" t="s">
        <v>844</v>
      </c>
      <c r="G2009" t="s">
        <v>845</v>
      </c>
      <c r="H2009" t="s">
        <v>846</v>
      </c>
      <c r="I2009" t="s">
        <v>333</v>
      </c>
      <c r="J2009" s="3" t="s">
        <v>847</v>
      </c>
      <c r="K2009" s="3" t="s">
        <v>848</v>
      </c>
      <c r="L2009" s="3" t="s">
        <v>22</v>
      </c>
      <c r="M2009" s="5">
        <v>45351</v>
      </c>
      <c r="O2009" t="s">
        <v>23</v>
      </c>
      <c r="P2009">
        <v>1</v>
      </c>
      <c r="S2009" s="6">
        <v>44608</v>
      </c>
      <c r="T2009" t="s">
        <v>28</v>
      </c>
      <c r="U2009" t="s">
        <v>1352</v>
      </c>
    </row>
    <row r="2010" spans="1:21" hidden="1" x14ac:dyDescent="0.25">
      <c r="A2010" t="s">
        <v>132</v>
      </c>
      <c r="B2010" t="s">
        <v>65</v>
      </c>
      <c r="C2010" t="s">
        <v>17</v>
      </c>
      <c r="E2010" s="1">
        <v>44358</v>
      </c>
      <c r="F2010" s="3" t="s">
        <v>844</v>
      </c>
      <c r="G2010" t="s">
        <v>845</v>
      </c>
      <c r="H2010" t="s">
        <v>846</v>
      </c>
      <c r="I2010" t="s">
        <v>333</v>
      </c>
      <c r="J2010" s="3" t="s">
        <v>847</v>
      </c>
      <c r="K2010" s="3" t="s">
        <v>848</v>
      </c>
      <c r="L2010" s="3" t="s">
        <v>22</v>
      </c>
      <c r="M2010" s="5">
        <v>45351</v>
      </c>
      <c r="O2010" t="s">
        <v>23</v>
      </c>
      <c r="P2010">
        <v>2</v>
      </c>
      <c r="S2010" s="6">
        <v>44614</v>
      </c>
      <c r="T2010" t="s">
        <v>28</v>
      </c>
      <c r="U2010" t="s">
        <v>1353</v>
      </c>
    </row>
    <row r="2011" spans="1:21" hidden="1" x14ac:dyDescent="0.25">
      <c r="A2011" t="s">
        <v>132</v>
      </c>
      <c r="B2011" t="s">
        <v>65</v>
      </c>
      <c r="C2011" t="s">
        <v>17</v>
      </c>
      <c r="E2011" s="1">
        <v>44358</v>
      </c>
      <c r="F2011" s="3" t="s">
        <v>844</v>
      </c>
      <c r="G2011" t="s">
        <v>845</v>
      </c>
      <c r="H2011" t="s">
        <v>846</v>
      </c>
      <c r="I2011" t="s">
        <v>333</v>
      </c>
      <c r="J2011" s="3" t="s">
        <v>847</v>
      </c>
      <c r="K2011" s="3" t="s">
        <v>848</v>
      </c>
      <c r="L2011" s="3" t="s">
        <v>22</v>
      </c>
      <c r="M2011" s="5">
        <v>45351</v>
      </c>
      <c r="O2011" t="s">
        <v>23</v>
      </c>
      <c r="P2011">
        <v>2</v>
      </c>
      <c r="S2011" s="6">
        <v>44636</v>
      </c>
      <c r="T2011" t="s">
        <v>28</v>
      </c>
      <c r="U2011" t="s">
        <v>1384</v>
      </c>
    </row>
    <row r="2012" spans="1:21" hidden="1" x14ac:dyDescent="0.25">
      <c r="A2012" t="s">
        <v>132</v>
      </c>
      <c r="B2012" t="s">
        <v>65</v>
      </c>
      <c r="C2012" t="s">
        <v>17</v>
      </c>
      <c r="E2012" s="1">
        <v>44358</v>
      </c>
      <c r="F2012" s="3" t="s">
        <v>844</v>
      </c>
      <c r="G2012" t="s">
        <v>845</v>
      </c>
      <c r="H2012" t="s">
        <v>846</v>
      </c>
      <c r="I2012" t="s">
        <v>333</v>
      </c>
      <c r="J2012" s="3" t="s">
        <v>847</v>
      </c>
      <c r="K2012" s="3" t="s">
        <v>848</v>
      </c>
      <c r="L2012" s="3" t="s">
        <v>22</v>
      </c>
      <c r="M2012" s="5">
        <v>45351</v>
      </c>
      <c r="O2012" t="s">
        <v>23</v>
      </c>
      <c r="P2012">
        <v>1</v>
      </c>
      <c r="S2012" s="6">
        <v>44774</v>
      </c>
      <c r="T2012" t="s">
        <v>28</v>
      </c>
      <c r="U2012" t="s">
        <v>1611</v>
      </c>
    </row>
    <row r="2013" spans="1:21" hidden="1" x14ac:dyDescent="0.25">
      <c r="A2013" t="s">
        <v>132</v>
      </c>
      <c r="B2013" t="s">
        <v>16</v>
      </c>
      <c r="C2013" t="s">
        <v>17</v>
      </c>
      <c r="E2013" s="1">
        <v>44188</v>
      </c>
      <c r="F2013" s="3" t="s">
        <v>411</v>
      </c>
      <c r="G2013" t="s">
        <v>533</v>
      </c>
      <c r="H2013" t="s">
        <v>32</v>
      </c>
      <c r="I2013" t="s">
        <v>33</v>
      </c>
      <c r="K2013" s="3">
        <v>600001</v>
      </c>
      <c r="L2013" s="3" t="s">
        <v>22</v>
      </c>
      <c r="M2013" s="5">
        <v>45250</v>
      </c>
      <c r="N2013">
        <v>100</v>
      </c>
      <c r="O2013" t="s">
        <v>283</v>
      </c>
      <c r="R2013" s="10">
        <v>0</v>
      </c>
      <c r="S2013" s="6">
        <v>44188</v>
      </c>
      <c r="T2013" t="s">
        <v>59</v>
      </c>
      <c r="U2013" t="s">
        <v>93</v>
      </c>
    </row>
    <row r="2014" spans="1:21" hidden="1" x14ac:dyDescent="0.25">
      <c r="A2014" t="s">
        <v>132</v>
      </c>
      <c r="B2014" t="s">
        <v>16</v>
      </c>
      <c r="C2014" t="s">
        <v>17</v>
      </c>
      <c r="E2014" s="1">
        <v>44188</v>
      </c>
      <c r="F2014" s="3" t="s">
        <v>411</v>
      </c>
      <c r="G2014" t="s">
        <v>533</v>
      </c>
      <c r="H2014" t="s">
        <v>32</v>
      </c>
      <c r="I2014" t="s">
        <v>33</v>
      </c>
      <c r="K2014" s="3">
        <v>600001</v>
      </c>
      <c r="L2014" s="3" t="s">
        <v>22</v>
      </c>
      <c r="M2014" s="5">
        <v>45250</v>
      </c>
      <c r="O2014" t="s">
        <v>283</v>
      </c>
      <c r="P2014">
        <v>1</v>
      </c>
      <c r="S2014" s="6">
        <v>44188</v>
      </c>
      <c r="T2014" t="s">
        <v>59</v>
      </c>
      <c r="U2014" t="s">
        <v>534</v>
      </c>
    </row>
    <row r="2015" spans="1:21" hidden="1" x14ac:dyDescent="0.25">
      <c r="A2015" t="s">
        <v>132</v>
      </c>
      <c r="B2015" t="s">
        <v>16</v>
      </c>
      <c r="C2015" t="s">
        <v>17</v>
      </c>
      <c r="E2015" s="1">
        <v>44188</v>
      </c>
      <c r="F2015" s="3" t="s">
        <v>411</v>
      </c>
      <c r="G2015" t="s">
        <v>533</v>
      </c>
      <c r="H2015" t="s">
        <v>32</v>
      </c>
      <c r="I2015" t="s">
        <v>33</v>
      </c>
      <c r="K2015" s="3">
        <v>600001</v>
      </c>
      <c r="L2015" s="3" t="s">
        <v>22</v>
      </c>
      <c r="M2015" s="5">
        <v>45250</v>
      </c>
      <c r="O2015" t="s">
        <v>283</v>
      </c>
      <c r="P2015">
        <v>2</v>
      </c>
      <c r="S2015" s="6">
        <v>44608</v>
      </c>
      <c r="T2015" t="s">
        <v>28</v>
      </c>
      <c r="U2015" t="s">
        <v>1352</v>
      </c>
    </row>
    <row r="2016" spans="1:21" hidden="1" x14ac:dyDescent="0.25">
      <c r="A2016" t="s">
        <v>132</v>
      </c>
      <c r="B2016" t="s">
        <v>16</v>
      </c>
      <c r="C2016" t="s">
        <v>17</v>
      </c>
      <c r="E2016" s="1">
        <v>44132</v>
      </c>
      <c r="F2016" s="3" t="s">
        <v>361</v>
      </c>
      <c r="G2016" t="s">
        <v>514</v>
      </c>
      <c r="H2016" t="s">
        <v>420</v>
      </c>
      <c r="K2016" s="3">
        <v>6052008015</v>
      </c>
      <c r="L2016" s="3" t="s">
        <v>22</v>
      </c>
      <c r="M2016" s="5">
        <v>45958</v>
      </c>
      <c r="N2016">
        <v>48</v>
      </c>
      <c r="O2016" t="s">
        <v>23</v>
      </c>
      <c r="R2016" s="10">
        <v>0</v>
      </c>
      <c r="S2016" s="6">
        <v>44180</v>
      </c>
      <c r="T2016" t="s">
        <v>59</v>
      </c>
      <c r="U2016" t="s">
        <v>515</v>
      </c>
    </row>
    <row r="2017" spans="1:21" hidden="1" x14ac:dyDescent="0.25">
      <c r="A2017" t="s">
        <v>132</v>
      </c>
      <c r="B2017" t="s">
        <v>16</v>
      </c>
      <c r="C2017" t="s">
        <v>17</v>
      </c>
      <c r="E2017" s="1">
        <v>44132</v>
      </c>
      <c r="F2017" s="3" t="s">
        <v>361</v>
      </c>
      <c r="G2017" t="s">
        <v>514</v>
      </c>
      <c r="H2017" t="s">
        <v>41</v>
      </c>
      <c r="K2017" s="3">
        <v>6052008015</v>
      </c>
      <c r="M2017" s="5">
        <v>45958</v>
      </c>
      <c r="O2017" t="s">
        <v>23</v>
      </c>
      <c r="P2017">
        <v>3</v>
      </c>
      <c r="S2017" s="6">
        <v>44180</v>
      </c>
      <c r="T2017" t="s">
        <v>162</v>
      </c>
      <c r="U2017" t="s">
        <v>198</v>
      </c>
    </row>
    <row r="2018" spans="1:21" hidden="1" x14ac:dyDescent="0.25">
      <c r="A2018" t="s">
        <v>132</v>
      </c>
      <c r="B2018" t="s">
        <v>16</v>
      </c>
      <c r="C2018" t="s">
        <v>17</v>
      </c>
      <c r="E2018" s="1">
        <v>44132</v>
      </c>
      <c r="F2018" s="3" t="s">
        <v>361</v>
      </c>
      <c r="G2018" t="s">
        <v>514</v>
      </c>
      <c r="H2018" t="s">
        <v>41</v>
      </c>
      <c r="K2018" s="3">
        <v>6052008015</v>
      </c>
      <c r="M2018" s="5">
        <v>45958</v>
      </c>
      <c r="O2018" t="s">
        <v>23</v>
      </c>
      <c r="P2018">
        <v>1</v>
      </c>
      <c r="S2018" s="6">
        <v>44189</v>
      </c>
      <c r="T2018" t="s">
        <v>162</v>
      </c>
      <c r="U2018" t="s">
        <v>57</v>
      </c>
    </row>
    <row r="2019" spans="1:21" hidden="1" x14ac:dyDescent="0.25">
      <c r="A2019" t="s">
        <v>132</v>
      </c>
      <c r="B2019" t="s">
        <v>16</v>
      </c>
      <c r="C2019" t="s">
        <v>17</v>
      </c>
      <c r="E2019" s="1">
        <v>44132</v>
      </c>
      <c r="F2019" s="3" t="s">
        <v>361</v>
      </c>
      <c r="G2019" t="s">
        <v>514</v>
      </c>
      <c r="H2019" t="s">
        <v>41</v>
      </c>
      <c r="K2019" s="3">
        <v>6052008015</v>
      </c>
      <c r="M2019" s="5">
        <v>45958</v>
      </c>
      <c r="O2019" t="s">
        <v>23</v>
      </c>
      <c r="P2019">
        <v>0</v>
      </c>
      <c r="S2019" s="6">
        <v>44193</v>
      </c>
      <c r="T2019" t="s">
        <v>59</v>
      </c>
      <c r="U2019" t="s">
        <v>240</v>
      </c>
    </row>
    <row r="2020" spans="1:21" hidden="1" x14ac:dyDescent="0.25">
      <c r="A2020" t="s">
        <v>132</v>
      </c>
      <c r="B2020" t="s">
        <v>16</v>
      </c>
      <c r="C2020" t="s">
        <v>17</v>
      </c>
      <c r="E2020" s="1">
        <v>44132</v>
      </c>
      <c r="F2020" s="3" t="s">
        <v>361</v>
      </c>
      <c r="G2020" t="s">
        <v>514</v>
      </c>
      <c r="H2020" t="s">
        <v>41</v>
      </c>
      <c r="K2020" s="3">
        <v>6052008015</v>
      </c>
      <c r="M2020" s="5">
        <v>45958</v>
      </c>
      <c r="O2020" t="s">
        <v>23</v>
      </c>
      <c r="P2020">
        <v>2</v>
      </c>
      <c r="S2020" s="6">
        <v>44194</v>
      </c>
      <c r="T2020" t="s">
        <v>162</v>
      </c>
      <c r="U2020" t="s">
        <v>57</v>
      </c>
    </row>
    <row r="2021" spans="1:21" hidden="1" x14ac:dyDescent="0.25">
      <c r="A2021" t="s">
        <v>132</v>
      </c>
      <c r="B2021" t="s">
        <v>16</v>
      </c>
      <c r="C2021" t="s">
        <v>17</v>
      </c>
      <c r="E2021" s="1">
        <v>44132</v>
      </c>
      <c r="F2021" s="3" t="s">
        <v>361</v>
      </c>
      <c r="G2021" t="s">
        <v>514</v>
      </c>
      <c r="H2021" t="s">
        <v>41</v>
      </c>
      <c r="K2021" s="3">
        <v>6052008015</v>
      </c>
      <c r="M2021" s="5">
        <v>45958</v>
      </c>
      <c r="O2021" t="s">
        <v>23</v>
      </c>
      <c r="P2021">
        <v>4</v>
      </c>
      <c r="S2021" s="6">
        <v>44214</v>
      </c>
      <c r="T2021" t="s">
        <v>28</v>
      </c>
      <c r="U2021" t="s">
        <v>556</v>
      </c>
    </row>
    <row r="2022" spans="1:21" hidden="1" x14ac:dyDescent="0.25">
      <c r="A2022" t="s">
        <v>132</v>
      </c>
      <c r="B2022" t="s">
        <v>16</v>
      </c>
      <c r="C2022" t="s">
        <v>17</v>
      </c>
      <c r="E2022" s="1">
        <v>44132</v>
      </c>
      <c r="F2022" s="3" t="s">
        <v>361</v>
      </c>
      <c r="G2022" t="s">
        <v>514</v>
      </c>
      <c r="H2022" t="s">
        <v>41</v>
      </c>
      <c r="K2022" s="3">
        <v>6052008015</v>
      </c>
      <c r="M2022" s="5">
        <v>45958</v>
      </c>
      <c r="O2022" t="s">
        <v>23</v>
      </c>
      <c r="P2022">
        <v>4</v>
      </c>
      <c r="S2022" s="6">
        <v>44221</v>
      </c>
      <c r="T2022" t="s">
        <v>28</v>
      </c>
      <c r="U2022" t="s">
        <v>557</v>
      </c>
    </row>
    <row r="2023" spans="1:21" hidden="1" x14ac:dyDescent="0.25">
      <c r="A2023" t="s">
        <v>132</v>
      </c>
      <c r="B2023" t="s">
        <v>16</v>
      </c>
      <c r="C2023" t="s">
        <v>17</v>
      </c>
      <c r="E2023" s="1">
        <v>44132</v>
      </c>
      <c r="F2023" s="3" t="s">
        <v>361</v>
      </c>
      <c r="G2023" t="s">
        <v>514</v>
      </c>
      <c r="H2023" t="s">
        <v>41</v>
      </c>
      <c r="K2023" s="3">
        <v>6052008015</v>
      </c>
      <c r="M2023" s="5">
        <v>45958</v>
      </c>
      <c r="O2023" t="s">
        <v>23</v>
      </c>
      <c r="P2023">
        <v>1</v>
      </c>
      <c r="S2023" s="6">
        <v>44274</v>
      </c>
      <c r="T2023" t="s">
        <v>162</v>
      </c>
      <c r="U2023" t="s">
        <v>558</v>
      </c>
    </row>
    <row r="2024" spans="1:21" hidden="1" x14ac:dyDescent="0.25">
      <c r="A2024" t="s">
        <v>132</v>
      </c>
      <c r="B2024" t="s">
        <v>16</v>
      </c>
      <c r="C2024" t="s">
        <v>17</v>
      </c>
      <c r="E2024" s="1">
        <v>44132</v>
      </c>
      <c r="F2024" s="3" t="s">
        <v>361</v>
      </c>
      <c r="G2024" t="s">
        <v>514</v>
      </c>
      <c r="H2024" t="s">
        <v>41</v>
      </c>
      <c r="K2024" s="3">
        <v>6052008015</v>
      </c>
      <c r="M2024" s="5">
        <v>45958</v>
      </c>
      <c r="O2024" t="s">
        <v>23</v>
      </c>
      <c r="P2024">
        <v>4</v>
      </c>
      <c r="S2024" s="6">
        <v>44336</v>
      </c>
      <c r="T2024" t="s">
        <v>37</v>
      </c>
      <c r="U2024" t="s">
        <v>38</v>
      </c>
    </row>
    <row r="2025" spans="1:21" hidden="1" x14ac:dyDescent="0.25">
      <c r="A2025" t="s">
        <v>132</v>
      </c>
      <c r="B2025" t="s">
        <v>16</v>
      </c>
      <c r="C2025" t="s">
        <v>17</v>
      </c>
      <c r="E2025" s="1">
        <v>44132</v>
      </c>
      <c r="F2025" s="3" t="s">
        <v>361</v>
      </c>
      <c r="G2025" t="s">
        <v>514</v>
      </c>
      <c r="H2025" t="s">
        <v>41</v>
      </c>
      <c r="K2025" s="3">
        <v>6052008015</v>
      </c>
      <c r="M2025" s="5">
        <v>45958</v>
      </c>
      <c r="O2025" t="s">
        <v>23</v>
      </c>
      <c r="P2025">
        <v>4</v>
      </c>
      <c r="S2025" s="6">
        <v>44354</v>
      </c>
      <c r="T2025" t="s">
        <v>37</v>
      </c>
      <c r="U2025" t="s">
        <v>57</v>
      </c>
    </row>
    <row r="2026" spans="1:21" hidden="1" x14ac:dyDescent="0.25">
      <c r="A2026" t="s">
        <v>132</v>
      </c>
      <c r="B2026" t="s">
        <v>16</v>
      </c>
      <c r="C2026" t="s">
        <v>17</v>
      </c>
      <c r="E2026" s="1">
        <v>44132</v>
      </c>
      <c r="F2026" s="3" t="s">
        <v>361</v>
      </c>
      <c r="G2026" t="s">
        <v>514</v>
      </c>
      <c r="H2026" t="s">
        <v>41</v>
      </c>
      <c r="K2026" s="3">
        <v>6052008015</v>
      </c>
      <c r="M2026" s="5">
        <v>45958</v>
      </c>
      <c r="O2026" t="s">
        <v>23</v>
      </c>
      <c r="P2026">
        <v>4</v>
      </c>
      <c r="S2026" s="6">
        <v>44364</v>
      </c>
      <c r="T2026" t="s">
        <v>37</v>
      </c>
      <c r="U2026" t="s">
        <v>556</v>
      </c>
    </row>
    <row r="2027" spans="1:21" hidden="1" x14ac:dyDescent="0.25">
      <c r="A2027" t="s">
        <v>132</v>
      </c>
      <c r="B2027" t="s">
        <v>16</v>
      </c>
      <c r="C2027" t="s">
        <v>17</v>
      </c>
      <c r="E2027" s="1">
        <v>44132</v>
      </c>
      <c r="F2027" s="3" t="s">
        <v>361</v>
      </c>
      <c r="G2027" t="s">
        <v>514</v>
      </c>
      <c r="H2027" t="s">
        <v>41</v>
      </c>
      <c r="K2027" s="3">
        <v>6052008015</v>
      </c>
      <c r="M2027" s="5">
        <v>45958</v>
      </c>
      <c r="O2027" t="s">
        <v>23</v>
      </c>
      <c r="P2027">
        <v>2</v>
      </c>
      <c r="S2027" s="6">
        <v>44608</v>
      </c>
      <c r="T2027" t="s">
        <v>28</v>
      </c>
      <c r="U2027" t="s">
        <v>1352</v>
      </c>
    </row>
    <row r="2028" spans="1:21" hidden="1" x14ac:dyDescent="0.25">
      <c r="A2028" t="s">
        <v>132</v>
      </c>
      <c r="B2028" t="s">
        <v>16</v>
      </c>
      <c r="C2028" t="s">
        <v>17</v>
      </c>
      <c r="E2028" s="1">
        <v>44132</v>
      </c>
      <c r="F2028" s="3" t="s">
        <v>361</v>
      </c>
      <c r="G2028" t="s">
        <v>514</v>
      </c>
      <c r="H2028" t="s">
        <v>41</v>
      </c>
      <c r="K2028" s="3">
        <v>6052008015</v>
      </c>
      <c r="M2028" s="5">
        <v>45958</v>
      </c>
      <c r="O2028" t="s">
        <v>23</v>
      </c>
      <c r="P2028">
        <v>5</v>
      </c>
      <c r="S2028" s="6">
        <v>44614</v>
      </c>
      <c r="T2028" t="s">
        <v>28</v>
      </c>
      <c r="U2028" t="s">
        <v>1353</v>
      </c>
    </row>
    <row r="2029" spans="1:21" hidden="1" x14ac:dyDescent="0.25">
      <c r="A2029" t="s">
        <v>132</v>
      </c>
      <c r="B2029" t="s">
        <v>16</v>
      </c>
      <c r="C2029" t="s">
        <v>17</v>
      </c>
      <c r="E2029" s="1">
        <v>44132</v>
      </c>
      <c r="F2029" s="3" t="s">
        <v>361</v>
      </c>
      <c r="G2029" t="s">
        <v>514</v>
      </c>
      <c r="H2029" t="s">
        <v>41</v>
      </c>
      <c r="K2029" s="3">
        <v>6052008015</v>
      </c>
      <c r="M2029" s="5">
        <v>45958</v>
      </c>
      <c r="O2029" t="s">
        <v>23</v>
      </c>
      <c r="P2029">
        <v>4</v>
      </c>
      <c r="S2029" s="6">
        <v>44636</v>
      </c>
      <c r="T2029" t="s">
        <v>28</v>
      </c>
      <c r="U2029" t="s">
        <v>1384</v>
      </c>
    </row>
    <row r="2030" spans="1:21" hidden="1" x14ac:dyDescent="0.25">
      <c r="A2030" t="s">
        <v>132</v>
      </c>
      <c r="B2030" t="s">
        <v>16</v>
      </c>
      <c r="C2030" t="s">
        <v>17</v>
      </c>
      <c r="E2030" s="1">
        <v>44132</v>
      </c>
      <c r="F2030" s="3" t="s">
        <v>361</v>
      </c>
      <c r="G2030" t="s">
        <v>514</v>
      </c>
      <c r="H2030" t="s">
        <v>41</v>
      </c>
      <c r="K2030" s="3">
        <v>6052008015</v>
      </c>
      <c r="M2030" s="5">
        <v>45958</v>
      </c>
      <c r="O2030" t="s">
        <v>23</v>
      </c>
      <c r="P2030">
        <v>4</v>
      </c>
      <c r="S2030" s="6">
        <v>44774</v>
      </c>
      <c r="T2030" t="s">
        <v>28</v>
      </c>
      <c r="U2030" t="s">
        <v>1612</v>
      </c>
    </row>
    <row r="2031" spans="1:21" hidden="1" x14ac:dyDescent="0.25">
      <c r="A2031" t="s">
        <v>132</v>
      </c>
      <c r="B2031" t="s">
        <v>16</v>
      </c>
      <c r="C2031" t="s">
        <v>17</v>
      </c>
      <c r="E2031" s="1">
        <v>44132</v>
      </c>
      <c r="F2031" s="3" t="s">
        <v>361</v>
      </c>
      <c r="G2031" t="s">
        <v>514</v>
      </c>
      <c r="H2031" t="s">
        <v>41</v>
      </c>
      <c r="K2031" s="3">
        <v>6052008015</v>
      </c>
      <c r="M2031" s="5">
        <v>45958</v>
      </c>
      <c r="O2031" t="s">
        <v>23</v>
      </c>
      <c r="P2031">
        <v>4</v>
      </c>
      <c r="S2031" s="6">
        <v>44834</v>
      </c>
      <c r="T2031" t="s">
        <v>689</v>
      </c>
      <c r="U2031" t="s">
        <v>1742</v>
      </c>
    </row>
    <row r="2032" spans="1:21" hidden="1" x14ac:dyDescent="0.25">
      <c r="A2032" t="s">
        <v>132</v>
      </c>
      <c r="B2032" t="s">
        <v>16</v>
      </c>
      <c r="C2032" t="s">
        <v>17</v>
      </c>
      <c r="E2032" s="1">
        <v>44132</v>
      </c>
      <c r="F2032" s="3" t="s">
        <v>361</v>
      </c>
      <c r="G2032" t="s">
        <v>514</v>
      </c>
      <c r="H2032" t="s">
        <v>41</v>
      </c>
      <c r="K2032" s="3">
        <v>6052008015</v>
      </c>
      <c r="M2032" s="5">
        <v>45958</v>
      </c>
      <c r="O2032" t="s">
        <v>23</v>
      </c>
      <c r="P2032">
        <v>2</v>
      </c>
      <c r="S2032" s="6">
        <v>44838</v>
      </c>
      <c r="T2032" t="s">
        <v>689</v>
      </c>
      <c r="U2032" t="s">
        <v>1760</v>
      </c>
    </row>
    <row r="2033" spans="1:21" hidden="1" x14ac:dyDescent="0.25">
      <c r="A2033" t="s">
        <v>132</v>
      </c>
      <c r="B2033" t="s">
        <v>16</v>
      </c>
      <c r="C2033" t="s">
        <v>17</v>
      </c>
      <c r="E2033" s="1">
        <v>44706</v>
      </c>
      <c r="F2033" s="3" t="s">
        <v>655</v>
      </c>
      <c r="G2033" t="s">
        <v>656</v>
      </c>
      <c r="H2033" t="s">
        <v>32</v>
      </c>
      <c r="I2033" t="s">
        <v>20</v>
      </c>
      <c r="K2033" s="3">
        <v>1266417</v>
      </c>
      <c r="L2033" s="3" t="s">
        <v>22</v>
      </c>
      <c r="M2033" s="5">
        <v>46036</v>
      </c>
      <c r="N2033">
        <v>50</v>
      </c>
      <c r="O2033" t="s">
        <v>23</v>
      </c>
      <c r="R2033" s="10">
        <v>50</v>
      </c>
      <c r="S2033" s="6">
        <v>44706</v>
      </c>
      <c r="T2033" t="s">
        <v>346</v>
      </c>
      <c r="U2033" t="s">
        <v>912</v>
      </c>
    </row>
    <row r="2034" spans="1:21" hidden="1" x14ac:dyDescent="0.25">
      <c r="A2034" t="s">
        <v>1547</v>
      </c>
      <c r="B2034" t="s">
        <v>65</v>
      </c>
      <c r="C2034" t="s">
        <v>17</v>
      </c>
      <c r="E2034" s="1">
        <v>44795</v>
      </c>
      <c r="F2034" s="3" t="s">
        <v>1632</v>
      </c>
      <c r="G2034" t="s">
        <v>1633</v>
      </c>
      <c r="H2034" t="s">
        <v>20</v>
      </c>
      <c r="I2034" t="s">
        <v>20</v>
      </c>
      <c r="J2034" s="3" t="s">
        <v>1634</v>
      </c>
      <c r="K2034" s="3">
        <v>83678</v>
      </c>
      <c r="L2034" s="3" t="s">
        <v>22</v>
      </c>
      <c r="M2034" s="5">
        <v>46621</v>
      </c>
      <c r="N2034">
        <v>18</v>
      </c>
      <c r="O2034" t="s">
        <v>23</v>
      </c>
      <c r="R2034" s="10">
        <f>Table1[[#This Row],[Initial Balance]]-P2317-P2318-P2335-P2336-P2363-P4076</f>
        <v>0</v>
      </c>
      <c r="S2034" s="6">
        <v>44795</v>
      </c>
      <c r="T2034" t="s">
        <v>1635</v>
      </c>
      <c r="U2034" t="s">
        <v>25</v>
      </c>
    </row>
    <row r="2035" spans="1:21" hidden="1" x14ac:dyDescent="0.25">
      <c r="A2035" t="s">
        <v>132</v>
      </c>
      <c r="B2035" t="s">
        <v>65</v>
      </c>
      <c r="C2035" t="s">
        <v>17</v>
      </c>
      <c r="E2035" s="1">
        <v>44722</v>
      </c>
      <c r="F2035" s="3">
        <v>430281</v>
      </c>
      <c r="G2035" t="s">
        <v>1489</v>
      </c>
      <c r="H2035" t="s">
        <v>333</v>
      </c>
      <c r="I2035" t="s">
        <v>333</v>
      </c>
      <c r="J2035" s="3" t="s">
        <v>1490</v>
      </c>
      <c r="K2035" s="3">
        <v>8322007</v>
      </c>
      <c r="L2035" s="3" t="s">
        <v>22</v>
      </c>
      <c r="M2035" s="5">
        <v>44722</v>
      </c>
      <c r="N2035">
        <v>12</v>
      </c>
      <c r="O2035" t="s">
        <v>23</v>
      </c>
      <c r="R2035" s="10">
        <v>0</v>
      </c>
      <c r="S2035" s="6">
        <v>44722</v>
      </c>
      <c r="T2035" t="s">
        <v>346</v>
      </c>
      <c r="U2035" t="s">
        <v>25</v>
      </c>
    </row>
    <row r="2036" spans="1:21" hidden="1" x14ac:dyDescent="0.25">
      <c r="A2036" t="s">
        <v>132</v>
      </c>
      <c r="B2036" t="s">
        <v>65</v>
      </c>
      <c r="C2036" t="s">
        <v>17</v>
      </c>
      <c r="E2036" s="1">
        <v>44722</v>
      </c>
      <c r="F2036" s="3">
        <v>430281</v>
      </c>
      <c r="G2036" t="s">
        <v>1489</v>
      </c>
      <c r="H2036" t="s">
        <v>333</v>
      </c>
      <c r="I2036" t="s">
        <v>333</v>
      </c>
      <c r="J2036" s="3" t="s">
        <v>1490</v>
      </c>
      <c r="K2036" s="3">
        <v>8322007</v>
      </c>
      <c r="L2036" s="3" t="s">
        <v>22</v>
      </c>
      <c r="M2036" s="5">
        <v>44722</v>
      </c>
      <c r="O2036" t="s">
        <v>23</v>
      </c>
      <c r="P2036">
        <v>3</v>
      </c>
      <c r="S2036" s="6">
        <v>44774</v>
      </c>
      <c r="T2036" t="s">
        <v>28</v>
      </c>
      <c r="U2036" t="s">
        <v>1612</v>
      </c>
    </row>
    <row r="2037" spans="1:21" hidden="1" x14ac:dyDescent="0.25">
      <c r="A2037" t="s">
        <v>132</v>
      </c>
      <c r="B2037" t="s">
        <v>65</v>
      </c>
      <c r="C2037" t="s">
        <v>17</v>
      </c>
      <c r="E2037" s="1">
        <v>44722</v>
      </c>
      <c r="F2037" s="3">
        <v>430281</v>
      </c>
      <c r="G2037" t="s">
        <v>1489</v>
      </c>
      <c r="H2037" t="s">
        <v>333</v>
      </c>
      <c r="I2037" t="s">
        <v>333</v>
      </c>
      <c r="J2037" s="3" t="s">
        <v>1490</v>
      </c>
      <c r="K2037" s="3">
        <v>8322007</v>
      </c>
      <c r="L2037" s="3" t="s">
        <v>22</v>
      </c>
      <c r="M2037" s="5">
        <v>44722</v>
      </c>
      <c r="O2037" t="s">
        <v>23</v>
      </c>
      <c r="P2037">
        <v>4</v>
      </c>
      <c r="S2037" s="6">
        <v>44797</v>
      </c>
      <c r="T2037" t="s">
        <v>346</v>
      </c>
      <c r="U2037" t="s">
        <v>1638</v>
      </c>
    </row>
    <row r="2038" spans="1:21" hidden="1" x14ac:dyDescent="0.25">
      <c r="A2038" t="s">
        <v>132</v>
      </c>
      <c r="B2038" t="s">
        <v>65</v>
      </c>
      <c r="C2038" t="s">
        <v>17</v>
      </c>
      <c r="E2038" s="1">
        <v>44722</v>
      </c>
      <c r="F2038" s="3">
        <v>430281</v>
      </c>
      <c r="G2038" t="s">
        <v>1489</v>
      </c>
      <c r="H2038" t="s">
        <v>333</v>
      </c>
      <c r="I2038" t="s">
        <v>333</v>
      </c>
      <c r="J2038" s="3" t="s">
        <v>1490</v>
      </c>
      <c r="K2038" s="3">
        <v>8322007</v>
      </c>
      <c r="L2038" s="3" t="s">
        <v>22</v>
      </c>
      <c r="M2038" s="5">
        <v>44722</v>
      </c>
      <c r="O2038" t="s">
        <v>23</v>
      </c>
      <c r="P2038">
        <v>1</v>
      </c>
      <c r="S2038" s="6">
        <v>44798</v>
      </c>
      <c r="T2038" t="s">
        <v>346</v>
      </c>
      <c r="U2038" t="s">
        <v>1638</v>
      </c>
    </row>
    <row r="2039" spans="1:21" hidden="1" x14ac:dyDescent="0.25">
      <c r="A2039" t="s">
        <v>132</v>
      </c>
      <c r="B2039" t="s">
        <v>65</v>
      </c>
      <c r="C2039" t="s">
        <v>17</v>
      </c>
      <c r="E2039" s="1">
        <v>44722</v>
      </c>
      <c r="F2039" s="3">
        <v>430281</v>
      </c>
      <c r="G2039" t="s">
        <v>1489</v>
      </c>
      <c r="H2039" t="s">
        <v>333</v>
      </c>
      <c r="I2039" t="s">
        <v>333</v>
      </c>
      <c r="J2039" s="3" t="s">
        <v>1490</v>
      </c>
      <c r="K2039" s="3">
        <v>8322007</v>
      </c>
      <c r="L2039" s="3" t="s">
        <v>22</v>
      </c>
      <c r="M2039" s="5">
        <v>44722</v>
      </c>
      <c r="O2039" t="s">
        <v>23</v>
      </c>
      <c r="P2039">
        <v>4</v>
      </c>
      <c r="S2039" s="6">
        <v>44833</v>
      </c>
      <c r="T2039" t="s">
        <v>346</v>
      </c>
      <c r="U2039" t="s">
        <v>1638</v>
      </c>
    </row>
    <row r="2040" spans="1:21" hidden="1" x14ac:dyDescent="0.25">
      <c r="A2040" t="s">
        <v>132</v>
      </c>
      <c r="B2040" t="s">
        <v>65</v>
      </c>
      <c r="C2040" t="s">
        <v>17</v>
      </c>
      <c r="D2040" t="s">
        <v>2243</v>
      </c>
      <c r="E2040" s="1">
        <v>44722</v>
      </c>
      <c r="F2040" s="3">
        <v>430281</v>
      </c>
      <c r="G2040" t="s">
        <v>1489</v>
      </c>
      <c r="H2040" t="s">
        <v>333</v>
      </c>
      <c r="I2040" t="s">
        <v>333</v>
      </c>
      <c r="J2040" s="3" t="s">
        <v>1789</v>
      </c>
      <c r="K2040" s="3">
        <v>19622018</v>
      </c>
      <c r="L2040" s="3" t="s">
        <v>22</v>
      </c>
      <c r="M2040" s="5">
        <v>45853</v>
      </c>
      <c r="N2040">
        <v>72</v>
      </c>
      <c r="O2040" t="s">
        <v>23</v>
      </c>
      <c r="R2040" s="10">
        <f>Table1[[#This Row],[Initial Balance]]-P2041-P2042-P2043-P2044-P2045-P2046-P2210-P2209-P2249-P3950-P4039-P4144-P4145-P4296-P4645-P4644</f>
        <v>16</v>
      </c>
      <c r="S2040" s="6">
        <v>44833</v>
      </c>
      <c r="T2040" t="s">
        <v>346</v>
      </c>
      <c r="U2040" t="s">
        <v>25</v>
      </c>
    </row>
    <row r="2041" spans="1:21" hidden="1" x14ac:dyDescent="0.25">
      <c r="A2041" t="s">
        <v>132</v>
      </c>
      <c r="B2041" t="s">
        <v>65</v>
      </c>
      <c r="C2041" t="s">
        <v>17</v>
      </c>
      <c r="D2041" t="s">
        <v>2243</v>
      </c>
      <c r="E2041" s="1">
        <v>44722</v>
      </c>
      <c r="F2041" s="3">
        <v>430281</v>
      </c>
      <c r="G2041" t="s">
        <v>1489</v>
      </c>
      <c r="H2041" t="s">
        <v>333</v>
      </c>
      <c r="I2041" t="s">
        <v>333</v>
      </c>
      <c r="J2041" s="3" t="s">
        <v>1789</v>
      </c>
      <c r="K2041" s="3">
        <v>19622018</v>
      </c>
      <c r="L2041" s="3" t="s">
        <v>22</v>
      </c>
      <c r="M2041" s="5">
        <v>45853</v>
      </c>
      <c r="O2041" t="s">
        <v>23</v>
      </c>
      <c r="P2041">
        <v>2</v>
      </c>
      <c r="S2041" s="6">
        <v>44838</v>
      </c>
      <c r="T2041" t="s">
        <v>689</v>
      </c>
      <c r="U2041" t="s">
        <v>1760</v>
      </c>
    </row>
    <row r="2042" spans="1:21" hidden="1" x14ac:dyDescent="0.25">
      <c r="A2042" t="s">
        <v>132</v>
      </c>
      <c r="B2042" t="s">
        <v>65</v>
      </c>
      <c r="C2042" t="s">
        <v>17</v>
      </c>
      <c r="D2042" t="s">
        <v>2243</v>
      </c>
      <c r="E2042" s="1">
        <v>44722</v>
      </c>
      <c r="F2042" s="3">
        <v>430281</v>
      </c>
      <c r="G2042" t="s">
        <v>1489</v>
      </c>
      <c r="H2042" t="s">
        <v>333</v>
      </c>
      <c r="I2042" t="s">
        <v>333</v>
      </c>
      <c r="J2042" s="3" t="s">
        <v>1789</v>
      </c>
      <c r="K2042" s="3">
        <v>19622018</v>
      </c>
      <c r="L2042" s="3" t="s">
        <v>22</v>
      </c>
      <c r="M2042" s="5">
        <v>45853</v>
      </c>
      <c r="O2042" t="s">
        <v>23</v>
      </c>
      <c r="P2042">
        <v>2</v>
      </c>
      <c r="S2042" s="6">
        <v>44839</v>
      </c>
      <c r="T2042" t="s">
        <v>689</v>
      </c>
      <c r="U2042" t="s">
        <v>1790</v>
      </c>
    </row>
    <row r="2043" spans="1:21" hidden="1" x14ac:dyDescent="0.25">
      <c r="A2043" t="s">
        <v>132</v>
      </c>
      <c r="B2043" t="s">
        <v>65</v>
      </c>
      <c r="C2043" t="s">
        <v>17</v>
      </c>
      <c r="D2043" t="s">
        <v>2243</v>
      </c>
      <c r="E2043" s="1">
        <v>44833</v>
      </c>
      <c r="F2043" s="3">
        <v>430281</v>
      </c>
      <c r="G2043" t="s">
        <v>1489</v>
      </c>
      <c r="H2043" t="s">
        <v>333</v>
      </c>
      <c r="I2043" t="s">
        <v>333</v>
      </c>
      <c r="J2043" s="3" t="s">
        <v>1789</v>
      </c>
      <c r="K2043" s="3">
        <v>19622018</v>
      </c>
      <c r="L2043" s="3" t="s">
        <v>22</v>
      </c>
      <c r="M2043" s="5">
        <v>45853</v>
      </c>
      <c r="O2043" t="s">
        <v>23</v>
      </c>
      <c r="P2043">
        <v>2</v>
      </c>
      <c r="S2043" s="6">
        <v>44929</v>
      </c>
      <c r="T2043" t="s">
        <v>1284</v>
      </c>
      <c r="U2043" t="s">
        <v>2025</v>
      </c>
    </row>
    <row r="2044" spans="1:21" hidden="1" x14ac:dyDescent="0.25">
      <c r="A2044" t="s">
        <v>132</v>
      </c>
      <c r="B2044" t="s">
        <v>65</v>
      </c>
      <c r="C2044" t="s">
        <v>17</v>
      </c>
      <c r="D2044" t="s">
        <v>2243</v>
      </c>
      <c r="E2044" s="1">
        <v>44833</v>
      </c>
      <c r="F2044" s="3">
        <v>430281</v>
      </c>
      <c r="G2044" t="s">
        <v>1489</v>
      </c>
      <c r="H2044" t="s">
        <v>333</v>
      </c>
      <c r="I2044" t="s">
        <v>333</v>
      </c>
      <c r="J2044" s="3" t="s">
        <v>1789</v>
      </c>
      <c r="K2044" s="3">
        <v>19622018</v>
      </c>
      <c r="L2044" s="3" t="s">
        <v>22</v>
      </c>
      <c r="M2044" s="5">
        <v>45853</v>
      </c>
      <c r="O2044" t="s">
        <v>23</v>
      </c>
      <c r="P2044">
        <v>2</v>
      </c>
      <c r="S2044" s="6">
        <v>44937</v>
      </c>
      <c r="T2044" t="s">
        <v>1284</v>
      </c>
      <c r="U2044" t="s">
        <v>2025</v>
      </c>
    </row>
    <row r="2045" spans="1:21" hidden="1" x14ac:dyDescent="0.25">
      <c r="A2045" t="s">
        <v>132</v>
      </c>
      <c r="B2045" t="s">
        <v>65</v>
      </c>
      <c r="C2045" t="s">
        <v>17</v>
      </c>
      <c r="D2045" t="s">
        <v>2243</v>
      </c>
      <c r="E2045" s="1">
        <v>44833</v>
      </c>
      <c r="F2045" s="3">
        <v>430281</v>
      </c>
      <c r="G2045" t="s">
        <v>1489</v>
      </c>
      <c r="H2045" t="s">
        <v>333</v>
      </c>
      <c r="I2045" t="s">
        <v>333</v>
      </c>
      <c r="J2045" s="3" t="s">
        <v>1789</v>
      </c>
      <c r="K2045" s="3">
        <v>19622018</v>
      </c>
      <c r="L2045" s="3" t="s">
        <v>22</v>
      </c>
      <c r="M2045" s="5">
        <v>45853</v>
      </c>
      <c r="O2045" t="s">
        <v>23</v>
      </c>
      <c r="P2045">
        <v>6</v>
      </c>
      <c r="S2045" s="6">
        <v>45126</v>
      </c>
      <c r="T2045" t="s">
        <v>2638</v>
      </c>
      <c r="U2045" t="s">
        <v>2639</v>
      </c>
    </row>
    <row r="2046" spans="1:21" hidden="1" x14ac:dyDescent="0.25">
      <c r="A2046" t="s">
        <v>132</v>
      </c>
      <c r="B2046" t="s">
        <v>65</v>
      </c>
      <c r="C2046" t="s">
        <v>17</v>
      </c>
      <c r="D2046" t="s">
        <v>2243</v>
      </c>
      <c r="E2046" s="1">
        <v>44833</v>
      </c>
      <c r="F2046" s="3">
        <v>430281</v>
      </c>
      <c r="G2046" t="s">
        <v>1489</v>
      </c>
      <c r="H2046" t="s">
        <v>333</v>
      </c>
      <c r="I2046" t="s">
        <v>333</v>
      </c>
      <c r="J2046" s="3" t="s">
        <v>1789</v>
      </c>
      <c r="K2046" s="3">
        <v>19622018</v>
      </c>
      <c r="L2046" s="3" t="s">
        <v>22</v>
      </c>
      <c r="M2046" s="5">
        <v>45853</v>
      </c>
      <c r="O2046" t="s">
        <v>23</v>
      </c>
      <c r="P2046">
        <v>2</v>
      </c>
      <c r="S2046" s="6">
        <v>45065</v>
      </c>
      <c r="T2046" t="s">
        <v>199</v>
      </c>
      <c r="U2046" t="s">
        <v>2870</v>
      </c>
    </row>
    <row r="2047" spans="1:21" hidden="1" x14ac:dyDescent="0.25">
      <c r="A2047" t="s">
        <v>132</v>
      </c>
      <c r="B2047" t="s">
        <v>16</v>
      </c>
      <c r="C2047" t="s">
        <v>17</v>
      </c>
      <c r="E2047" s="1">
        <v>44498</v>
      </c>
      <c r="F2047" s="3" t="s">
        <v>1141</v>
      </c>
      <c r="G2047" t="s">
        <v>1142</v>
      </c>
      <c r="H2047" t="s">
        <v>20</v>
      </c>
      <c r="I2047" t="s">
        <v>333</v>
      </c>
      <c r="J2047" s="3" t="s">
        <v>1143</v>
      </c>
      <c r="K2047" s="3">
        <v>9621006</v>
      </c>
      <c r="L2047" s="3" t="s">
        <v>22</v>
      </c>
      <c r="M2047" s="5">
        <v>45388</v>
      </c>
      <c r="N2047">
        <v>24</v>
      </c>
      <c r="O2047" t="s">
        <v>23</v>
      </c>
      <c r="R2047" s="10">
        <v>0</v>
      </c>
      <c r="S2047" s="6">
        <v>44498</v>
      </c>
      <c r="T2047" t="s">
        <v>24</v>
      </c>
      <c r="U2047" t="s">
        <v>25</v>
      </c>
    </row>
    <row r="2048" spans="1:21" hidden="1" x14ac:dyDescent="0.25">
      <c r="A2048" t="s">
        <v>132</v>
      </c>
      <c r="B2048" t="s">
        <v>16</v>
      </c>
      <c r="C2048" t="s">
        <v>17</v>
      </c>
      <c r="E2048" s="1">
        <v>44498</v>
      </c>
      <c r="F2048" s="3" t="s">
        <v>1141</v>
      </c>
      <c r="G2048" t="s">
        <v>1142</v>
      </c>
      <c r="H2048" t="s">
        <v>20</v>
      </c>
      <c r="I2048" t="s">
        <v>333</v>
      </c>
      <c r="J2048" s="3" t="s">
        <v>1143</v>
      </c>
      <c r="K2048" s="3">
        <v>9621006</v>
      </c>
      <c r="L2048" s="3" t="s">
        <v>22</v>
      </c>
      <c r="M2048" s="5">
        <v>45388</v>
      </c>
      <c r="O2048" t="s">
        <v>23</v>
      </c>
      <c r="P2048">
        <v>8</v>
      </c>
      <c r="S2048" s="6">
        <v>44636</v>
      </c>
      <c r="T2048" t="s">
        <v>28</v>
      </c>
      <c r="U2048" t="s">
        <v>1384</v>
      </c>
    </row>
    <row r="2049" spans="1:21" hidden="1" x14ac:dyDescent="0.25">
      <c r="A2049" t="s">
        <v>132</v>
      </c>
      <c r="B2049" t="s">
        <v>16</v>
      </c>
      <c r="C2049" t="s">
        <v>17</v>
      </c>
      <c r="E2049" s="1">
        <v>44498</v>
      </c>
      <c r="F2049" s="3" t="s">
        <v>1141</v>
      </c>
      <c r="G2049" t="s">
        <v>1142</v>
      </c>
      <c r="H2049" t="s">
        <v>20</v>
      </c>
      <c r="I2049" t="s">
        <v>333</v>
      </c>
      <c r="J2049" s="3" t="s">
        <v>1143</v>
      </c>
      <c r="K2049" s="3">
        <v>9621006</v>
      </c>
      <c r="L2049" s="3" t="s">
        <v>22</v>
      </c>
      <c r="M2049" s="5">
        <v>45388</v>
      </c>
      <c r="O2049" t="s">
        <v>23</v>
      </c>
      <c r="P2049">
        <v>2</v>
      </c>
      <c r="S2049" s="6">
        <v>44733</v>
      </c>
      <c r="T2049" t="s">
        <v>689</v>
      </c>
      <c r="U2049" t="s">
        <v>1515</v>
      </c>
    </row>
    <row r="2050" spans="1:21" hidden="1" x14ac:dyDescent="0.25">
      <c r="A2050" t="s">
        <v>132</v>
      </c>
      <c r="B2050" t="s">
        <v>16</v>
      </c>
      <c r="C2050" t="s">
        <v>17</v>
      </c>
      <c r="E2050" s="1">
        <v>44498</v>
      </c>
      <c r="F2050" s="3" t="s">
        <v>1141</v>
      </c>
      <c r="G2050" t="s">
        <v>1142</v>
      </c>
      <c r="H2050" t="s">
        <v>20</v>
      </c>
      <c r="I2050" t="s">
        <v>333</v>
      </c>
      <c r="J2050" s="3" t="s">
        <v>1143</v>
      </c>
      <c r="K2050" s="3">
        <v>9621006</v>
      </c>
      <c r="L2050" s="3" t="s">
        <v>22</v>
      </c>
      <c r="M2050" s="5">
        <v>45388</v>
      </c>
      <c r="O2050" t="s">
        <v>23</v>
      </c>
      <c r="P2050">
        <v>14</v>
      </c>
      <c r="S2050" s="6">
        <v>44826</v>
      </c>
      <c r="T2050" t="s">
        <v>346</v>
      </c>
      <c r="U2050" t="s">
        <v>1638</v>
      </c>
    </row>
    <row r="2051" spans="1:21" hidden="1" x14ac:dyDescent="0.25">
      <c r="A2051" t="s">
        <v>132</v>
      </c>
      <c r="B2051" t="s">
        <v>16</v>
      </c>
      <c r="C2051" t="s">
        <v>17</v>
      </c>
      <c r="E2051" s="1">
        <v>45099</v>
      </c>
      <c r="F2051" s="3">
        <v>431175</v>
      </c>
      <c r="G2051" t="s">
        <v>2781</v>
      </c>
      <c r="H2051" t="s">
        <v>20</v>
      </c>
      <c r="J2051" s="3" t="s">
        <v>2782</v>
      </c>
      <c r="K2051" s="3">
        <v>14123003</v>
      </c>
      <c r="L2051" s="3" t="s">
        <v>22</v>
      </c>
      <c r="M2051" s="5">
        <v>46163</v>
      </c>
      <c r="N2051">
        <v>24</v>
      </c>
      <c r="O2051" t="s">
        <v>23</v>
      </c>
      <c r="R2051" s="10">
        <f>Table1[[#This Row],[Initial Balance]]-P2052-P4643</f>
        <v>18</v>
      </c>
      <c r="S2051" s="6">
        <v>45099</v>
      </c>
      <c r="T2051" t="s">
        <v>2032</v>
      </c>
      <c r="U2051" t="s">
        <v>104</v>
      </c>
    </row>
    <row r="2052" spans="1:21" hidden="1" x14ac:dyDescent="0.25">
      <c r="A2052" t="s">
        <v>132</v>
      </c>
      <c r="B2052" t="s">
        <v>16</v>
      </c>
      <c r="C2052" t="s">
        <v>17</v>
      </c>
      <c r="E2052" s="1">
        <v>45099</v>
      </c>
      <c r="F2052" s="3">
        <v>431175</v>
      </c>
      <c r="G2052" t="s">
        <v>2781</v>
      </c>
      <c r="H2052" t="s">
        <v>20</v>
      </c>
      <c r="J2052" s="3" t="s">
        <v>2782</v>
      </c>
      <c r="K2052" s="3">
        <v>14123003</v>
      </c>
      <c r="L2052" s="3" t="s">
        <v>22</v>
      </c>
      <c r="M2052" s="5">
        <v>46163</v>
      </c>
      <c r="O2052" t="s">
        <v>23</v>
      </c>
      <c r="P2052">
        <v>2</v>
      </c>
      <c r="S2052" s="6">
        <v>45112</v>
      </c>
      <c r="T2052" t="s">
        <v>1284</v>
      </c>
      <c r="U2052" t="s">
        <v>2783</v>
      </c>
    </row>
    <row r="2053" spans="1:21" hidden="1" x14ac:dyDescent="0.25">
      <c r="A2053" t="s">
        <v>132</v>
      </c>
      <c r="B2053" t="s">
        <v>16</v>
      </c>
      <c r="C2053" t="s">
        <v>17</v>
      </c>
      <c r="E2053" s="1">
        <v>44706</v>
      </c>
      <c r="F2053" s="3" t="s">
        <v>653</v>
      </c>
      <c r="G2053" t="s">
        <v>654</v>
      </c>
      <c r="H2053" t="s">
        <v>32</v>
      </c>
      <c r="I2053" t="s">
        <v>20</v>
      </c>
      <c r="K2053" s="3">
        <v>1299551</v>
      </c>
      <c r="L2053" s="3" t="s">
        <v>22</v>
      </c>
      <c r="M2053" s="5">
        <v>45962</v>
      </c>
      <c r="N2053">
        <v>6</v>
      </c>
      <c r="O2053" t="s">
        <v>23</v>
      </c>
      <c r="R2053" s="10">
        <f>N2498-P2520-P2542-P2550-P2601</f>
        <v>0</v>
      </c>
      <c r="S2053" s="6">
        <v>44706</v>
      </c>
      <c r="T2053" t="s">
        <v>346</v>
      </c>
      <c r="U2053" t="s">
        <v>912</v>
      </c>
    </row>
    <row r="2054" spans="1:21" hidden="1" x14ac:dyDescent="0.25">
      <c r="A2054" t="s">
        <v>132</v>
      </c>
      <c r="B2054" t="s">
        <v>16</v>
      </c>
      <c r="C2054" t="s">
        <v>17</v>
      </c>
      <c r="E2054" s="1">
        <v>44706</v>
      </c>
      <c r="F2054" s="3" t="s">
        <v>2979</v>
      </c>
      <c r="G2054" t="s">
        <v>2980</v>
      </c>
      <c r="H2054" t="s">
        <v>20</v>
      </c>
      <c r="J2054" s="3">
        <v>1299551</v>
      </c>
      <c r="L2054" s="3" t="s">
        <v>22</v>
      </c>
      <c r="M2054" s="5">
        <v>45962</v>
      </c>
      <c r="N2054">
        <v>3</v>
      </c>
      <c r="O2054" t="s">
        <v>204</v>
      </c>
      <c r="P2054">
        <v>1</v>
      </c>
      <c r="R2054" s="26"/>
      <c r="S2054" s="6">
        <v>44774</v>
      </c>
      <c r="T2054" t="s">
        <v>28</v>
      </c>
      <c r="U2054" t="s">
        <v>1612</v>
      </c>
    </row>
    <row r="2055" spans="1:21" hidden="1" x14ac:dyDescent="0.25">
      <c r="A2055" t="s">
        <v>132</v>
      </c>
      <c r="B2055" t="s">
        <v>16</v>
      </c>
      <c r="C2055" t="s">
        <v>17</v>
      </c>
      <c r="E2055" s="1">
        <v>44706</v>
      </c>
      <c r="F2055" s="3" t="s">
        <v>2979</v>
      </c>
      <c r="G2055" t="s">
        <v>2980</v>
      </c>
      <c r="H2055" t="s">
        <v>20</v>
      </c>
      <c r="J2055" s="3">
        <v>1299551</v>
      </c>
      <c r="L2055" s="3" t="s">
        <v>22</v>
      </c>
      <c r="M2055" s="5">
        <v>45962</v>
      </c>
      <c r="N2055">
        <v>3</v>
      </c>
      <c r="O2055" t="s">
        <v>204</v>
      </c>
      <c r="P2055">
        <v>1</v>
      </c>
      <c r="S2055" s="6">
        <v>44666</v>
      </c>
      <c r="T2055" t="s">
        <v>689</v>
      </c>
      <c r="U2055" t="s">
        <v>1688</v>
      </c>
    </row>
    <row r="2056" spans="1:21" hidden="1" x14ac:dyDescent="0.25">
      <c r="A2056" t="s">
        <v>132</v>
      </c>
      <c r="B2056" t="s">
        <v>16</v>
      </c>
      <c r="C2056" t="s">
        <v>17</v>
      </c>
      <c r="E2056" s="1">
        <v>44706</v>
      </c>
      <c r="F2056" s="3" t="s">
        <v>2979</v>
      </c>
      <c r="G2056" t="s">
        <v>2980</v>
      </c>
      <c r="H2056" t="s">
        <v>20</v>
      </c>
      <c r="J2056" s="3">
        <v>1299551</v>
      </c>
      <c r="L2056" s="3" t="s">
        <v>22</v>
      </c>
      <c r="M2056" s="5">
        <v>45962</v>
      </c>
      <c r="N2056">
        <v>3</v>
      </c>
      <c r="O2056" t="s">
        <v>204</v>
      </c>
      <c r="P2056">
        <v>1</v>
      </c>
      <c r="S2056" s="6">
        <v>45104</v>
      </c>
      <c r="T2056" t="s">
        <v>1397</v>
      </c>
      <c r="U2056" t="s">
        <v>2889</v>
      </c>
    </row>
    <row r="2057" spans="1:21" hidden="1" x14ac:dyDescent="0.25">
      <c r="A2057" t="s">
        <v>132</v>
      </c>
      <c r="B2057" t="s">
        <v>16</v>
      </c>
      <c r="C2057" t="s">
        <v>17</v>
      </c>
      <c r="D2057" t="s">
        <v>2243</v>
      </c>
      <c r="E2057" s="1">
        <v>44886</v>
      </c>
      <c r="F2057" s="3" t="s">
        <v>231</v>
      </c>
      <c r="G2057" t="s">
        <v>1892</v>
      </c>
      <c r="H2057" t="s">
        <v>233</v>
      </c>
      <c r="I2057" t="s">
        <v>233</v>
      </c>
      <c r="J2057" s="3" t="s">
        <v>1896</v>
      </c>
      <c r="K2057" s="3" t="s">
        <v>1894</v>
      </c>
      <c r="L2057" s="3" t="s">
        <v>22</v>
      </c>
      <c r="M2057" s="5">
        <v>45930</v>
      </c>
      <c r="N2057">
        <v>5</v>
      </c>
      <c r="O2057" t="s">
        <v>23</v>
      </c>
      <c r="R2057" s="10">
        <v>0</v>
      </c>
      <c r="S2057" s="6">
        <v>44886</v>
      </c>
      <c r="T2057" t="s">
        <v>24</v>
      </c>
      <c r="U2057" t="s">
        <v>1895</v>
      </c>
    </row>
    <row r="2058" spans="1:21" hidden="1" x14ac:dyDescent="0.25">
      <c r="A2058" t="s">
        <v>132</v>
      </c>
      <c r="B2058" t="s">
        <v>16</v>
      </c>
      <c r="C2058" t="s">
        <v>17</v>
      </c>
      <c r="E2058" s="1">
        <v>44132</v>
      </c>
      <c r="F2058" s="3" t="s">
        <v>231</v>
      </c>
      <c r="G2058" t="s">
        <v>516</v>
      </c>
      <c r="H2058" t="s">
        <v>32</v>
      </c>
      <c r="I2058" t="s">
        <v>233</v>
      </c>
      <c r="K2058" s="3" t="s">
        <v>493</v>
      </c>
      <c r="L2058" s="3" t="s">
        <v>22</v>
      </c>
      <c r="M2058" s="5">
        <v>45230</v>
      </c>
      <c r="N2058">
        <v>10</v>
      </c>
      <c r="O2058" t="s">
        <v>23</v>
      </c>
      <c r="P2058">
        <v>2</v>
      </c>
      <c r="R2058" s="10">
        <v>0</v>
      </c>
      <c r="S2058" s="6">
        <v>44336</v>
      </c>
      <c r="T2058" t="s">
        <v>37</v>
      </c>
      <c r="U2058" t="s">
        <v>517</v>
      </c>
    </row>
    <row r="2059" spans="1:21" hidden="1" x14ac:dyDescent="0.25">
      <c r="A2059" t="s">
        <v>132</v>
      </c>
      <c r="B2059" t="s">
        <v>16</v>
      </c>
      <c r="C2059" t="s">
        <v>17</v>
      </c>
      <c r="E2059" s="1">
        <v>44132</v>
      </c>
      <c r="F2059" s="3" t="s">
        <v>231</v>
      </c>
      <c r="G2059" t="s">
        <v>516</v>
      </c>
      <c r="H2059" t="s">
        <v>32</v>
      </c>
      <c r="I2059" t="s">
        <v>233</v>
      </c>
      <c r="K2059" s="3" t="s">
        <v>493</v>
      </c>
      <c r="L2059" s="3" t="s">
        <v>22</v>
      </c>
      <c r="M2059" s="5">
        <v>45230</v>
      </c>
      <c r="O2059" t="s">
        <v>23</v>
      </c>
      <c r="Q2059">
        <v>1</v>
      </c>
      <c r="S2059" s="6">
        <v>44343</v>
      </c>
      <c r="T2059" t="s">
        <v>28</v>
      </c>
      <c r="U2059" t="s">
        <v>264</v>
      </c>
    </row>
    <row r="2060" spans="1:21" hidden="1" x14ac:dyDescent="0.25">
      <c r="A2060" t="s">
        <v>132</v>
      </c>
      <c r="B2060" t="s">
        <v>16</v>
      </c>
      <c r="C2060" t="s">
        <v>17</v>
      </c>
      <c r="E2060" s="1">
        <v>44132</v>
      </c>
      <c r="F2060" s="3" t="s">
        <v>231</v>
      </c>
      <c r="G2060" t="s">
        <v>516</v>
      </c>
      <c r="H2060" t="s">
        <v>32</v>
      </c>
      <c r="I2060" t="s">
        <v>233</v>
      </c>
      <c r="K2060" s="3" t="s">
        <v>493</v>
      </c>
      <c r="L2060" s="3" t="s">
        <v>22</v>
      </c>
      <c r="M2060" s="5">
        <v>45230</v>
      </c>
      <c r="O2060" t="s">
        <v>23</v>
      </c>
      <c r="P2060">
        <v>1</v>
      </c>
      <c r="S2060" s="6">
        <v>44354</v>
      </c>
      <c r="T2060" t="s">
        <v>37</v>
      </c>
      <c r="U2060" t="s">
        <v>57</v>
      </c>
    </row>
    <row r="2061" spans="1:21" hidden="1" x14ac:dyDescent="0.25">
      <c r="A2061" t="s">
        <v>132</v>
      </c>
      <c r="B2061" t="s">
        <v>16</v>
      </c>
      <c r="C2061" t="s">
        <v>17</v>
      </c>
      <c r="E2061" s="1">
        <v>44278</v>
      </c>
      <c r="F2061" s="3" t="s">
        <v>436</v>
      </c>
      <c r="G2061" t="s">
        <v>437</v>
      </c>
      <c r="H2061" t="s">
        <v>438</v>
      </c>
      <c r="I2061" t="s">
        <v>195</v>
      </c>
      <c r="J2061" s="3" t="s">
        <v>439</v>
      </c>
      <c r="K2061" s="3" t="s">
        <v>440</v>
      </c>
      <c r="L2061" s="3" t="s">
        <v>22</v>
      </c>
      <c r="M2061" s="5">
        <v>45382</v>
      </c>
      <c r="N2061">
        <v>2</v>
      </c>
      <c r="O2061" t="s">
        <v>403</v>
      </c>
      <c r="R2061" s="10">
        <v>0</v>
      </c>
      <c r="S2061" s="6">
        <v>44873</v>
      </c>
      <c r="T2061" t="s">
        <v>24</v>
      </c>
      <c r="U2061" t="s">
        <v>1846</v>
      </c>
    </row>
    <row r="2062" spans="1:21" hidden="1" x14ac:dyDescent="0.25">
      <c r="A2062" t="s">
        <v>132</v>
      </c>
      <c r="B2062" t="s">
        <v>16</v>
      </c>
      <c r="C2062" t="s">
        <v>17</v>
      </c>
      <c r="E2062" s="1">
        <v>44278</v>
      </c>
      <c r="F2062" s="3" t="s">
        <v>436</v>
      </c>
      <c r="G2062" t="s">
        <v>437</v>
      </c>
      <c r="H2062" t="s">
        <v>438</v>
      </c>
      <c r="I2062" t="s">
        <v>195</v>
      </c>
      <c r="J2062" s="3" t="s">
        <v>439</v>
      </c>
      <c r="K2062" s="3" t="s">
        <v>440</v>
      </c>
      <c r="L2062" s="3" t="s">
        <v>22</v>
      </c>
      <c r="M2062" s="5">
        <v>45382</v>
      </c>
      <c r="O2062" t="s">
        <v>403</v>
      </c>
      <c r="P2062">
        <v>1</v>
      </c>
      <c r="S2062" s="6">
        <v>45064</v>
      </c>
      <c r="T2062" t="s">
        <v>689</v>
      </c>
      <c r="U2062" t="s">
        <v>2442</v>
      </c>
    </row>
    <row r="2063" spans="1:21" hidden="1" x14ac:dyDescent="0.25">
      <c r="A2063" t="s">
        <v>132</v>
      </c>
      <c r="B2063" t="s">
        <v>16</v>
      </c>
      <c r="C2063" t="s">
        <v>17</v>
      </c>
      <c r="E2063" s="1">
        <v>44278</v>
      </c>
      <c r="F2063" s="3" t="s">
        <v>436</v>
      </c>
      <c r="G2063" t="s">
        <v>437</v>
      </c>
      <c r="H2063" t="s">
        <v>438</v>
      </c>
      <c r="I2063" t="s">
        <v>195</v>
      </c>
      <c r="J2063" s="3" t="s">
        <v>439</v>
      </c>
      <c r="K2063" s="3" t="s">
        <v>440</v>
      </c>
      <c r="L2063" s="3" t="s">
        <v>22</v>
      </c>
      <c r="M2063" s="5">
        <v>45382</v>
      </c>
      <c r="O2063" t="s">
        <v>403</v>
      </c>
      <c r="P2063">
        <v>1</v>
      </c>
      <c r="S2063" s="6">
        <v>45064</v>
      </c>
      <c r="T2063" t="s">
        <v>199</v>
      </c>
      <c r="U2063" t="s">
        <v>2762</v>
      </c>
    </row>
    <row r="2064" spans="1:21" hidden="1" x14ac:dyDescent="0.25">
      <c r="A2064" t="s">
        <v>132</v>
      </c>
      <c r="B2064" t="s">
        <v>16</v>
      </c>
      <c r="C2064" t="s">
        <v>17</v>
      </c>
      <c r="E2064" s="1">
        <v>44132</v>
      </c>
      <c r="F2064" s="3" t="s">
        <v>231</v>
      </c>
      <c r="G2064" t="s">
        <v>491</v>
      </c>
      <c r="H2064" t="s">
        <v>492</v>
      </c>
      <c r="K2064" s="3" t="s">
        <v>493</v>
      </c>
      <c r="L2064" s="3" t="s">
        <v>22</v>
      </c>
      <c r="M2064" s="5">
        <v>45230</v>
      </c>
      <c r="N2064">
        <v>8</v>
      </c>
      <c r="O2064" t="s">
        <v>23</v>
      </c>
      <c r="R2064" s="10">
        <v>0</v>
      </c>
      <c r="S2064" s="6">
        <v>44133</v>
      </c>
      <c r="T2064" t="s">
        <v>59</v>
      </c>
      <c r="U2064" t="s">
        <v>25</v>
      </c>
    </row>
    <row r="2065" spans="1:21" hidden="1" x14ac:dyDescent="0.25">
      <c r="A2065" t="s">
        <v>132</v>
      </c>
      <c r="B2065" t="s">
        <v>16</v>
      </c>
      <c r="C2065" t="s">
        <v>17</v>
      </c>
      <c r="E2065" s="1">
        <v>44132</v>
      </c>
      <c r="F2065" s="3" t="s">
        <v>231</v>
      </c>
      <c r="G2065" t="s">
        <v>491</v>
      </c>
      <c r="H2065" t="s">
        <v>492</v>
      </c>
      <c r="K2065" s="3" t="s">
        <v>493</v>
      </c>
      <c r="L2065" s="3" t="s">
        <v>22</v>
      </c>
      <c r="M2065" s="5">
        <v>45230</v>
      </c>
      <c r="O2065" t="s">
        <v>23</v>
      </c>
      <c r="S2065" s="6">
        <v>44200</v>
      </c>
      <c r="T2065" t="s">
        <v>59</v>
      </c>
      <c r="U2065" t="s">
        <v>93</v>
      </c>
    </row>
    <row r="2066" spans="1:21" hidden="1" x14ac:dyDescent="0.25">
      <c r="A2066" t="s">
        <v>132</v>
      </c>
      <c r="B2066" t="s">
        <v>16</v>
      </c>
      <c r="C2066" t="s">
        <v>17</v>
      </c>
      <c r="E2066" s="1">
        <v>44132</v>
      </c>
      <c r="F2066" s="3" t="s">
        <v>231</v>
      </c>
      <c r="G2066" t="s">
        <v>491</v>
      </c>
      <c r="H2066" t="s">
        <v>492</v>
      </c>
      <c r="K2066" s="3" t="s">
        <v>493</v>
      </c>
      <c r="L2066" s="3" t="s">
        <v>22</v>
      </c>
      <c r="M2066" s="5">
        <v>45230</v>
      </c>
      <c r="O2066" t="s">
        <v>23</v>
      </c>
      <c r="P2066">
        <v>3</v>
      </c>
      <c r="S2066" s="6">
        <v>44214</v>
      </c>
      <c r="T2066" t="s">
        <v>28</v>
      </c>
      <c r="U2066" t="s">
        <v>248</v>
      </c>
    </row>
    <row r="2067" spans="1:21" hidden="1" x14ac:dyDescent="0.25">
      <c r="A2067" t="s">
        <v>132</v>
      </c>
      <c r="B2067" t="s">
        <v>16</v>
      </c>
      <c r="C2067" t="s">
        <v>17</v>
      </c>
      <c r="E2067" s="1">
        <v>44132</v>
      </c>
      <c r="F2067" s="3" t="s">
        <v>231</v>
      </c>
      <c r="G2067" t="s">
        <v>491</v>
      </c>
      <c r="H2067" t="s">
        <v>492</v>
      </c>
      <c r="K2067" s="3" t="s">
        <v>493</v>
      </c>
      <c r="L2067" s="3" t="s">
        <v>22</v>
      </c>
      <c r="M2067" s="5">
        <v>45230</v>
      </c>
      <c r="O2067" t="s">
        <v>23</v>
      </c>
      <c r="P2067">
        <v>3</v>
      </c>
      <c r="S2067" s="6">
        <v>44221</v>
      </c>
      <c r="T2067" t="s">
        <v>28</v>
      </c>
      <c r="U2067" t="s">
        <v>509</v>
      </c>
    </row>
    <row r="2068" spans="1:21" hidden="1" x14ac:dyDescent="0.25">
      <c r="A2068" t="s">
        <v>132</v>
      </c>
      <c r="B2068" t="s">
        <v>74</v>
      </c>
      <c r="C2068" t="s">
        <v>17</v>
      </c>
      <c r="E2068" s="1">
        <v>44356</v>
      </c>
      <c r="F2068" s="3" t="s">
        <v>978</v>
      </c>
      <c r="G2068" t="s">
        <v>979</v>
      </c>
      <c r="H2068" t="s">
        <v>452</v>
      </c>
      <c r="I2068" t="s">
        <v>452</v>
      </c>
      <c r="J2068" s="3" t="s">
        <v>980</v>
      </c>
      <c r="K2068" s="3" t="s">
        <v>981</v>
      </c>
      <c r="L2068" s="3" t="s">
        <v>22</v>
      </c>
      <c r="M2068" s="5">
        <v>44488</v>
      </c>
      <c r="N2068">
        <v>500</v>
      </c>
      <c r="O2068" t="s">
        <v>78</v>
      </c>
      <c r="R2068" s="10">
        <v>0</v>
      </c>
      <c r="S2068" s="6">
        <v>44412</v>
      </c>
      <c r="T2068" t="s">
        <v>24</v>
      </c>
      <c r="U2068" t="s">
        <v>25</v>
      </c>
    </row>
    <row r="2069" spans="1:21" hidden="1" x14ac:dyDescent="0.25">
      <c r="A2069" t="s">
        <v>132</v>
      </c>
      <c r="B2069" t="s">
        <v>74</v>
      </c>
      <c r="C2069" t="s">
        <v>17</v>
      </c>
      <c r="E2069" s="1">
        <v>44543</v>
      </c>
      <c r="F2069" s="3" t="s">
        <v>1198</v>
      </c>
      <c r="G2069" t="s">
        <v>979</v>
      </c>
      <c r="H2069" t="s">
        <v>452</v>
      </c>
      <c r="I2069" t="s">
        <v>452</v>
      </c>
      <c r="J2069" s="3" t="s">
        <v>1199</v>
      </c>
      <c r="K2069" s="3" t="s">
        <v>1200</v>
      </c>
      <c r="L2069" s="3" t="s">
        <v>22</v>
      </c>
      <c r="M2069" s="5">
        <v>44716</v>
      </c>
      <c r="N2069">
        <v>500</v>
      </c>
      <c r="O2069" t="s">
        <v>78</v>
      </c>
      <c r="R2069" s="10">
        <v>0</v>
      </c>
      <c r="S2069" s="6">
        <v>44543</v>
      </c>
      <c r="T2069" t="s">
        <v>24</v>
      </c>
      <c r="U2069" t="s">
        <v>25</v>
      </c>
    </row>
    <row r="2070" spans="1:21" hidden="1" x14ac:dyDescent="0.25">
      <c r="A2070" t="s">
        <v>132</v>
      </c>
      <c r="B2070" t="s">
        <v>74</v>
      </c>
      <c r="C2070" t="s">
        <v>17</v>
      </c>
      <c r="E2070" s="1">
        <v>44356</v>
      </c>
      <c r="F2070" s="3" t="s">
        <v>978</v>
      </c>
      <c r="G2070" t="s">
        <v>979</v>
      </c>
      <c r="H2070" t="s">
        <v>452</v>
      </c>
      <c r="I2070" t="s">
        <v>452</v>
      </c>
      <c r="J2070" s="3" t="s">
        <v>980</v>
      </c>
      <c r="K2070" s="3" t="s">
        <v>981</v>
      </c>
      <c r="L2070" s="3" t="s">
        <v>22</v>
      </c>
      <c r="M2070" s="5">
        <v>44488</v>
      </c>
      <c r="O2070" t="s">
        <v>78</v>
      </c>
      <c r="P2070">
        <v>500</v>
      </c>
      <c r="S2070" s="6">
        <v>44504</v>
      </c>
      <c r="T2070" t="s">
        <v>1358</v>
      </c>
      <c r="U2070" t="s">
        <v>3075</v>
      </c>
    </row>
    <row r="2071" spans="1:21" hidden="1" x14ac:dyDescent="0.25">
      <c r="A2071" t="s">
        <v>132</v>
      </c>
      <c r="B2071" t="s">
        <v>74</v>
      </c>
      <c r="C2071" t="s">
        <v>17</v>
      </c>
      <c r="E2071" s="1">
        <v>44543</v>
      </c>
      <c r="F2071" s="3" t="s">
        <v>1198</v>
      </c>
      <c r="G2071" t="s">
        <v>979</v>
      </c>
      <c r="H2071" t="s">
        <v>452</v>
      </c>
      <c r="I2071" t="s">
        <v>452</v>
      </c>
      <c r="J2071" s="3" t="s">
        <v>1199</v>
      </c>
      <c r="K2071" s="3" t="s">
        <v>1200</v>
      </c>
      <c r="L2071" s="3" t="s">
        <v>22</v>
      </c>
      <c r="M2071" s="5">
        <v>44716</v>
      </c>
      <c r="O2071" t="s">
        <v>78</v>
      </c>
      <c r="P2071">
        <v>360.1</v>
      </c>
      <c r="S2071" s="6">
        <v>44608</v>
      </c>
      <c r="T2071" t="s">
        <v>28</v>
      </c>
      <c r="U2071" t="s">
        <v>1352</v>
      </c>
    </row>
    <row r="2072" spans="1:21" hidden="1" x14ac:dyDescent="0.25">
      <c r="A2072" t="s">
        <v>132</v>
      </c>
      <c r="B2072" t="s">
        <v>74</v>
      </c>
      <c r="C2072" t="s">
        <v>17</v>
      </c>
      <c r="E2072" s="1">
        <v>44543</v>
      </c>
      <c r="F2072" s="3" t="s">
        <v>1198</v>
      </c>
      <c r="G2072" t="s">
        <v>979</v>
      </c>
      <c r="H2072" t="s">
        <v>452</v>
      </c>
      <c r="I2072" t="s">
        <v>452</v>
      </c>
      <c r="J2072" s="3" t="s">
        <v>1199</v>
      </c>
      <c r="K2072" s="3" t="s">
        <v>1200</v>
      </c>
      <c r="L2072" s="3" t="s">
        <v>22</v>
      </c>
      <c r="M2072" s="5">
        <v>44716</v>
      </c>
      <c r="O2072" t="s">
        <v>78</v>
      </c>
      <c r="P2072">
        <v>6</v>
      </c>
      <c r="S2072" s="6">
        <v>44672</v>
      </c>
      <c r="T2072" t="s">
        <v>707</v>
      </c>
      <c r="U2072" t="s">
        <v>1409</v>
      </c>
    </row>
    <row r="2073" spans="1:21" hidden="1" x14ac:dyDescent="0.25">
      <c r="A2073" t="s">
        <v>132</v>
      </c>
      <c r="B2073" t="s">
        <v>74</v>
      </c>
      <c r="C2073" t="s">
        <v>17</v>
      </c>
      <c r="E2073" s="1">
        <v>44543</v>
      </c>
      <c r="F2073" s="3" t="s">
        <v>1198</v>
      </c>
      <c r="G2073" t="s">
        <v>979</v>
      </c>
      <c r="H2073" t="s">
        <v>452</v>
      </c>
      <c r="I2073" t="s">
        <v>452</v>
      </c>
      <c r="J2073" s="3" t="s">
        <v>1199</v>
      </c>
      <c r="K2073" s="3" t="s">
        <v>1200</v>
      </c>
      <c r="L2073" s="3" t="s">
        <v>22</v>
      </c>
      <c r="M2073" s="5">
        <v>44716</v>
      </c>
      <c r="O2073" t="s">
        <v>78</v>
      </c>
      <c r="P2073">
        <v>6</v>
      </c>
      <c r="S2073" s="6">
        <v>44692</v>
      </c>
      <c r="T2073" t="s">
        <v>707</v>
      </c>
      <c r="U2073" t="s">
        <v>1409</v>
      </c>
    </row>
    <row r="2074" spans="1:21" hidden="1" x14ac:dyDescent="0.25">
      <c r="A2074" t="s">
        <v>132</v>
      </c>
      <c r="B2074" t="s">
        <v>74</v>
      </c>
      <c r="C2074" t="s">
        <v>17</v>
      </c>
      <c r="E2074" s="1">
        <v>44543</v>
      </c>
      <c r="F2074" s="3" t="s">
        <v>1198</v>
      </c>
      <c r="G2074" t="s">
        <v>979</v>
      </c>
      <c r="H2074" t="s">
        <v>452</v>
      </c>
      <c r="I2074" t="s">
        <v>452</v>
      </c>
      <c r="J2074" s="3" t="s">
        <v>1199</v>
      </c>
      <c r="K2074" s="3" t="s">
        <v>1200</v>
      </c>
      <c r="L2074" s="3" t="s">
        <v>22</v>
      </c>
      <c r="M2074" s="5">
        <v>44716</v>
      </c>
      <c r="O2074" t="s">
        <v>78</v>
      </c>
      <c r="P2074">
        <v>6.2</v>
      </c>
      <c r="S2074" s="6">
        <v>44804</v>
      </c>
      <c r="T2074" t="s">
        <v>689</v>
      </c>
      <c r="U2074" t="s">
        <v>1641</v>
      </c>
    </row>
    <row r="2075" spans="1:21" hidden="1" x14ac:dyDescent="0.25">
      <c r="A2075" t="s">
        <v>132</v>
      </c>
      <c r="B2075" t="s">
        <v>74</v>
      </c>
      <c r="C2075" t="s">
        <v>17</v>
      </c>
      <c r="E2075" s="1">
        <v>44543</v>
      </c>
      <c r="F2075" s="3" t="s">
        <v>1198</v>
      </c>
      <c r="G2075" t="s">
        <v>979</v>
      </c>
      <c r="H2075" t="s">
        <v>452</v>
      </c>
      <c r="I2075" t="s">
        <v>452</v>
      </c>
      <c r="J2075" s="3" t="s">
        <v>1199</v>
      </c>
      <c r="K2075" s="3" t="s">
        <v>1200</v>
      </c>
      <c r="L2075" s="3" t="s">
        <v>22</v>
      </c>
      <c r="M2075" s="5">
        <v>44716</v>
      </c>
      <c r="O2075" t="s">
        <v>78</v>
      </c>
      <c r="P2075">
        <v>121.7</v>
      </c>
      <c r="S2075" s="6">
        <v>44847</v>
      </c>
      <c r="T2075" t="s">
        <v>346</v>
      </c>
      <c r="U2075" t="s">
        <v>182</v>
      </c>
    </row>
    <row r="2076" spans="1:21" hidden="1" x14ac:dyDescent="0.25">
      <c r="A2076" t="s">
        <v>132</v>
      </c>
      <c r="B2076" t="s">
        <v>16</v>
      </c>
      <c r="C2076" t="s">
        <v>17</v>
      </c>
      <c r="D2076" t="s">
        <v>2243</v>
      </c>
      <c r="E2076" s="1">
        <v>44827</v>
      </c>
      <c r="F2076" s="3" t="s">
        <v>133</v>
      </c>
      <c r="G2076" t="s">
        <v>134</v>
      </c>
      <c r="H2076" t="s">
        <v>135</v>
      </c>
      <c r="J2076" s="3" t="s">
        <v>136</v>
      </c>
      <c r="K2076" s="3" t="s">
        <v>137</v>
      </c>
      <c r="L2076" s="3" t="s">
        <v>22</v>
      </c>
      <c r="M2076" s="5">
        <v>46653</v>
      </c>
      <c r="N2076">
        <v>12</v>
      </c>
      <c r="O2076" t="s">
        <v>23</v>
      </c>
      <c r="R2076" s="10">
        <f>Table1[[#This Row],[Initial Balance]]-P2205-P4033-P4034</f>
        <v>8</v>
      </c>
      <c r="S2076" s="6">
        <v>44830</v>
      </c>
      <c r="T2076" t="s">
        <v>24</v>
      </c>
      <c r="U2076" t="s">
        <v>25</v>
      </c>
    </row>
    <row r="2077" spans="1:21" hidden="1" x14ac:dyDescent="0.25">
      <c r="A2077" t="s">
        <v>132</v>
      </c>
      <c r="B2077" t="s">
        <v>16</v>
      </c>
      <c r="C2077" t="s">
        <v>17</v>
      </c>
      <c r="E2077" s="1">
        <v>44636</v>
      </c>
      <c r="F2077" s="3" t="s">
        <v>279</v>
      </c>
      <c r="G2077" t="s">
        <v>1366</v>
      </c>
      <c r="H2077" t="s">
        <v>195</v>
      </c>
      <c r="I2077" t="s">
        <v>195</v>
      </c>
      <c r="J2077" s="3" t="s">
        <v>1367</v>
      </c>
      <c r="K2077" s="3" t="s">
        <v>1368</v>
      </c>
      <c r="L2077" s="3" t="s">
        <v>22</v>
      </c>
      <c r="M2077" s="5">
        <v>45657</v>
      </c>
      <c r="N2077">
        <v>5</v>
      </c>
      <c r="O2077" t="s">
        <v>23</v>
      </c>
      <c r="R2077" s="10">
        <f>Table1[[#This Row],[Initial Balance]]-P2078-P2079-P2080-P2081</f>
        <v>0</v>
      </c>
      <c r="S2077" s="6">
        <v>44636</v>
      </c>
      <c r="T2077" t="s">
        <v>24</v>
      </c>
      <c r="U2077" t="s">
        <v>25</v>
      </c>
    </row>
    <row r="2078" spans="1:21" hidden="1" x14ac:dyDescent="0.25">
      <c r="A2078" t="s">
        <v>132</v>
      </c>
      <c r="B2078" t="s">
        <v>16</v>
      </c>
      <c r="C2078" t="s">
        <v>17</v>
      </c>
      <c r="E2078" s="1">
        <v>44636</v>
      </c>
      <c r="F2078" s="3" t="s">
        <v>279</v>
      </c>
      <c r="G2078" t="s">
        <v>1366</v>
      </c>
      <c r="H2078" t="s">
        <v>195</v>
      </c>
      <c r="I2078" t="s">
        <v>195</v>
      </c>
      <c r="J2078" s="3" t="s">
        <v>1367</v>
      </c>
      <c r="K2078" s="3" t="s">
        <v>1368</v>
      </c>
      <c r="L2078" s="3" t="s">
        <v>22</v>
      </c>
      <c r="M2078" s="5">
        <v>45657</v>
      </c>
      <c r="O2078" t="s">
        <v>23</v>
      </c>
      <c r="P2078">
        <v>2</v>
      </c>
      <c r="S2078" s="6">
        <v>44637</v>
      </c>
      <c r="T2078" t="s">
        <v>346</v>
      </c>
      <c r="U2078" t="s">
        <v>1374</v>
      </c>
    </row>
    <row r="2079" spans="1:21" hidden="1" x14ac:dyDescent="0.25">
      <c r="A2079" t="s">
        <v>132</v>
      </c>
      <c r="B2079" t="s">
        <v>16</v>
      </c>
      <c r="C2079" t="s">
        <v>17</v>
      </c>
      <c r="E2079" s="1">
        <v>44636</v>
      </c>
      <c r="F2079" s="3" t="s">
        <v>279</v>
      </c>
      <c r="G2079" t="s">
        <v>1366</v>
      </c>
      <c r="H2079" t="s">
        <v>195</v>
      </c>
      <c r="I2079" t="s">
        <v>195</v>
      </c>
      <c r="J2079" s="3" t="s">
        <v>1367</v>
      </c>
      <c r="K2079" s="3" t="s">
        <v>1368</v>
      </c>
      <c r="L2079" s="3" t="s">
        <v>22</v>
      </c>
      <c r="M2079" s="5">
        <v>45657</v>
      </c>
      <c r="O2079" t="s">
        <v>23</v>
      </c>
      <c r="P2079">
        <v>1</v>
      </c>
      <c r="S2079" s="6">
        <v>44718</v>
      </c>
      <c r="T2079" t="s">
        <v>689</v>
      </c>
      <c r="U2079" t="s">
        <v>1484</v>
      </c>
    </row>
    <row r="2080" spans="1:21" hidden="1" x14ac:dyDescent="0.25">
      <c r="A2080" t="s">
        <v>132</v>
      </c>
      <c r="B2080" t="s">
        <v>16</v>
      </c>
      <c r="C2080" t="s">
        <v>17</v>
      </c>
      <c r="E2080" s="1">
        <v>44636</v>
      </c>
      <c r="F2080" s="3" t="s">
        <v>279</v>
      </c>
      <c r="G2080" t="s">
        <v>1366</v>
      </c>
      <c r="H2080" t="s">
        <v>195</v>
      </c>
      <c r="I2080" t="s">
        <v>195</v>
      </c>
      <c r="J2080" s="3" t="s">
        <v>1367</v>
      </c>
      <c r="K2080" s="3" t="s">
        <v>1368</v>
      </c>
      <c r="L2080" s="3" t="s">
        <v>22</v>
      </c>
      <c r="M2080" s="5">
        <v>45657</v>
      </c>
      <c r="O2080" t="s">
        <v>23</v>
      </c>
      <c r="P2080">
        <v>1</v>
      </c>
      <c r="S2080" s="6">
        <v>44733</v>
      </c>
      <c r="T2080" t="s">
        <v>689</v>
      </c>
      <c r="U2080" t="s">
        <v>1515</v>
      </c>
    </row>
    <row r="2081" spans="1:21" hidden="1" x14ac:dyDescent="0.25">
      <c r="A2081" t="s">
        <v>132</v>
      </c>
      <c r="B2081" t="s">
        <v>16</v>
      </c>
      <c r="C2081" t="s">
        <v>17</v>
      </c>
      <c r="E2081" s="1">
        <v>44636</v>
      </c>
      <c r="F2081" s="3" t="s">
        <v>279</v>
      </c>
      <c r="G2081" t="s">
        <v>1366</v>
      </c>
      <c r="H2081" t="s">
        <v>195</v>
      </c>
      <c r="I2081" t="s">
        <v>195</v>
      </c>
      <c r="J2081" s="3" t="s">
        <v>1367</v>
      </c>
      <c r="K2081" s="3" t="s">
        <v>1368</v>
      </c>
      <c r="L2081" s="3" t="s">
        <v>22</v>
      </c>
      <c r="M2081" s="5">
        <v>45657</v>
      </c>
      <c r="O2081" t="s">
        <v>23</v>
      </c>
      <c r="P2081">
        <v>1</v>
      </c>
      <c r="S2081" s="6">
        <v>44928</v>
      </c>
      <c r="T2081" t="s">
        <v>1073</v>
      </c>
      <c r="U2081" t="s">
        <v>2023</v>
      </c>
    </row>
    <row r="2082" spans="1:21" hidden="1" x14ac:dyDescent="0.25">
      <c r="A2082" t="s">
        <v>132</v>
      </c>
      <c r="B2082" t="s">
        <v>65</v>
      </c>
      <c r="C2082" t="s">
        <v>17</v>
      </c>
      <c r="E2082" s="1">
        <v>44592</v>
      </c>
      <c r="F2082" s="3">
        <v>19700305</v>
      </c>
      <c r="G2082" t="s">
        <v>1311</v>
      </c>
      <c r="H2082" t="s">
        <v>67</v>
      </c>
      <c r="I2082" t="s">
        <v>67</v>
      </c>
      <c r="J2082" s="3" t="s">
        <v>1312</v>
      </c>
      <c r="K2082" s="3" t="s">
        <v>1313</v>
      </c>
      <c r="L2082" s="3" t="s">
        <v>22</v>
      </c>
      <c r="M2082" s="5">
        <v>45199</v>
      </c>
      <c r="N2082">
        <v>2000</v>
      </c>
      <c r="O2082" t="s">
        <v>23</v>
      </c>
      <c r="R2082" s="10">
        <v>0</v>
      </c>
      <c r="S2082" s="6">
        <v>44592</v>
      </c>
      <c r="T2082" t="s">
        <v>24</v>
      </c>
      <c r="U2082" t="s">
        <v>25</v>
      </c>
    </row>
    <row r="2083" spans="1:21" hidden="1" x14ac:dyDescent="0.25">
      <c r="A2083" t="s">
        <v>132</v>
      </c>
      <c r="B2083" t="s">
        <v>65</v>
      </c>
      <c r="C2083" t="s">
        <v>17</v>
      </c>
      <c r="E2083" s="1">
        <v>44592</v>
      </c>
      <c r="F2083" s="3">
        <v>19700305</v>
      </c>
      <c r="G2083" t="s">
        <v>1311</v>
      </c>
      <c r="H2083" t="s">
        <v>67</v>
      </c>
      <c r="I2083" t="s">
        <v>67</v>
      </c>
      <c r="J2083" s="3" t="s">
        <v>1312</v>
      </c>
      <c r="K2083" s="3" t="s">
        <v>1313</v>
      </c>
      <c r="L2083" s="3" t="s">
        <v>22</v>
      </c>
      <c r="M2083" s="5">
        <v>45199</v>
      </c>
      <c r="O2083" t="s">
        <v>23</v>
      </c>
      <c r="P2083">
        <v>2000</v>
      </c>
      <c r="S2083" s="6">
        <v>44614</v>
      </c>
      <c r="T2083" t="s">
        <v>28</v>
      </c>
      <c r="U2083" t="s">
        <v>1355</v>
      </c>
    </row>
    <row r="2084" spans="1:21" hidden="1" x14ac:dyDescent="0.25">
      <c r="A2084" t="s">
        <v>132</v>
      </c>
      <c r="B2084" t="s">
        <v>65</v>
      </c>
      <c r="C2084" t="s">
        <v>17</v>
      </c>
      <c r="E2084" s="1">
        <v>44592</v>
      </c>
      <c r="F2084" s="3">
        <v>54202850</v>
      </c>
      <c r="G2084" t="s">
        <v>1308</v>
      </c>
      <c r="H2084" t="s">
        <v>67</v>
      </c>
      <c r="I2084" t="s">
        <v>67</v>
      </c>
      <c r="J2084" s="3" t="s">
        <v>1309</v>
      </c>
      <c r="K2084" s="3" t="s">
        <v>1310</v>
      </c>
      <c r="L2084" s="3" t="s">
        <v>22</v>
      </c>
      <c r="M2084" s="5">
        <v>44926</v>
      </c>
      <c r="N2084">
        <v>2000</v>
      </c>
      <c r="O2084" t="s">
        <v>23</v>
      </c>
      <c r="R2084" s="10">
        <v>0</v>
      </c>
      <c r="S2084" s="6">
        <v>44592</v>
      </c>
      <c r="T2084" t="s">
        <v>24</v>
      </c>
      <c r="U2084" t="s">
        <v>25</v>
      </c>
    </row>
    <row r="2085" spans="1:21" hidden="1" x14ac:dyDescent="0.25">
      <c r="A2085" t="s">
        <v>132</v>
      </c>
      <c r="B2085" t="s">
        <v>65</v>
      </c>
      <c r="C2085" t="s">
        <v>17</v>
      </c>
      <c r="E2085" s="1">
        <v>44592</v>
      </c>
      <c r="F2085" s="3">
        <v>54202850</v>
      </c>
      <c r="G2085" t="s">
        <v>1308</v>
      </c>
      <c r="H2085" t="s">
        <v>67</v>
      </c>
      <c r="I2085" t="s">
        <v>67</v>
      </c>
      <c r="J2085" s="3" t="s">
        <v>1309</v>
      </c>
      <c r="K2085" s="3" t="s">
        <v>1310</v>
      </c>
      <c r="L2085" s="3" t="s">
        <v>22</v>
      </c>
      <c r="M2085" s="5">
        <v>44926</v>
      </c>
      <c r="O2085" t="s">
        <v>23</v>
      </c>
      <c r="P2085">
        <v>2000</v>
      </c>
      <c r="S2085" s="6">
        <v>44614</v>
      </c>
      <c r="T2085" t="s">
        <v>28</v>
      </c>
      <c r="U2085" t="s">
        <v>1353</v>
      </c>
    </row>
    <row r="2086" spans="1:21" hidden="1" x14ac:dyDescent="0.25">
      <c r="A2086" t="s">
        <v>132</v>
      </c>
      <c r="B2086" t="s">
        <v>74</v>
      </c>
      <c r="C2086" t="s">
        <v>17</v>
      </c>
      <c r="E2086" s="1">
        <v>44991</v>
      </c>
      <c r="F2086" s="3" t="s">
        <v>2350</v>
      </c>
      <c r="G2086" t="s">
        <v>2351</v>
      </c>
      <c r="H2086" t="s">
        <v>2352</v>
      </c>
      <c r="J2086" s="3" t="s">
        <v>2353</v>
      </c>
      <c r="K2086" s="3">
        <v>2206601</v>
      </c>
      <c r="L2086" s="3" t="s">
        <v>22</v>
      </c>
      <c r="M2086" s="5">
        <v>45808</v>
      </c>
      <c r="N2086">
        <v>2000</v>
      </c>
      <c r="O2086" t="s">
        <v>23</v>
      </c>
      <c r="R2086" s="10">
        <f>N2086-(SUM(P2087,P2088))</f>
        <v>0</v>
      </c>
      <c r="S2086" s="6">
        <v>44991</v>
      </c>
      <c r="T2086" t="s">
        <v>2032</v>
      </c>
      <c r="U2086" t="s">
        <v>2220</v>
      </c>
    </row>
    <row r="2087" spans="1:21" hidden="1" x14ac:dyDescent="0.25">
      <c r="A2087" t="s">
        <v>132</v>
      </c>
      <c r="B2087" t="s">
        <v>74</v>
      </c>
      <c r="C2087" t="s">
        <v>17</v>
      </c>
      <c r="E2087" s="1">
        <v>44991</v>
      </c>
      <c r="F2087" s="3" t="s">
        <v>2350</v>
      </c>
      <c r="G2087" t="s">
        <v>2351</v>
      </c>
      <c r="H2087" t="s">
        <v>2352</v>
      </c>
      <c r="J2087" s="3" t="s">
        <v>2353</v>
      </c>
      <c r="K2087" s="3">
        <v>2206601</v>
      </c>
      <c r="L2087" s="3" t="s">
        <v>22</v>
      </c>
      <c r="M2087" s="5">
        <v>45808</v>
      </c>
      <c r="P2087">
        <v>1000</v>
      </c>
      <c r="S2087" s="6">
        <v>45000</v>
      </c>
      <c r="T2087" t="s">
        <v>1284</v>
      </c>
      <c r="U2087" t="s">
        <v>2354</v>
      </c>
    </row>
    <row r="2088" spans="1:21" hidden="1" x14ac:dyDescent="0.25">
      <c r="A2088" t="s">
        <v>132</v>
      </c>
      <c r="B2088" t="s">
        <v>74</v>
      </c>
      <c r="C2088" t="s">
        <v>17</v>
      </c>
      <c r="E2088" s="1">
        <v>44991</v>
      </c>
      <c r="F2088" s="3" t="s">
        <v>2350</v>
      </c>
      <c r="G2088" t="s">
        <v>2351</v>
      </c>
      <c r="H2088" t="s">
        <v>2352</v>
      </c>
      <c r="J2088" s="3" t="s">
        <v>2353</v>
      </c>
      <c r="K2088" s="3">
        <v>2206601</v>
      </c>
      <c r="L2088" s="3" t="s">
        <v>22</v>
      </c>
      <c r="M2088" s="5">
        <v>45808</v>
      </c>
      <c r="P2088">
        <v>1000</v>
      </c>
      <c r="S2088" s="6">
        <v>45000</v>
      </c>
      <c r="T2088" t="s">
        <v>1284</v>
      </c>
      <c r="U2088" t="s">
        <v>2354</v>
      </c>
    </row>
    <row r="2089" spans="1:21" hidden="1" x14ac:dyDescent="0.25">
      <c r="A2089" t="s">
        <v>132</v>
      </c>
      <c r="B2089" t="s">
        <v>65</v>
      </c>
      <c r="C2089" t="s">
        <v>17</v>
      </c>
      <c r="E2089" s="1">
        <v>45006</v>
      </c>
      <c r="F2089" s="3" t="s">
        <v>328</v>
      </c>
      <c r="G2089" t="s">
        <v>2368</v>
      </c>
      <c r="H2089" t="s">
        <v>67</v>
      </c>
      <c r="J2089" s="3" t="s">
        <v>2369</v>
      </c>
      <c r="K2089" s="3">
        <v>622015050</v>
      </c>
      <c r="L2089" s="3" t="s">
        <v>22</v>
      </c>
      <c r="M2089" s="5">
        <v>45626</v>
      </c>
      <c r="N2089">
        <v>3000</v>
      </c>
      <c r="O2089" t="s">
        <v>23</v>
      </c>
      <c r="R2089" s="10">
        <v>3000</v>
      </c>
      <c r="S2089" s="6">
        <v>45006</v>
      </c>
      <c r="T2089" t="s">
        <v>2032</v>
      </c>
      <c r="U2089" t="s">
        <v>2220</v>
      </c>
    </row>
    <row r="2090" spans="1:21" hidden="1" x14ac:dyDescent="0.25">
      <c r="A2090" t="s">
        <v>132</v>
      </c>
      <c r="B2090" t="s">
        <v>16</v>
      </c>
      <c r="C2090" t="s">
        <v>17</v>
      </c>
      <c r="E2090" s="1">
        <v>44228</v>
      </c>
      <c r="F2090" s="3" t="s">
        <v>30</v>
      </c>
      <c r="G2090" t="s">
        <v>31</v>
      </c>
      <c r="H2090" t="s">
        <v>32</v>
      </c>
      <c r="I2090" t="s">
        <v>33</v>
      </c>
      <c r="J2090" s="3" t="s">
        <v>34</v>
      </c>
      <c r="K2090" s="3">
        <v>300012</v>
      </c>
      <c r="L2090" s="3" t="s">
        <v>22</v>
      </c>
      <c r="M2090" s="5">
        <v>45135</v>
      </c>
      <c r="O2090" t="s">
        <v>23</v>
      </c>
      <c r="P2090">
        <v>4</v>
      </c>
      <c r="S2090" s="6">
        <v>44636</v>
      </c>
      <c r="T2090" t="s">
        <v>28</v>
      </c>
      <c r="U2090" t="s">
        <v>1384</v>
      </c>
    </row>
    <row r="2091" spans="1:21" hidden="1" x14ac:dyDescent="0.25">
      <c r="A2091" t="s">
        <v>132</v>
      </c>
      <c r="B2091" t="s">
        <v>16</v>
      </c>
      <c r="C2091" t="s">
        <v>17</v>
      </c>
      <c r="E2091" s="1">
        <v>44228</v>
      </c>
      <c r="F2091" s="3" t="s">
        <v>30</v>
      </c>
      <c r="G2091" t="s">
        <v>31</v>
      </c>
      <c r="H2091" t="s">
        <v>32</v>
      </c>
      <c r="I2091" t="s">
        <v>33</v>
      </c>
      <c r="J2091" s="3" t="s">
        <v>34</v>
      </c>
      <c r="K2091" s="3">
        <v>300012</v>
      </c>
      <c r="L2091" s="3" t="s">
        <v>22</v>
      </c>
      <c r="M2091" s="5">
        <v>45135</v>
      </c>
      <c r="O2091" t="s">
        <v>23</v>
      </c>
      <c r="P2091">
        <v>2</v>
      </c>
      <c r="S2091" s="6">
        <v>44733</v>
      </c>
      <c r="T2091" t="s">
        <v>689</v>
      </c>
      <c r="U2091" t="s">
        <v>1515</v>
      </c>
    </row>
    <row r="2092" spans="1:21" hidden="1" x14ac:dyDescent="0.25">
      <c r="A2092" t="s">
        <v>132</v>
      </c>
      <c r="B2092" t="s">
        <v>16</v>
      </c>
      <c r="C2092" t="s">
        <v>17</v>
      </c>
      <c r="E2092" s="1">
        <v>44228</v>
      </c>
      <c r="F2092" s="3" t="s">
        <v>30</v>
      </c>
      <c r="G2092" t="s">
        <v>31</v>
      </c>
      <c r="H2092" t="s">
        <v>32</v>
      </c>
      <c r="I2092" t="s">
        <v>33</v>
      </c>
      <c r="J2092" s="3" t="s">
        <v>34</v>
      </c>
      <c r="K2092" s="3">
        <v>300012</v>
      </c>
      <c r="L2092" s="3" t="s">
        <v>22</v>
      </c>
      <c r="M2092" s="5">
        <v>45135</v>
      </c>
      <c r="O2092" t="s">
        <v>23</v>
      </c>
      <c r="P2092">
        <v>1</v>
      </c>
      <c r="S2092" s="6">
        <v>44735</v>
      </c>
      <c r="T2092" t="s">
        <v>689</v>
      </c>
      <c r="U2092" t="s">
        <v>1515</v>
      </c>
    </row>
    <row r="2093" spans="1:21" hidden="1" x14ac:dyDescent="0.25">
      <c r="A2093" t="s">
        <v>132</v>
      </c>
      <c r="B2093" t="s">
        <v>16</v>
      </c>
      <c r="C2093" t="s">
        <v>17</v>
      </c>
      <c r="E2093" s="1">
        <v>44228</v>
      </c>
      <c r="F2093" s="3" t="s">
        <v>30</v>
      </c>
      <c r="G2093" t="s">
        <v>31</v>
      </c>
      <c r="H2093" t="s">
        <v>32</v>
      </c>
      <c r="I2093" t="s">
        <v>33</v>
      </c>
      <c r="J2093" s="3" t="s">
        <v>34</v>
      </c>
      <c r="K2093" s="3">
        <v>300012</v>
      </c>
      <c r="L2093" s="3" t="s">
        <v>22</v>
      </c>
      <c r="M2093" s="5">
        <v>45135</v>
      </c>
      <c r="O2093" t="s">
        <v>23</v>
      </c>
      <c r="P2093">
        <v>4</v>
      </c>
      <c r="S2093" s="6">
        <v>44774</v>
      </c>
      <c r="T2093" t="s">
        <v>28</v>
      </c>
      <c r="U2093" t="s">
        <v>1612</v>
      </c>
    </row>
    <row r="2094" spans="1:21" hidden="1" x14ac:dyDescent="0.25">
      <c r="A2094" t="s">
        <v>132</v>
      </c>
      <c r="B2094" t="s">
        <v>16</v>
      </c>
      <c r="C2094" t="s">
        <v>17</v>
      </c>
      <c r="E2094" s="1">
        <v>44228</v>
      </c>
      <c r="F2094" s="3" t="s">
        <v>30</v>
      </c>
      <c r="G2094" t="s">
        <v>31</v>
      </c>
      <c r="H2094" t="s">
        <v>32</v>
      </c>
      <c r="I2094" t="s">
        <v>33</v>
      </c>
      <c r="J2094" s="3" t="s">
        <v>34</v>
      </c>
      <c r="K2094" s="3">
        <v>300012</v>
      </c>
      <c r="L2094" s="3" t="s">
        <v>22</v>
      </c>
      <c r="M2094" s="5">
        <v>45135</v>
      </c>
      <c r="O2094" t="s">
        <v>23</v>
      </c>
      <c r="P2094">
        <v>5</v>
      </c>
      <c r="S2094" s="6">
        <v>44834</v>
      </c>
      <c r="T2094" t="s">
        <v>689</v>
      </c>
      <c r="U2094" t="s">
        <v>1791</v>
      </c>
    </row>
    <row r="2095" spans="1:21" hidden="1" x14ac:dyDescent="0.25">
      <c r="A2095" t="s">
        <v>132</v>
      </c>
      <c r="B2095" t="s">
        <v>16</v>
      </c>
      <c r="C2095" t="s">
        <v>17</v>
      </c>
      <c r="E2095" s="1">
        <v>44228</v>
      </c>
      <c r="F2095" s="3" t="s">
        <v>30</v>
      </c>
      <c r="G2095" t="s">
        <v>31</v>
      </c>
      <c r="H2095" t="s">
        <v>32</v>
      </c>
      <c r="I2095" t="s">
        <v>33</v>
      </c>
      <c r="J2095" s="3" t="s">
        <v>34</v>
      </c>
      <c r="K2095" s="3">
        <v>300012</v>
      </c>
      <c r="L2095" s="3" t="s">
        <v>22</v>
      </c>
      <c r="M2095" s="5">
        <v>45135</v>
      </c>
      <c r="O2095" t="s">
        <v>23</v>
      </c>
      <c r="P2095">
        <v>3</v>
      </c>
      <c r="S2095" s="6">
        <v>44838</v>
      </c>
      <c r="T2095" t="s">
        <v>689</v>
      </c>
      <c r="U2095" t="s">
        <v>1760</v>
      </c>
    </row>
    <row r="2096" spans="1:21" hidden="1" x14ac:dyDescent="0.25">
      <c r="A2096" t="s">
        <v>132</v>
      </c>
      <c r="B2096" t="s">
        <v>16</v>
      </c>
      <c r="C2096" t="s">
        <v>17</v>
      </c>
      <c r="E2096" s="1">
        <v>44228</v>
      </c>
      <c r="F2096" s="3" t="s">
        <v>30</v>
      </c>
      <c r="G2096" t="s">
        <v>31</v>
      </c>
      <c r="H2096" t="s">
        <v>32</v>
      </c>
      <c r="I2096" t="s">
        <v>33</v>
      </c>
      <c r="J2096" s="3" t="s">
        <v>34</v>
      </c>
      <c r="K2096" s="3">
        <v>300012</v>
      </c>
      <c r="L2096" s="3" t="s">
        <v>22</v>
      </c>
      <c r="M2096" s="5">
        <v>45135</v>
      </c>
      <c r="O2096" t="s">
        <v>23</v>
      </c>
      <c r="P2096">
        <v>6</v>
      </c>
      <c r="S2096" s="6">
        <v>45030</v>
      </c>
      <c r="T2096" t="s">
        <v>1284</v>
      </c>
      <c r="U2096" t="s">
        <v>182</v>
      </c>
    </row>
    <row r="2097" spans="1:21" hidden="1" x14ac:dyDescent="0.25">
      <c r="A2097" t="s">
        <v>132</v>
      </c>
      <c r="B2097" t="s">
        <v>16</v>
      </c>
      <c r="C2097" t="s">
        <v>17</v>
      </c>
      <c r="E2097" s="1">
        <v>44131</v>
      </c>
      <c r="F2097" s="3" t="s">
        <v>405</v>
      </c>
      <c r="G2097" t="s">
        <v>531</v>
      </c>
      <c r="H2097" t="s">
        <v>407</v>
      </c>
      <c r="I2097" t="s">
        <v>408</v>
      </c>
      <c r="K2097" s="3" t="s">
        <v>532</v>
      </c>
      <c r="L2097" s="3" t="s">
        <v>22</v>
      </c>
      <c r="M2097" s="5">
        <v>45957</v>
      </c>
      <c r="N2097">
        <v>97</v>
      </c>
      <c r="O2097" t="s">
        <v>23</v>
      </c>
      <c r="R2097" s="10">
        <v>28</v>
      </c>
      <c r="S2097" s="6">
        <v>44193</v>
      </c>
      <c r="T2097" t="s">
        <v>59</v>
      </c>
      <c r="U2097" t="s">
        <v>93</v>
      </c>
    </row>
    <row r="2098" spans="1:21" hidden="1" x14ac:dyDescent="0.25">
      <c r="A2098" t="s">
        <v>132</v>
      </c>
      <c r="B2098" t="s">
        <v>16</v>
      </c>
      <c r="C2098" t="s">
        <v>17</v>
      </c>
      <c r="E2098" s="1">
        <v>44131</v>
      </c>
      <c r="F2098" s="3" t="s">
        <v>405</v>
      </c>
      <c r="G2098" t="s">
        <v>531</v>
      </c>
      <c r="H2098" t="s">
        <v>407</v>
      </c>
      <c r="I2098" t="s">
        <v>408</v>
      </c>
      <c r="K2098" s="3" t="s">
        <v>532</v>
      </c>
      <c r="L2098" s="3" t="s">
        <v>22</v>
      </c>
      <c r="M2098" s="5">
        <v>45957</v>
      </c>
      <c r="O2098" t="s">
        <v>23</v>
      </c>
      <c r="P2098">
        <v>6</v>
      </c>
      <c r="S2098" s="6">
        <v>44193</v>
      </c>
      <c r="T2098" t="s">
        <v>59</v>
      </c>
      <c r="U2098" t="s">
        <v>200</v>
      </c>
    </row>
    <row r="2099" spans="1:21" hidden="1" x14ac:dyDescent="0.25">
      <c r="A2099" t="s">
        <v>132</v>
      </c>
      <c r="B2099" t="s">
        <v>16</v>
      </c>
      <c r="C2099" t="s">
        <v>17</v>
      </c>
      <c r="E2099" s="1">
        <v>44131</v>
      </c>
      <c r="F2099" s="3" t="s">
        <v>405</v>
      </c>
      <c r="G2099" t="s">
        <v>531</v>
      </c>
      <c r="H2099" t="s">
        <v>407</v>
      </c>
      <c r="I2099" t="s">
        <v>408</v>
      </c>
      <c r="K2099" s="3" t="s">
        <v>532</v>
      </c>
      <c r="L2099" s="3" t="s">
        <v>22</v>
      </c>
      <c r="M2099" s="5">
        <v>45957</v>
      </c>
      <c r="O2099" t="s">
        <v>23</v>
      </c>
      <c r="P2099">
        <v>0</v>
      </c>
      <c r="S2099" s="6">
        <v>44274</v>
      </c>
      <c r="T2099" t="s">
        <v>162</v>
      </c>
      <c r="U2099" t="s">
        <v>266</v>
      </c>
    </row>
    <row r="2100" spans="1:21" hidden="1" x14ac:dyDescent="0.25">
      <c r="A2100" t="s">
        <v>132</v>
      </c>
      <c r="B2100" t="s">
        <v>16</v>
      </c>
      <c r="C2100" t="s">
        <v>17</v>
      </c>
      <c r="E2100" s="1">
        <v>44131</v>
      </c>
      <c r="F2100" s="3" t="s">
        <v>405</v>
      </c>
      <c r="G2100" t="s">
        <v>531</v>
      </c>
      <c r="H2100" t="s">
        <v>407</v>
      </c>
      <c r="I2100" t="s">
        <v>408</v>
      </c>
      <c r="K2100" s="3" t="s">
        <v>532</v>
      </c>
      <c r="L2100" s="3" t="s">
        <v>22</v>
      </c>
      <c r="M2100" s="5">
        <v>45957</v>
      </c>
      <c r="O2100" t="s">
        <v>23</v>
      </c>
      <c r="P2100">
        <v>16</v>
      </c>
      <c r="S2100" s="6">
        <v>44797</v>
      </c>
      <c r="T2100" t="s">
        <v>346</v>
      </c>
      <c r="U2100" t="s">
        <v>1638</v>
      </c>
    </row>
    <row r="2101" spans="1:21" hidden="1" x14ac:dyDescent="0.25">
      <c r="A2101" t="s">
        <v>132</v>
      </c>
      <c r="B2101" t="s">
        <v>16</v>
      </c>
      <c r="C2101" t="s">
        <v>17</v>
      </c>
      <c r="E2101" s="1">
        <v>44131</v>
      </c>
      <c r="F2101" s="3" t="s">
        <v>405</v>
      </c>
      <c r="G2101" t="s">
        <v>531</v>
      </c>
      <c r="H2101" t="s">
        <v>407</v>
      </c>
      <c r="I2101" t="s">
        <v>408</v>
      </c>
      <c r="K2101" s="3" t="s">
        <v>532</v>
      </c>
      <c r="L2101" s="3" t="s">
        <v>22</v>
      </c>
      <c r="M2101" s="5">
        <v>45957</v>
      </c>
      <c r="O2101" t="s">
        <v>23</v>
      </c>
      <c r="P2101">
        <v>24</v>
      </c>
      <c r="S2101" s="6">
        <v>44826</v>
      </c>
      <c r="T2101" t="s">
        <v>346</v>
      </c>
      <c r="U2101" t="s">
        <v>1638</v>
      </c>
    </row>
    <row r="2102" spans="1:21" hidden="1" x14ac:dyDescent="0.25">
      <c r="A2102" t="s">
        <v>132</v>
      </c>
      <c r="B2102" t="s">
        <v>16</v>
      </c>
      <c r="C2102" t="s">
        <v>17</v>
      </c>
      <c r="E2102" s="1">
        <v>44131</v>
      </c>
      <c r="F2102" s="3" t="s">
        <v>405</v>
      </c>
      <c r="G2102" t="s">
        <v>531</v>
      </c>
      <c r="H2102" t="s">
        <v>407</v>
      </c>
      <c r="I2102" t="s">
        <v>408</v>
      </c>
      <c r="K2102" s="3" t="s">
        <v>532</v>
      </c>
      <c r="L2102" s="3" t="s">
        <v>22</v>
      </c>
      <c r="M2102" s="5">
        <v>45957</v>
      </c>
      <c r="O2102" t="s">
        <v>23</v>
      </c>
      <c r="P2102">
        <v>23</v>
      </c>
      <c r="S2102" s="6">
        <v>44827</v>
      </c>
      <c r="T2102" t="s">
        <v>24</v>
      </c>
      <c r="U2102" t="s">
        <v>1638</v>
      </c>
    </row>
    <row r="2103" spans="1:21" hidden="1" x14ac:dyDescent="0.25">
      <c r="A2103" t="s">
        <v>132</v>
      </c>
      <c r="B2103" t="s">
        <v>74</v>
      </c>
      <c r="C2103" t="s">
        <v>17</v>
      </c>
      <c r="E2103" s="1">
        <v>44147</v>
      </c>
      <c r="F2103" s="3" t="s">
        <v>511</v>
      </c>
      <c r="G2103" t="s">
        <v>512</v>
      </c>
      <c r="H2103" t="s">
        <v>140</v>
      </c>
      <c r="I2103" t="s">
        <v>140</v>
      </c>
      <c r="K2103" s="3">
        <v>40406193</v>
      </c>
      <c r="L2103" s="3" t="s">
        <v>22</v>
      </c>
      <c r="M2103" s="5">
        <v>44742</v>
      </c>
      <c r="N2103">
        <v>240</v>
      </c>
      <c r="O2103" t="s">
        <v>204</v>
      </c>
      <c r="P2103" t="s">
        <v>35</v>
      </c>
      <c r="R2103" s="10">
        <v>0</v>
      </c>
      <c r="S2103" s="6">
        <v>44172</v>
      </c>
      <c r="T2103" t="s">
        <v>24</v>
      </c>
      <c r="U2103" t="s">
        <v>513</v>
      </c>
    </row>
    <row r="2104" spans="1:21" hidden="1" x14ac:dyDescent="0.25">
      <c r="A2104" t="s">
        <v>132</v>
      </c>
      <c r="B2104" t="s">
        <v>74</v>
      </c>
      <c r="C2104" t="s">
        <v>17</v>
      </c>
      <c r="E2104" s="1">
        <v>44147</v>
      </c>
      <c r="F2104" s="3" t="s">
        <v>511</v>
      </c>
      <c r="G2104" t="s">
        <v>512</v>
      </c>
      <c r="H2104" t="s">
        <v>140</v>
      </c>
      <c r="I2104" t="s">
        <v>140</v>
      </c>
      <c r="K2104" s="3">
        <v>40406193</v>
      </c>
      <c r="L2104" s="3" t="s">
        <v>22</v>
      </c>
      <c r="M2104" s="5">
        <v>44742</v>
      </c>
      <c r="O2104" t="s">
        <v>204</v>
      </c>
      <c r="P2104">
        <v>20</v>
      </c>
      <c r="S2104" s="6">
        <v>44172</v>
      </c>
      <c r="T2104" t="s">
        <v>162</v>
      </c>
      <c r="U2104" t="s">
        <v>552</v>
      </c>
    </row>
    <row r="2105" spans="1:21" hidden="1" x14ac:dyDescent="0.25">
      <c r="A2105" t="s">
        <v>132</v>
      </c>
      <c r="B2105" t="s">
        <v>74</v>
      </c>
      <c r="C2105" t="s">
        <v>17</v>
      </c>
      <c r="E2105" s="1">
        <v>44147</v>
      </c>
      <c r="F2105" s="3" t="s">
        <v>511</v>
      </c>
      <c r="G2105" t="s">
        <v>512</v>
      </c>
      <c r="H2105" t="s">
        <v>140</v>
      </c>
      <c r="I2105" t="s">
        <v>140</v>
      </c>
      <c r="K2105" s="3">
        <v>40406193</v>
      </c>
      <c r="L2105" s="3" t="s">
        <v>22</v>
      </c>
      <c r="M2105" s="5">
        <v>44742</v>
      </c>
      <c r="O2105" t="s">
        <v>204</v>
      </c>
      <c r="P2105">
        <v>20</v>
      </c>
      <c r="S2105" s="6">
        <v>44210</v>
      </c>
      <c r="T2105" t="s">
        <v>162</v>
      </c>
      <c r="U2105" t="s">
        <v>553</v>
      </c>
    </row>
    <row r="2106" spans="1:21" hidden="1" x14ac:dyDescent="0.25">
      <c r="A2106" t="s">
        <v>132</v>
      </c>
      <c r="B2106" t="s">
        <v>74</v>
      </c>
      <c r="C2106" t="s">
        <v>17</v>
      </c>
      <c r="E2106" s="1">
        <v>44147</v>
      </c>
      <c r="F2106" s="3" t="s">
        <v>511</v>
      </c>
      <c r="G2106" t="s">
        <v>512</v>
      </c>
      <c r="H2106" t="s">
        <v>140</v>
      </c>
      <c r="I2106" t="s">
        <v>140</v>
      </c>
      <c r="K2106" s="3">
        <v>40406193</v>
      </c>
      <c r="L2106" s="3" t="s">
        <v>22</v>
      </c>
      <c r="M2106" s="5">
        <v>44742</v>
      </c>
      <c r="O2106" t="s">
        <v>204</v>
      </c>
      <c r="P2106">
        <v>20</v>
      </c>
      <c r="S2106" s="6">
        <v>44221</v>
      </c>
      <c r="T2106" t="s">
        <v>199</v>
      </c>
      <c r="U2106" t="s">
        <v>553</v>
      </c>
    </row>
    <row r="2107" spans="1:21" hidden="1" x14ac:dyDescent="0.25">
      <c r="A2107" t="s">
        <v>132</v>
      </c>
      <c r="B2107" t="s">
        <v>74</v>
      </c>
      <c r="C2107" t="s">
        <v>17</v>
      </c>
      <c r="E2107" s="1">
        <v>44147</v>
      </c>
      <c r="F2107" s="3" t="s">
        <v>511</v>
      </c>
      <c r="G2107" t="s">
        <v>512</v>
      </c>
      <c r="H2107" t="s">
        <v>140</v>
      </c>
      <c r="I2107" t="s">
        <v>140</v>
      </c>
      <c r="K2107" s="3">
        <v>40406193</v>
      </c>
      <c r="L2107" s="3" t="s">
        <v>22</v>
      </c>
      <c r="M2107" s="5">
        <v>44742</v>
      </c>
      <c r="O2107" t="s">
        <v>204</v>
      </c>
      <c r="P2107">
        <v>20</v>
      </c>
      <c r="S2107" s="6">
        <v>44235</v>
      </c>
      <c r="T2107" t="s">
        <v>69</v>
      </c>
      <c r="U2107" t="s">
        <v>554</v>
      </c>
    </row>
    <row r="2108" spans="1:21" hidden="1" x14ac:dyDescent="0.25">
      <c r="A2108" t="s">
        <v>132</v>
      </c>
      <c r="B2108" t="s">
        <v>74</v>
      </c>
      <c r="C2108" t="s">
        <v>17</v>
      </c>
      <c r="E2108" s="1">
        <v>44147</v>
      </c>
      <c r="F2108" s="3" t="s">
        <v>511</v>
      </c>
      <c r="G2108" t="s">
        <v>512</v>
      </c>
      <c r="H2108" t="s">
        <v>140</v>
      </c>
      <c r="I2108" t="s">
        <v>140</v>
      </c>
      <c r="K2108" s="3">
        <v>40406193</v>
      </c>
      <c r="L2108" s="3" t="s">
        <v>22</v>
      </c>
      <c r="M2108" s="5">
        <v>44742</v>
      </c>
      <c r="O2108" t="s">
        <v>204</v>
      </c>
      <c r="P2108">
        <v>20</v>
      </c>
      <c r="S2108" s="6">
        <v>44266</v>
      </c>
      <c r="T2108" t="s">
        <v>162</v>
      </c>
      <c r="U2108" t="s">
        <v>555</v>
      </c>
    </row>
    <row r="2109" spans="1:21" hidden="1" x14ac:dyDescent="0.25">
      <c r="A2109" t="s">
        <v>132</v>
      </c>
      <c r="B2109" t="s">
        <v>74</v>
      </c>
      <c r="C2109" t="s">
        <v>17</v>
      </c>
      <c r="E2109" s="1">
        <v>44147</v>
      </c>
      <c r="F2109" s="3" t="s">
        <v>511</v>
      </c>
      <c r="G2109" t="s">
        <v>512</v>
      </c>
      <c r="H2109" t="s">
        <v>140</v>
      </c>
      <c r="I2109" t="s">
        <v>140</v>
      </c>
      <c r="K2109" s="3">
        <v>40406193</v>
      </c>
      <c r="L2109" s="3" t="s">
        <v>22</v>
      </c>
      <c r="M2109" s="5">
        <v>44742</v>
      </c>
      <c r="O2109" t="s">
        <v>204</v>
      </c>
      <c r="P2109">
        <v>20</v>
      </c>
      <c r="S2109" s="6">
        <v>44277</v>
      </c>
      <c r="T2109" t="s">
        <v>162</v>
      </c>
      <c r="U2109" t="s">
        <v>230</v>
      </c>
    </row>
    <row r="2110" spans="1:21" hidden="1" x14ac:dyDescent="0.25">
      <c r="A2110" t="s">
        <v>132</v>
      </c>
      <c r="B2110" t="s">
        <v>74</v>
      </c>
      <c r="C2110" t="s">
        <v>17</v>
      </c>
      <c r="E2110" s="1">
        <v>44147</v>
      </c>
      <c r="F2110" s="3" t="s">
        <v>511</v>
      </c>
      <c r="G2110" t="s">
        <v>512</v>
      </c>
      <c r="H2110" t="s">
        <v>140</v>
      </c>
      <c r="I2110" t="s">
        <v>140</v>
      </c>
      <c r="K2110" s="3">
        <v>40406193</v>
      </c>
      <c r="L2110" s="3" t="s">
        <v>22</v>
      </c>
      <c r="M2110" s="5">
        <v>44742</v>
      </c>
      <c r="O2110" t="s">
        <v>204</v>
      </c>
      <c r="P2110">
        <v>20</v>
      </c>
      <c r="S2110" s="6">
        <v>44312</v>
      </c>
      <c r="T2110" t="s">
        <v>28</v>
      </c>
      <c r="U2110" t="s">
        <v>567</v>
      </c>
    </row>
    <row r="2111" spans="1:21" hidden="1" x14ac:dyDescent="0.25">
      <c r="A2111" t="s">
        <v>132</v>
      </c>
      <c r="B2111" t="s">
        <v>74</v>
      </c>
      <c r="C2111" t="s">
        <v>17</v>
      </c>
      <c r="E2111" s="1">
        <v>44147</v>
      </c>
      <c r="F2111" s="3" t="s">
        <v>511</v>
      </c>
      <c r="G2111" t="s">
        <v>512</v>
      </c>
      <c r="H2111" t="s">
        <v>140</v>
      </c>
      <c r="I2111" t="s">
        <v>140</v>
      </c>
      <c r="K2111" s="3">
        <v>40406193</v>
      </c>
      <c r="L2111" s="3" t="s">
        <v>22</v>
      </c>
      <c r="M2111" s="5">
        <v>44742</v>
      </c>
      <c r="O2111" t="s">
        <v>204</v>
      </c>
      <c r="P2111">
        <v>20</v>
      </c>
      <c r="S2111" s="6">
        <v>44334</v>
      </c>
      <c r="T2111" t="s">
        <v>262</v>
      </c>
      <c r="U2111" t="s">
        <v>263</v>
      </c>
    </row>
    <row r="2112" spans="1:21" hidden="1" x14ac:dyDescent="0.25">
      <c r="A2112" t="s">
        <v>132</v>
      </c>
      <c r="B2112" t="s">
        <v>74</v>
      </c>
      <c r="C2112" t="s">
        <v>17</v>
      </c>
      <c r="E2112" s="1">
        <v>44147</v>
      </c>
      <c r="F2112" s="3" t="s">
        <v>511</v>
      </c>
      <c r="G2112" t="s">
        <v>512</v>
      </c>
      <c r="H2112" t="s">
        <v>140</v>
      </c>
      <c r="I2112" t="s">
        <v>140</v>
      </c>
      <c r="K2112" s="3">
        <v>40406193</v>
      </c>
      <c r="L2112" s="3" t="s">
        <v>22</v>
      </c>
      <c r="M2112" s="5">
        <v>44742</v>
      </c>
      <c r="O2112" t="s">
        <v>204</v>
      </c>
      <c r="P2112">
        <v>20</v>
      </c>
      <c r="S2112" s="6">
        <v>44362</v>
      </c>
      <c r="T2112" t="s">
        <v>37</v>
      </c>
      <c r="U2112" t="s">
        <v>852</v>
      </c>
    </row>
    <row r="2113" spans="1:21" hidden="1" x14ac:dyDescent="0.25">
      <c r="A2113" t="s">
        <v>132</v>
      </c>
      <c r="B2113" t="s">
        <v>74</v>
      </c>
      <c r="C2113" t="s">
        <v>17</v>
      </c>
      <c r="E2113" s="1">
        <v>44147</v>
      </c>
      <c r="F2113" s="3" t="s">
        <v>511</v>
      </c>
      <c r="G2113" t="s">
        <v>512</v>
      </c>
      <c r="H2113" t="s">
        <v>140</v>
      </c>
      <c r="I2113" t="s">
        <v>140</v>
      </c>
      <c r="K2113" s="3">
        <v>40406193</v>
      </c>
      <c r="L2113" s="3" t="s">
        <v>22</v>
      </c>
      <c r="M2113" s="5">
        <v>44742</v>
      </c>
      <c r="O2113" t="s">
        <v>204</v>
      </c>
      <c r="P2113">
        <v>20</v>
      </c>
      <c r="S2113" s="6">
        <v>44389</v>
      </c>
      <c r="T2113" t="s">
        <v>239</v>
      </c>
      <c r="U2113" t="s">
        <v>908</v>
      </c>
    </row>
    <row r="2114" spans="1:21" hidden="1" x14ac:dyDescent="0.25">
      <c r="A2114" t="s">
        <v>132</v>
      </c>
      <c r="B2114" t="s">
        <v>74</v>
      </c>
      <c r="C2114" t="s">
        <v>17</v>
      </c>
      <c r="E2114" s="1">
        <v>44147</v>
      </c>
      <c r="F2114" s="3" t="s">
        <v>511</v>
      </c>
      <c r="G2114" t="s">
        <v>512</v>
      </c>
      <c r="H2114" t="s">
        <v>140</v>
      </c>
      <c r="I2114" t="s">
        <v>140</v>
      </c>
      <c r="K2114" s="3">
        <v>40406193</v>
      </c>
      <c r="L2114" s="3" t="s">
        <v>22</v>
      </c>
      <c r="M2114" s="5">
        <v>44742</v>
      </c>
      <c r="O2114" t="s">
        <v>204</v>
      </c>
      <c r="P2114">
        <v>20</v>
      </c>
      <c r="S2114" s="6">
        <v>44390</v>
      </c>
      <c r="T2114" t="s">
        <v>24</v>
      </c>
      <c r="U2114" t="s">
        <v>182</v>
      </c>
    </row>
    <row r="2115" spans="1:21" hidden="1" x14ac:dyDescent="0.25">
      <c r="A2115" t="s">
        <v>132</v>
      </c>
      <c r="B2115" t="s">
        <v>74</v>
      </c>
      <c r="C2115" t="s">
        <v>17</v>
      </c>
      <c r="E2115" s="1">
        <v>44147</v>
      </c>
      <c r="F2115" s="3" t="s">
        <v>511</v>
      </c>
      <c r="G2115" t="s">
        <v>512</v>
      </c>
      <c r="H2115" t="s">
        <v>140</v>
      </c>
      <c r="I2115" t="s">
        <v>140</v>
      </c>
      <c r="K2115" s="3">
        <v>40406193</v>
      </c>
      <c r="L2115" s="3" t="s">
        <v>22</v>
      </c>
      <c r="M2115" s="5">
        <v>44742</v>
      </c>
      <c r="O2115" t="s">
        <v>204</v>
      </c>
      <c r="P2115">
        <v>20</v>
      </c>
      <c r="S2115" s="6">
        <v>44477</v>
      </c>
      <c r="T2115" t="s">
        <v>707</v>
      </c>
      <c r="U2115" t="s">
        <v>1074</v>
      </c>
    </row>
    <row r="2116" spans="1:21" hidden="1" x14ac:dyDescent="0.25">
      <c r="A2116" t="s">
        <v>132</v>
      </c>
      <c r="B2116" t="s">
        <v>16</v>
      </c>
      <c r="C2116" t="s">
        <v>17</v>
      </c>
      <c r="E2116" s="1">
        <v>44134</v>
      </c>
      <c r="F2116" s="3" t="s">
        <v>39</v>
      </c>
      <c r="G2116" t="s">
        <v>535</v>
      </c>
      <c r="H2116" t="s">
        <v>41</v>
      </c>
      <c r="I2116" t="s">
        <v>42</v>
      </c>
      <c r="K2116" s="3">
        <v>60249196</v>
      </c>
      <c r="L2116" s="3" t="s">
        <v>22</v>
      </c>
      <c r="M2116" s="5">
        <v>45107</v>
      </c>
      <c r="N2116">
        <v>10</v>
      </c>
      <c r="O2116" t="s">
        <v>23</v>
      </c>
      <c r="R2116" s="10">
        <v>0</v>
      </c>
      <c r="S2116" s="6">
        <v>44189</v>
      </c>
      <c r="T2116" t="s">
        <v>59</v>
      </c>
      <c r="U2116" t="s">
        <v>93</v>
      </c>
    </row>
    <row r="2117" spans="1:21" hidden="1" x14ac:dyDescent="0.25">
      <c r="A2117" t="s">
        <v>132</v>
      </c>
      <c r="B2117" t="s">
        <v>16</v>
      </c>
      <c r="C2117" t="s">
        <v>17</v>
      </c>
      <c r="E2117" s="1">
        <v>44134</v>
      </c>
      <c r="F2117" s="3" t="s">
        <v>39</v>
      </c>
      <c r="G2117" t="s">
        <v>535</v>
      </c>
      <c r="H2117" t="s">
        <v>41</v>
      </c>
      <c r="I2117" t="s">
        <v>42</v>
      </c>
      <c r="K2117" s="3">
        <v>60249196</v>
      </c>
      <c r="L2117" s="3" t="s">
        <v>22</v>
      </c>
      <c r="M2117" s="5">
        <v>45107</v>
      </c>
      <c r="O2117" t="s">
        <v>23</v>
      </c>
      <c r="P2117">
        <v>4</v>
      </c>
      <c r="S2117" s="6">
        <v>44189</v>
      </c>
      <c r="T2117" t="s">
        <v>162</v>
      </c>
      <c r="U2117" t="s">
        <v>246</v>
      </c>
    </row>
    <row r="2118" spans="1:21" hidden="1" x14ac:dyDescent="0.25">
      <c r="A2118" t="s">
        <v>132</v>
      </c>
      <c r="B2118" t="s">
        <v>16</v>
      </c>
      <c r="C2118" t="s">
        <v>17</v>
      </c>
      <c r="E2118" s="1">
        <v>44134</v>
      </c>
      <c r="F2118" s="3" t="s">
        <v>39</v>
      </c>
      <c r="G2118" t="s">
        <v>535</v>
      </c>
      <c r="H2118" t="s">
        <v>41</v>
      </c>
      <c r="I2118" t="s">
        <v>42</v>
      </c>
      <c r="K2118" s="3">
        <v>60249196</v>
      </c>
      <c r="L2118" s="3" t="s">
        <v>22</v>
      </c>
      <c r="M2118" s="5">
        <v>45107</v>
      </c>
      <c r="O2118" t="s">
        <v>23</v>
      </c>
      <c r="Q2118">
        <v>2</v>
      </c>
      <c r="S2118" s="6">
        <v>44200</v>
      </c>
      <c r="T2118" t="s">
        <v>162</v>
      </c>
      <c r="U2118" t="s">
        <v>222</v>
      </c>
    </row>
    <row r="2119" spans="1:21" hidden="1" x14ac:dyDescent="0.25">
      <c r="A2119" t="s">
        <v>132</v>
      </c>
      <c r="B2119" t="s">
        <v>16</v>
      </c>
      <c r="C2119" t="s">
        <v>17</v>
      </c>
      <c r="E2119" s="1">
        <v>44134</v>
      </c>
      <c r="F2119" s="3" t="s">
        <v>39</v>
      </c>
      <c r="G2119" t="s">
        <v>535</v>
      </c>
      <c r="H2119" t="s">
        <v>41</v>
      </c>
      <c r="I2119" t="s">
        <v>42</v>
      </c>
      <c r="K2119" s="3">
        <v>60249196</v>
      </c>
      <c r="L2119" s="3" t="s">
        <v>22</v>
      </c>
      <c r="M2119" s="5">
        <v>45107</v>
      </c>
      <c r="O2119" t="s">
        <v>23</v>
      </c>
      <c r="P2119">
        <v>2</v>
      </c>
      <c r="S2119" s="6">
        <v>44222</v>
      </c>
      <c r="T2119" t="s">
        <v>28</v>
      </c>
      <c r="U2119" t="s">
        <v>95</v>
      </c>
    </row>
    <row r="2120" spans="1:21" hidden="1" x14ac:dyDescent="0.25">
      <c r="A2120" t="s">
        <v>132</v>
      </c>
      <c r="B2120" t="s">
        <v>16</v>
      </c>
      <c r="C2120" t="s">
        <v>17</v>
      </c>
      <c r="E2120" s="1">
        <v>44134</v>
      </c>
      <c r="F2120" s="3" t="s">
        <v>39</v>
      </c>
      <c r="G2120" t="s">
        <v>535</v>
      </c>
      <c r="H2120" t="s">
        <v>41</v>
      </c>
      <c r="I2120" t="s">
        <v>42</v>
      </c>
      <c r="K2120" s="3">
        <v>60249196</v>
      </c>
      <c r="L2120" s="3" t="s">
        <v>22</v>
      </c>
      <c r="M2120" s="5">
        <v>45107</v>
      </c>
      <c r="O2120" t="s">
        <v>23</v>
      </c>
      <c r="P2120">
        <v>4</v>
      </c>
      <c r="S2120" s="6">
        <v>44336</v>
      </c>
      <c r="T2120" t="s">
        <v>37</v>
      </c>
      <c r="U2120" t="s">
        <v>38</v>
      </c>
    </row>
    <row r="2121" spans="1:21" hidden="1" x14ac:dyDescent="0.25">
      <c r="A2121" t="s">
        <v>132</v>
      </c>
      <c r="B2121" t="s">
        <v>16</v>
      </c>
      <c r="C2121" t="s">
        <v>17</v>
      </c>
      <c r="E2121" s="1">
        <v>44134</v>
      </c>
      <c r="F2121" s="3" t="s">
        <v>39</v>
      </c>
      <c r="G2121" t="s">
        <v>535</v>
      </c>
      <c r="H2121" t="s">
        <v>41</v>
      </c>
      <c r="I2121" t="s">
        <v>42</v>
      </c>
      <c r="K2121" s="3">
        <v>60249196</v>
      </c>
      <c r="L2121" s="3" t="s">
        <v>22</v>
      </c>
      <c r="M2121" s="5">
        <v>45107</v>
      </c>
      <c r="O2121" t="s">
        <v>23</v>
      </c>
      <c r="Q2121">
        <v>2</v>
      </c>
      <c r="S2121" s="6">
        <v>44343</v>
      </c>
      <c r="T2121" t="s">
        <v>28</v>
      </c>
      <c r="U2121" t="s">
        <v>264</v>
      </c>
    </row>
    <row r="2122" spans="1:21" hidden="1" x14ac:dyDescent="0.25">
      <c r="A2122" t="s">
        <v>132</v>
      </c>
      <c r="B2122" t="s">
        <v>16</v>
      </c>
      <c r="C2122" t="s">
        <v>17</v>
      </c>
      <c r="E2122" s="1">
        <v>44134</v>
      </c>
      <c r="F2122" s="3" t="s">
        <v>39</v>
      </c>
      <c r="G2122" t="s">
        <v>535</v>
      </c>
      <c r="H2122" t="s">
        <v>41</v>
      </c>
      <c r="I2122" t="s">
        <v>42</v>
      </c>
      <c r="K2122" s="3">
        <v>60249196</v>
      </c>
      <c r="L2122" s="3" t="s">
        <v>22</v>
      </c>
      <c r="M2122" s="5">
        <v>45107</v>
      </c>
      <c r="O2122" t="s">
        <v>23</v>
      </c>
      <c r="P2122">
        <v>2</v>
      </c>
      <c r="S2122" s="6">
        <v>44354</v>
      </c>
      <c r="T2122" t="s">
        <v>37</v>
      </c>
      <c r="U2122" t="s">
        <v>57</v>
      </c>
    </row>
    <row r="2123" spans="1:21" hidden="1" x14ac:dyDescent="0.25">
      <c r="A2123" t="s">
        <v>132</v>
      </c>
      <c r="B2123" t="s">
        <v>16</v>
      </c>
      <c r="C2123" t="s">
        <v>17</v>
      </c>
      <c r="E2123" s="1">
        <v>44134</v>
      </c>
      <c r="F2123" s="3" t="s">
        <v>39</v>
      </c>
      <c r="G2123" t="s">
        <v>535</v>
      </c>
      <c r="H2123" t="s">
        <v>41</v>
      </c>
      <c r="I2123" t="s">
        <v>42</v>
      </c>
      <c r="K2123" s="3">
        <v>60249196</v>
      </c>
      <c r="L2123" s="3" t="s">
        <v>22</v>
      </c>
      <c r="M2123" s="5">
        <v>45107</v>
      </c>
      <c r="O2123" t="s">
        <v>23</v>
      </c>
      <c r="P2123">
        <v>2</v>
      </c>
      <c r="S2123" s="6">
        <v>44364</v>
      </c>
      <c r="T2123" t="s">
        <v>37</v>
      </c>
      <c r="U2123" t="s">
        <v>556</v>
      </c>
    </row>
    <row r="2124" spans="1:21" hidden="1" x14ac:dyDescent="0.25">
      <c r="A2124" t="s">
        <v>132</v>
      </c>
      <c r="B2124" t="s">
        <v>16</v>
      </c>
      <c r="C2124" t="s">
        <v>17</v>
      </c>
      <c r="E2124" s="1">
        <v>44194</v>
      </c>
      <c r="F2124" s="3" t="s">
        <v>39</v>
      </c>
      <c r="G2124" t="s">
        <v>535</v>
      </c>
      <c r="H2124" t="s">
        <v>41</v>
      </c>
      <c r="I2124" t="s">
        <v>42</v>
      </c>
      <c r="K2124" s="3">
        <v>60251706</v>
      </c>
      <c r="L2124" s="3" t="s">
        <v>22</v>
      </c>
      <c r="M2124" s="5">
        <v>45138</v>
      </c>
      <c r="N2124">
        <v>8</v>
      </c>
      <c r="O2124" t="s">
        <v>23</v>
      </c>
      <c r="R2124" s="10">
        <v>0</v>
      </c>
      <c r="S2124" s="6">
        <v>44595</v>
      </c>
      <c r="T2124" t="s">
        <v>346</v>
      </c>
      <c r="U2124" t="s">
        <v>1316</v>
      </c>
    </row>
    <row r="2125" spans="1:21" hidden="1" x14ac:dyDescent="0.25">
      <c r="A2125" t="s">
        <v>132</v>
      </c>
      <c r="B2125" t="s">
        <v>16</v>
      </c>
      <c r="C2125" t="s">
        <v>17</v>
      </c>
      <c r="E2125" s="1">
        <v>44194</v>
      </c>
      <c r="F2125" s="3" t="s">
        <v>39</v>
      </c>
      <c r="G2125" t="s">
        <v>535</v>
      </c>
      <c r="H2125" t="s">
        <v>41</v>
      </c>
      <c r="I2125" t="s">
        <v>42</v>
      </c>
      <c r="K2125" s="3">
        <v>60251706</v>
      </c>
      <c r="L2125" s="3" t="s">
        <v>22</v>
      </c>
      <c r="M2125" s="5">
        <v>45138</v>
      </c>
      <c r="O2125" t="s">
        <v>23</v>
      </c>
      <c r="P2125">
        <v>1</v>
      </c>
      <c r="S2125" s="6">
        <v>44608</v>
      </c>
      <c r="T2125" t="s">
        <v>28</v>
      </c>
      <c r="U2125" t="s">
        <v>1352</v>
      </c>
    </row>
    <row r="2126" spans="1:21" hidden="1" x14ac:dyDescent="0.25">
      <c r="A2126" t="s">
        <v>132</v>
      </c>
      <c r="B2126" t="s">
        <v>16</v>
      </c>
      <c r="C2126" t="s">
        <v>17</v>
      </c>
      <c r="E2126" s="1">
        <v>44194</v>
      </c>
      <c r="F2126" s="3" t="s">
        <v>39</v>
      </c>
      <c r="G2126" t="s">
        <v>535</v>
      </c>
      <c r="H2126" t="s">
        <v>41</v>
      </c>
      <c r="I2126" t="s">
        <v>42</v>
      </c>
      <c r="K2126" s="3">
        <v>60251706</v>
      </c>
      <c r="L2126" s="3" t="s">
        <v>22</v>
      </c>
      <c r="M2126" s="5">
        <v>45138</v>
      </c>
      <c r="O2126" t="s">
        <v>23</v>
      </c>
      <c r="P2126">
        <v>1</v>
      </c>
      <c r="S2126" s="6">
        <v>44614</v>
      </c>
      <c r="T2126" t="s">
        <v>28</v>
      </c>
      <c r="U2126" t="s">
        <v>1353</v>
      </c>
    </row>
    <row r="2127" spans="1:21" hidden="1" x14ac:dyDescent="0.25">
      <c r="A2127" t="s">
        <v>132</v>
      </c>
      <c r="B2127" t="s">
        <v>16</v>
      </c>
      <c r="C2127" t="s">
        <v>17</v>
      </c>
      <c r="E2127" s="1">
        <v>44194</v>
      </c>
      <c r="F2127" s="3" t="s">
        <v>39</v>
      </c>
      <c r="G2127" t="s">
        <v>535</v>
      </c>
      <c r="H2127" t="s">
        <v>41</v>
      </c>
      <c r="I2127" t="s">
        <v>42</v>
      </c>
      <c r="K2127" s="3">
        <v>60251706</v>
      </c>
      <c r="L2127" s="3" t="s">
        <v>22</v>
      </c>
      <c r="M2127" s="5">
        <v>45138</v>
      </c>
      <c r="O2127" t="s">
        <v>23</v>
      </c>
      <c r="P2127">
        <v>1</v>
      </c>
      <c r="S2127" s="6">
        <v>44623</v>
      </c>
      <c r="T2127" t="s">
        <v>28</v>
      </c>
      <c r="U2127" t="s">
        <v>1357</v>
      </c>
    </row>
    <row r="2128" spans="1:21" hidden="1" x14ac:dyDescent="0.25">
      <c r="A2128" t="s">
        <v>132</v>
      </c>
      <c r="B2128" t="s">
        <v>16</v>
      </c>
      <c r="C2128" t="s">
        <v>17</v>
      </c>
      <c r="E2128" s="1">
        <v>44194</v>
      </c>
      <c r="F2128" s="3" t="s">
        <v>39</v>
      </c>
      <c r="G2128" t="s">
        <v>535</v>
      </c>
      <c r="H2128" t="s">
        <v>41</v>
      </c>
      <c r="I2128" t="s">
        <v>42</v>
      </c>
      <c r="K2128" s="3">
        <v>60251706</v>
      </c>
      <c r="L2128" s="3" t="s">
        <v>22</v>
      </c>
      <c r="M2128" s="5">
        <v>45138</v>
      </c>
      <c r="O2128" t="s">
        <v>23</v>
      </c>
      <c r="P2128">
        <v>2</v>
      </c>
      <c r="S2128" s="6">
        <v>44636</v>
      </c>
      <c r="T2128" t="s">
        <v>28</v>
      </c>
      <c r="U2128" t="s">
        <v>1384</v>
      </c>
    </row>
    <row r="2129" spans="1:21" hidden="1" x14ac:dyDescent="0.25">
      <c r="A2129" t="s">
        <v>132</v>
      </c>
      <c r="B2129" t="s">
        <v>16</v>
      </c>
      <c r="C2129" t="s">
        <v>17</v>
      </c>
      <c r="E2129" s="1">
        <v>44706</v>
      </c>
      <c r="F2129" s="3" t="s">
        <v>39</v>
      </c>
      <c r="G2129" t="s">
        <v>535</v>
      </c>
      <c r="H2129" t="s">
        <v>41</v>
      </c>
      <c r="I2129" t="s">
        <v>42</v>
      </c>
      <c r="K2129" s="3">
        <v>60249885</v>
      </c>
      <c r="L2129" s="3" t="s">
        <v>22</v>
      </c>
      <c r="M2129" s="5">
        <v>45107</v>
      </c>
      <c r="N2129">
        <v>6</v>
      </c>
      <c r="O2129" t="s">
        <v>23</v>
      </c>
      <c r="R2129" s="10">
        <v>0</v>
      </c>
      <c r="S2129" s="6">
        <v>44706</v>
      </c>
      <c r="T2129" t="s">
        <v>346</v>
      </c>
      <c r="U2129" t="s">
        <v>912</v>
      </c>
    </row>
    <row r="2130" spans="1:21" hidden="1" x14ac:dyDescent="0.25">
      <c r="A2130" t="s">
        <v>132</v>
      </c>
      <c r="B2130" t="s">
        <v>16</v>
      </c>
      <c r="C2130" t="s">
        <v>17</v>
      </c>
      <c r="E2130" s="1">
        <v>44706</v>
      </c>
      <c r="F2130" s="3" t="s">
        <v>39</v>
      </c>
      <c r="G2130" t="s">
        <v>535</v>
      </c>
      <c r="H2130" t="s">
        <v>41</v>
      </c>
      <c r="I2130" t="s">
        <v>42</v>
      </c>
      <c r="K2130" s="3">
        <v>60257097</v>
      </c>
      <c r="L2130" s="3" t="s">
        <v>22</v>
      </c>
      <c r="M2130" s="5">
        <v>45169</v>
      </c>
      <c r="N2130">
        <v>10</v>
      </c>
      <c r="O2130" t="s">
        <v>23</v>
      </c>
      <c r="R2130" s="10">
        <v>5</v>
      </c>
      <c r="S2130" s="6">
        <v>44706</v>
      </c>
      <c r="T2130" t="s">
        <v>346</v>
      </c>
      <c r="U2130" t="s">
        <v>912</v>
      </c>
    </row>
    <row r="2131" spans="1:21" hidden="1" x14ac:dyDescent="0.25">
      <c r="A2131" t="s">
        <v>132</v>
      </c>
      <c r="B2131" t="s">
        <v>16</v>
      </c>
      <c r="C2131" t="s">
        <v>17</v>
      </c>
      <c r="E2131" s="1">
        <v>44194</v>
      </c>
      <c r="F2131" s="3" t="s">
        <v>39</v>
      </c>
      <c r="G2131" t="s">
        <v>535</v>
      </c>
      <c r="H2131" t="s">
        <v>41</v>
      </c>
      <c r="I2131" t="s">
        <v>42</v>
      </c>
      <c r="K2131" s="3">
        <v>60251706</v>
      </c>
      <c r="L2131" s="3" t="s">
        <v>22</v>
      </c>
      <c r="M2131" s="5">
        <v>45138</v>
      </c>
      <c r="O2131" t="s">
        <v>23</v>
      </c>
      <c r="P2131">
        <v>1</v>
      </c>
      <c r="S2131" s="6">
        <v>44733</v>
      </c>
      <c r="T2131" t="s">
        <v>689</v>
      </c>
      <c r="U2131" t="s">
        <v>1515</v>
      </c>
    </row>
    <row r="2132" spans="1:21" hidden="1" x14ac:dyDescent="0.25">
      <c r="A2132" t="s">
        <v>132</v>
      </c>
      <c r="B2132" t="s">
        <v>16</v>
      </c>
      <c r="C2132" t="s">
        <v>17</v>
      </c>
      <c r="E2132" s="1">
        <v>44194</v>
      </c>
      <c r="F2132" s="3" t="s">
        <v>39</v>
      </c>
      <c r="G2132" t="s">
        <v>535</v>
      </c>
      <c r="H2132" t="s">
        <v>41</v>
      </c>
      <c r="I2132" t="s">
        <v>42</v>
      </c>
      <c r="K2132" s="3">
        <v>60251706</v>
      </c>
      <c r="L2132" s="3" t="s">
        <v>22</v>
      </c>
      <c r="M2132" s="5">
        <v>45138</v>
      </c>
      <c r="O2132" t="s">
        <v>23</v>
      </c>
      <c r="P2132">
        <v>2</v>
      </c>
      <c r="S2132" s="6">
        <v>44742</v>
      </c>
      <c r="T2132" t="s">
        <v>1556</v>
      </c>
      <c r="U2132" t="s">
        <v>1557</v>
      </c>
    </row>
    <row r="2133" spans="1:21" hidden="1" x14ac:dyDescent="0.25">
      <c r="A2133" t="s">
        <v>132</v>
      </c>
      <c r="B2133" t="s">
        <v>16</v>
      </c>
      <c r="C2133" t="s">
        <v>17</v>
      </c>
      <c r="E2133" s="1">
        <v>44706</v>
      </c>
      <c r="F2133" s="3" t="s">
        <v>39</v>
      </c>
      <c r="G2133" t="s">
        <v>535</v>
      </c>
      <c r="H2133" t="s">
        <v>41</v>
      </c>
      <c r="I2133" t="s">
        <v>42</v>
      </c>
      <c r="K2133" s="3">
        <v>60257097</v>
      </c>
      <c r="L2133" s="3" t="s">
        <v>22</v>
      </c>
      <c r="M2133" s="5">
        <v>45169</v>
      </c>
      <c r="O2133" t="s">
        <v>23</v>
      </c>
      <c r="P2133">
        <v>2</v>
      </c>
      <c r="S2133" s="6">
        <v>44742</v>
      </c>
      <c r="T2133" t="s">
        <v>1556</v>
      </c>
      <c r="U2133" t="s">
        <v>1558</v>
      </c>
    </row>
    <row r="2134" spans="1:21" hidden="1" x14ac:dyDescent="0.25">
      <c r="A2134" t="s">
        <v>132</v>
      </c>
      <c r="B2134" t="s">
        <v>16</v>
      </c>
      <c r="C2134" t="s">
        <v>17</v>
      </c>
      <c r="D2134" t="s">
        <v>2243</v>
      </c>
      <c r="E2134" s="1">
        <v>44753</v>
      </c>
      <c r="F2134" s="3" t="s">
        <v>39</v>
      </c>
      <c r="G2134" t="s">
        <v>535</v>
      </c>
      <c r="H2134" t="s">
        <v>1579</v>
      </c>
      <c r="I2134" t="s">
        <v>1579</v>
      </c>
      <c r="J2134" s="3" t="s">
        <v>1580</v>
      </c>
      <c r="K2134" s="3">
        <v>60355349</v>
      </c>
      <c r="L2134" s="3" t="s">
        <v>22</v>
      </c>
      <c r="M2134" s="5">
        <v>45716</v>
      </c>
      <c r="N2134">
        <v>4</v>
      </c>
      <c r="O2134" t="s">
        <v>23</v>
      </c>
      <c r="R2134" s="10">
        <v>1</v>
      </c>
      <c r="S2134" s="6">
        <v>44755</v>
      </c>
      <c r="T2134" t="s">
        <v>24</v>
      </c>
      <c r="U2134" t="s">
        <v>1581</v>
      </c>
    </row>
    <row r="2135" spans="1:21" hidden="1" x14ac:dyDescent="0.25">
      <c r="A2135" t="s">
        <v>132</v>
      </c>
      <c r="B2135" t="s">
        <v>16</v>
      </c>
      <c r="C2135" t="s">
        <v>17</v>
      </c>
      <c r="E2135" s="1">
        <v>44706</v>
      </c>
      <c r="F2135" s="3" t="s">
        <v>39</v>
      </c>
      <c r="G2135" t="s">
        <v>535</v>
      </c>
      <c r="H2135" t="s">
        <v>41</v>
      </c>
      <c r="I2135" t="s">
        <v>42</v>
      </c>
      <c r="K2135" s="3">
        <v>60249885</v>
      </c>
      <c r="L2135" s="3" t="s">
        <v>22</v>
      </c>
      <c r="M2135" s="5">
        <v>45107</v>
      </c>
      <c r="O2135" t="s">
        <v>23</v>
      </c>
      <c r="P2135">
        <v>2</v>
      </c>
      <c r="S2135" s="6">
        <v>44774</v>
      </c>
      <c r="T2135" t="s">
        <v>28</v>
      </c>
      <c r="U2135" t="s">
        <v>1613</v>
      </c>
    </row>
    <row r="2136" spans="1:21" hidden="1" x14ac:dyDescent="0.25">
      <c r="A2136" t="s">
        <v>132</v>
      </c>
      <c r="B2136" t="s">
        <v>16</v>
      </c>
      <c r="C2136" t="s">
        <v>17</v>
      </c>
      <c r="E2136" s="1">
        <v>44706</v>
      </c>
      <c r="F2136" s="3" t="s">
        <v>39</v>
      </c>
      <c r="G2136" t="s">
        <v>535</v>
      </c>
      <c r="H2136" t="s">
        <v>41</v>
      </c>
      <c r="I2136" t="s">
        <v>42</v>
      </c>
      <c r="K2136" s="3">
        <v>60257097</v>
      </c>
      <c r="L2136" s="3" t="s">
        <v>22</v>
      </c>
      <c r="M2136" s="5">
        <v>45169</v>
      </c>
      <c r="P2136">
        <v>2</v>
      </c>
      <c r="S2136" s="6">
        <v>44834</v>
      </c>
      <c r="T2136" t="s">
        <v>689</v>
      </c>
      <c r="U2136" t="s">
        <v>1791</v>
      </c>
    </row>
    <row r="2137" spans="1:21" hidden="1" x14ac:dyDescent="0.25">
      <c r="A2137" t="s">
        <v>132</v>
      </c>
      <c r="B2137" t="s">
        <v>16</v>
      </c>
      <c r="C2137" t="s">
        <v>17</v>
      </c>
      <c r="E2137" s="1">
        <v>44706</v>
      </c>
      <c r="F2137" s="3" t="s">
        <v>39</v>
      </c>
      <c r="G2137" t="s">
        <v>535</v>
      </c>
      <c r="H2137" t="s">
        <v>41</v>
      </c>
      <c r="I2137" t="s">
        <v>42</v>
      </c>
      <c r="K2137" s="3">
        <v>60257097</v>
      </c>
      <c r="L2137" s="3" t="s">
        <v>22</v>
      </c>
      <c r="M2137" s="5">
        <v>45169</v>
      </c>
      <c r="P2137">
        <v>1</v>
      </c>
      <c r="S2137" s="6">
        <v>44838</v>
      </c>
      <c r="T2137" t="s">
        <v>689</v>
      </c>
      <c r="U2137" t="s">
        <v>1760</v>
      </c>
    </row>
    <row r="2138" spans="1:21" hidden="1" x14ac:dyDescent="0.25">
      <c r="A2138" t="s">
        <v>132</v>
      </c>
      <c r="B2138" t="s">
        <v>16</v>
      </c>
      <c r="C2138" t="s">
        <v>17</v>
      </c>
      <c r="D2138" t="s">
        <v>2243</v>
      </c>
      <c r="E2138" s="1">
        <v>44753</v>
      </c>
      <c r="F2138" s="3" t="s">
        <v>39</v>
      </c>
      <c r="G2138" t="s">
        <v>535</v>
      </c>
      <c r="H2138" t="s">
        <v>1579</v>
      </c>
      <c r="I2138" t="s">
        <v>1579</v>
      </c>
      <c r="J2138" s="3" t="s">
        <v>1580</v>
      </c>
      <c r="K2138" s="3">
        <v>60355349</v>
      </c>
      <c r="L2138" s="3" t="s">
        <v>22</v>
      </c>
      <c r="M2138" s="5">
        <v>45716</v>
      </c>
      <c r="O2138" t="s">
        <v>23</v>
      </c>
      <c r="P2138">
        <v>1</v>
      </c>
      <c r="S2138" s="6">
        <v>45090</v>
      </c>
      <c r="T2138" t="s">
        <v>689</v>
      </c>
      <c r="U2138" t="s">
        <v>2780</v>
      </c>
    </row>
    <row r="2139" spans="1:21" hidden="1" x14ac:dyDescent="0.25">
      <c r="A2139" t="s">
        <v>132</v>
      </c>
      <c r="B2139" t="s">
        <v>16</v>
      </c>
      <c r="C2139" t="s">
        <v>17</v>
      </c>
      <c r="E2139" s="1">
        <v>44243</v>
      </c>
      <c r="F2139" s="3" t="s">
        <v>18</v>
      </c>
      <c r="G2139" t="s">
        <v>19</v>
      </c>
      <c r="H2139" t="s">
        <v>20</v>
      </c>
      <c r="I2139" t="s">
        <v>20</v>
      </c>
      <c r="J2139" s="3" t="s">
        <v>21</v>
      </c>
      <c r="K2139" s="3">
        <v>32320044</v>
      </c>
      <c r="L2139" s="3" t="s">
        <v>22</v>
      </c>
      <c r="M2139" s="5">
        <v>45979</v>
      </c>
      <c r="N2139">
        <v>300</v>
      </c>
      <c r="O2139" t="s">
        <v>23</v>
      </c>
      <c r="R2139" s="10">
        <f>Table1[[#This Row],[Initial Balance]]-(SUM(P2329,P2368,P3578))</f>
        <v>298.81099999999998</v>
      </c>
      <c r="S2139" s="6">
        <v>44595</v>
      </c>
      <c r="T2139" t="s">
        <v>346</v>
      </c>
      <c r="U2139" t="s">
        <v>1316</v>
      </c>
    </row>
    <row r="2140" spans="1:21" hidden="1" x14ac:dyDescent="0.25">
      <c r="A2140" t="s">
        <v>132</v>
      </c>
      <c r="B2140" t="s">
        <v>16</v>
      </c>
      <c r="C2140" t="s">
        <v>17</v>
      </c>
      <c r="E2140" s="1">
        <v>44243</v>
      </c>
      <c r="F2140" s="3" t="s">
        <v>18</v>
      </c>
      <c r="G2140" t="s">
        <v>19</v>
      </c>
      <c r="H2140" t="s">
        <v>20</v>
      </c>
      <c r="I2140" t="s">
        <v>20</v>
      </c>
      <c r="J2140" s="3" t="s">
        <v>21</v>
      </c>
      <c r="K2140" s="3">
        <v>32320044</v>
      </c>
      <c r="L2140" s="3" t="s">
        <v>22</v>
      </c>
      <c r="M2140" s="5">
        <v>45979</v>
      </c>
      <c r="O2140" t="s">
        <v>23</v>
      </c>
      <c r="P2140">
        <v>50</v>
      </c>
      <c r="S2140" s="6">
        <v>44663</v>
      </c>
      <c r="T2140" t="s">
        <v>1397</v>
      </c>
      <c r="U2140" t="s">
        <v>1395</v>
      </c>
    </row>
    <row r="2141" spans="1:21" hidden="1" x14ac:dyDescent="0.25">
      <c r="A2141" t="s">
        <v>132</v>
      </c>
      <c r="B2141" t="s">
        <v>16</v>
      </c>
      <c r="C2141" t="s">
        <v>17</v>
      </c>
      <c r="E2141" s="1">
        <v>44243</v>
      </c>
      <c r="F2141" s="3" t="s">
        <v>18</v>
      </c>
      <c r="G2141" t="s">
        <v>19</v>
      </c>
      <c r="H2141" t="s">
        <v>20</v>
      </c>
      <c r="I2141" t="s">
        <v>20</v>
      </c>
      <c r="J2141" s="3" t="s">
        <v>21</v>
      </c>
      <c r="K2141" s="3">
        <v>32320044</v>
      </c>
      <c r="L2141" s="3" t="s">
        <v>22</v>
      </c>
      <c r="M2141" s="5">
        <v>45979</v>
      </c>
      <c r="O2141" t="s">
        <v>23</v>
      </c>
      <c r="P2141">
        <v>50</v>
      </c>
      <c r="S2141" s="6">
        <v>44680</v>
      </c>
      <c r="T2141" t="s">
        <v>689</v>
      </c>
      <c r="U2141" t="s">
        <v>1424</v>
      </c>
    </row>
    <row r="2142" spans="1:21" hidden="1" x14ac:dyDescent="0.25">
      <c r="A2142" t="s">
        <v>132</v>
      </c>
      <c r="B2142" t="s">
        <v>16</v>
      </c>
      <c r="C2142" t="s">
        <v>17</v>
      </c>
      <c r="E2142" s="1">
        <v>44243</v>
      </c>
      <c r="F2142" s="3" t="s">
        <v>18</v>
      </c>
      <c r="G2142" t="s">
        <v>19</v>
      </c>
      <c r="H2142" t="s">
        <v>20</v>
      </c>
      <c r="I2142" t="s">
        <v>20</v>
      </c>
      <c r="J2142" s="3" t="s">
        <v>21</v>
      </c>
      <c r="K2142" s="3">
        <v>32320044</v>
      </c>
      <c r="L2142" s="3" t="s">
        <v>22</v>
      </c>
      <c r="M2142" s="5">
        <v>45979</v>
      </c>
      <c r="O2142" t="s">
        <v>23</v>
      </c>
      <c r="P2142">
        <v>50</v>
      </c>
      <c r="S2142" s="6">
        <v>44929</v>
      </c>
      <c r="T2142" t="s">
        <v>1284</v>
      </c>
      <c r="U2142" t="s">
        <v>2025</v>
      </c>
    </row>
    <row r="2143" spans="1:21" hidden="1" x14ac:dyDescent="0.25">
      <c r="A2143" t="s">
        <v>132</v>
      </c>
      <c r="B2143" t="s">
        <v>74</v>
      </c>
      <c r="C2143" t="s">
        <v>17</v>
      </c>
      <c r="E2143" s="1">
        <v>44706</v>
      </c>
      <c r="F2143" s="3">
        <v>414577</v>
      </c>
      <c r="G2143" t="s">
        <v>631</v>
      </c>
      <c r="H2143" t="s">
        <v>632</v>
      </c>
      <c r="I2143" t="s">
        <v>633</v>
      </c>
      <c r="K2143" s="3">
        <v>203122</v>
      </c>
      <c r="L2143" s="3" t="s">
        <v>102</v>
      </c>
      <c r="M2143" s="5">
        <v>44937</v>
      </c>
      <c r="P2143">
        <v>44.035299999999999</v>
      </c>
      <c r="S2143" s="6">
        <v>45176</v>
      </c>
      <c r="T2143" t="s">
        <v>2032</v>
      </c>
      <c r="U2143" t="s">
        <v>2615</v>
      </c>
    </row>
    <row r="2144" spans="1:21" hidden="1" x14ac:dyDescent="0.25">
      <c r="A2144" t="s">
        <v>132</v>
      </c>
      <c r="B2144" t="s">
        <v>16</v>
      </c>
      <c r="C2144" t="s">
        <v>17</v>
      </c>
      <c r="E2144" s="1">
        <v>44503</v>
      </c>
      <c r="F2144" s="3">
        <v>120710</v>
      </c>
      <c r="G2144" t="s">
        <v>2991</v>
      </c>
      <c r="H2144" t="s">
        <v>126</v>
      </c>
      <c r="J2144" s="3" t="s">
        <v>1150</v>
      </c>
      <c r="K2144" s="3">
        <v>518498</v>
      </c>
      <c r="L2144" s="3" t="s">
        <v>22</v>
      </c>
      <c r="M2144" s="5">
        <v>45412</v>
      </c>
      <c r="P2144">
        <v>5</v>
      </c>
      <c r="S2144" s="6">
        <v>44988</v>
      </c>
      <c r="T2144" t="s">
        <v>2987</v>
      </c>
      <c r="U2144" t="s">
        <v>2988</v>
      </c>
    </row>
    <row r="2145" spans="1:21" hidden="1" x14ac:dyDescent="0.25">
      <c r="A2145" t="s">
        <v>132</v>
      </c>
      <c r="B2145" t="s">
        <v>16</v>
      </c>
      <c r="C2145" t="s">
        <v>17</v>
      </c>
      <c r="E2145" s="1">
        <v>44503</v>
      </c>
      <c r="F2145" s="3">
        <v>120710</v>
      </c>
      <c r="G2145" t="s">
        <v>2991</v>
      </c>
      <c r="H2145" t="s">
        <v>126</v>
      </c>
      <c r="J2145" s="3" t="s">
        <v>1150</v>
      </c>
      <c r="K2145" s="3">
        <v>518498</v>
      </c>
      <c r="L2145" s="3" t="s">
        <v>22</v>
      </c>
      <c r="M2145" s="5">
        <v>45412</v>
      </c>
      <c r="P2145">
        <v>5</v>
      </c>
      <c r="S2145" s="6" t="s">
        <v>2990</v>
      </c>
      <c r="T2145" t="s">
        <v>2987</v>
      </c>
      <c r="U2145" t="s">
        <v>2989</v>
      </c>
    </row>
    <row r="2146" spans="1:21" hidden="1" x14ac:dyDescent="0.25">
      <c r="A2146" t="s">
        <v>132</v>
      </c>
      <c r="B2146" t="s">
        <v>16</v>
      </c>
      <c r="C2146" t="s">
        <v>17</v>
      </c>
      <c r="E2146" s="1">
        <v>44217</v>
      </c>
      <c r="F2146" s="3">
        <v>120710</v>
      </c>
      <c r="G2146" t="s">
        <v>2991</v>
      </c>
      <c r="H2146" t="s">
        <v>126</v>
      </c>
      <c r="I2146" t="s">
        <v>126</v>
      </c>
      <c r="K2146" s="3">
        <v>518072</v>
      </c>
      <c r="L2146" s="3" t="s">
        <v>22</v>
      </c>
      <c r="M2146" s="5">
        <v>45230</v>
      </c>
      <c r="P2146">
        <v>10</v>
      </c>
      <c r="S2146" s="6">
        <v>44980</v>
      </c>
      <c r="T2146" t="s">
        <v>1971</v>
      </c>
      <c r="U2146" t="s">
        <v>2993</v>
      </c>
    </row>
    <row r="2147" spans="1:21" hidden="1" x14ac:dyDescent="0.25">
      <c r="A2147" t="s">
        <v>132</v>
      </c>
      <c r="B2147" t="s">
        <v>16</v>
      </c>
      <c r="C2147" t="s">
        <v>17</v>
      </c>
      <c r="E2147" s="1">
        <v>44217</v>
      </c>
      <c r="F2147" s="3">
        <v>120710</v>
      </c>
      <c r="G2147" t="s">
        <v>2991</v>
      </c>
      <c r="H2147" t="s">
        <v>126</v>
      </c>
      <c r="I2147" t="s">
        <v>126</v>
      </c>
      <c r="K2147" s="3">
        <v>518072</v>
      </c>
      <c r="L2147" s="3" t="s">
        <v>22</v>
      </c>
      <c r="M2147" s="5">
        <v>45230</v>
      </c>
      <c r="P2147">
        <v>10</v>
      </c>
      <c r="S2147" s="6">
        <v>44981</v>
      </c>
      <c r="T2147" t="s">
        <v>2992</v>
      </c>
      <c r="U2147" t="s">
        <v>2994</v>
      </c>
    </row>
    <row r="2148" spans="1:21" hidden="1" x14ac:dyDescent="0.25">
      <c r="A2148" t="s">
        <v>132</v>
      </c>
      <c r="B2148" t="s">
        <v>16</v>
      </c>
      <c r="C2148" t="s">
        <v>17</v>
      </c>
      <c r="E2148" s="1">
        <v>44217</v>
      </c>
      <c r="F2148" s="3">
        <v>120710</v>
      </c>
      <c r="G2148" t="s">
        <v>2991</v>
      </c>
      <c r="H2148" t="s">
        <v>126</v>
      </c>
      <c r="I2148" t="s">
        <v>126</v>
      </c>
      <c r="K2148" s="3">
        <v>518072</v>
      </c>
      <c r="L2148" s="3" t="s">
        <v>22</v>
      </c>
      <c r="M2148" s="5">
        <v>45230</v>
      </c>
      <c r="P2148">
        <v>10</v>
      </c>
      <c r="S2148" s="6">
        <v>44984</v>
      </c>
      <c r="T2148" t="s">
        <v>2992</v>
      </c>
      <c r="U2148" t="s">
        <v>2994</v>
      </c>
    </row>
    <row r="2149" spans="1:21" hidden="1" x14ac:dyDescent="0.25">
      <c r="A2149" t="s">
        <v>132</v>
      </c>
      <c r="B2149" t="s">
        <v>16</v>
      </c>
      <c r="C2149" t="s">
        <v>17</v>
      </c>
      <c r="E2149" s="1">
        <v>44217</v>
      </c>
      <c r="F2149" s="3">
        <v>120710</v>
      </c>
      <c r="G2149" t="s">
        <v>2991</v>
      </c>
      <c r="H2149" t="s">
        <v>126</v>
      </c>
      <c r="I2149" t="s">
        <v>126</v>
      </c>
      <c r="K2149" s="3">
        <v>518072</v>
      </c>
      <c r="L2149" s="3" t="s">
        <v>22</v>
      </c>
      <c r="M2149" s="5">
        <v>45230</v>
      </c>
      <c r="P2149">
        <v>85</v>
      </c>
      <c r="S2149" s="6">
        <v>45037</v>
      </c>
      <c r="T2149" t="s">
        <v>199</v>
      </c>
      <c r="U2149" t="s">
        <v>2700</v>
      </c>
    </row>
    <row r="2150" spans="1:21" hidden="1" x14ac:dyDescent="0.25">
      <c r="A2150" t="s">
        <v>132</v>
      </c>
      <c r="B2150" t="s">
        <v>16</v>
      </c>
      <c r="C2150" t="s">
        <v>17</v>
      </c>
      <c r="E2150" s="1">
        <v>44217</v>
      </c>
      <c r="F2150" s="3">
        <v>120710</v>
      </c>
      <c r="G2150" t="s">
        <v>2991</v>
      </c>
      <c r="H2150" t="s">
        <v>126</v>
      </c>
      <c r="I2150" t="s">
        <v>126</v>
      </c>
      <c r="K2150" s="3">
        <v>518072</v>
      </c>
      <c r="L2150" s="3" t="s">
        <v>22</v>
      </c>
      <c r="M2150" s="5">
        <v>45230</v>
      </c>
      <c r="P2150">
        <v>10</v>
      </c>
      <c r="S2150" s="6">
        <v>45044</v>
      </c>
      <c r="T2150" t="s">
        <v>689</v>
      </c>
      <c r="U2150" t="s">
        <v>2643</v>
      </c>
    </row>
    <row r="2151" spans="1:21" hidden="1" x14ac:dyDescent="0.25">
      <c r="A2151" t="s">
        <v>132</v>
      </c>
      <c r="B2151" t="s">
        <v>16</v>
      </c>
      <c r="C2151" t="s">
        <v>17</v>
      </c>
      <c r="E2151" s="1">
        <v>44217</v>
      </c>
      <c r="F2151" s="3">
        <v>120710</v>
      </c>
      <c r="G2151" t="s">
        <v>2991</v>
      </c>
      <c r="H2151" t="s">
        <v>126</v>
      </c>
      <c r="I2151" t="s">
        <v>126</v>
      </c>
      <c r="K2151" s="3">
        <v>518072</v>
      </c>
      <c r="L2151" s="3" t="s">
        <v>22</v>
      </c>
      <c r="M2151" s="5">
        <v>45230</v>
      </c>
      <c r="P2151">
        <v>5</v>
      </c>
      <c r="S2151" s="6">
        <v>45064</v>
      </c>
      <c r="T2151" t="s">
        <v>689</v>
      </c>
      <c r="U2151" t="s">
        <v>2442</v>
      </c>
    </row>
    <row r="2152" spans="1:21" hidden="1" x14ac:dyDescent="0.25">
      <c r="A2152" t="s">
        <v>132</v>
      </c>
      <c r="B2152" t="s">
        <v>16</v>
      </c>
      <c r="C2152" t="s">
        <v>17</v>
      </c>
      <c r="E2152" s="1">
        <v>44217</v>
      </c>
      <c r="F2152" s="3">
        <v>120710</v>
      </c>
      <c r="G2152" t="s">
        <v>2991</v>
      </c>
      <c r="H2152" t="s">
        <v>126</v>
      </c>
      <c r="I2152" t="s">
        <v>126</v>
      </c>
      <c r="K2152" s="3">
        <v>518072</v>
      </c>
      <c r="L2152" s="3" t="s">
        <v>22</v>
      </c>
      <c r="M2152" s="5">
        <v>45230</v>
      </c>
      <c r="P2152">
        <v>20</v>
      </c>
      <c r="S2152" s="6">
        <v>45065</v>
      </c>
      <c r="T2152" t="s">
        <v>199</v>
      </c>
      <c r="U2152" t="s">
        <v>2762</v>
      </c>
    </row>
    <row r="2153" spans="1:21" hidden="1" x14ac:dyDescent="0.25">
      <c r="A2153" t="s">
        <v>132</v>
      </c>
      <c r="B2153" t="s">
        <v>16</v>
      </c>
      <c r="C2153" t="s">
        <v>17</v>
      </c>
      <c r="E2153" s="1">
        <v>44706</v>
      </c>
      <c r="F2153" s="3" t="s">
        <v>39</v>
      </c>
      <c r="G2153" t="s">
        <v>1897</v>
      </c>
      <c r="H2153" t="s">
        <v>41</v>
      </c>
      <c r="I2153" t="s">
        <v>42</v>
      </c>
      <c r="K2153" s="3">
        <v>60249885</v>
      </c>
      <c r="L2153" s="3" t="s">
        <v>22</v>
      </c>
      <c r="M2153" s="5">
        <v>45107</v>
      </c>
      <c r="O2153" t="s">
        <v>23</v>
      </c>
      <c r="P2153">
        <v>4</v>
      </c>
      <c r="S2153" s="6">
        <v>45187</v>
      </c>
      <c r="T2153" t="s">
        <v>2032</v>
      </c>
      <c r="U2153" t="s">
        <v>2995</v>
      </c>
    </row>
    <row r="2154" spans="1:21" hidden="1" x14ac:dyDescent="0.25">
      <c r="A2154" t="s">
        <v>132</v>
      </c>
      <c r="B2154" t="s">
        <v>16</v>
      </c>
      <c r="C2154" t="s">
        <v>17</v>
      </c>
      <c r="E2154" s="1">
        <v>44148</v>
      </c>
      <c r="F2154" s="3" t="s">
        <v>270</v>
      </c>
      <c r="G2154" t="s">
        <v>2996</v>
      </c>
      <c r="H2154" t="s">
        <v>210</v>
      </c>
      <c r="I2154" t="s">
        <v>219</v>
      </c>
      <c r="J2154" s="3" t="s">
        <v>2243</v>
      </c>
      <c r="K2154" s="3" t="s">
        <v>2997</v>
      </c>
      <c r="L2154" s="3" t="s">
        <v>22</v>
      </c>
      <c r="M2154" s="5">
        <v>45015</v>
      </c>
      <c r="N2154">
        <v>1</v>
      </c>
      <c r="O2154" t="s">
        <v>23</v>
      </c>
      <c r="P2154">
        <v>1</v>
      </c>
      <c r="R2154" s="10">
        <v>0</v>
      </c>
      <c r="S2154" s="6">
        <v>44221</v>
      </c>
      <c r="T2154" t="s">
        <v>199</v>
      </c>
      <c r="U2154" t="s">
        <v>2998</v>
      </c>
    </row>
    <row r="2155" spans="1:21" hidden="1" x14ac:dyDescent="0.25">
      <c r="A2155" t="s">
        <v>132</v>
      </c>
      <c r="B2155" t="s">
        <v>16</v>
      </c>
      <c r="C2155" t="s">
        <v>17</v>
      </c>
      <c r="E2155" s="1">
        <v>44148</v>
      </c>
      <c r="F2155" s="3" t="s">
        <v>270</v>
      </c>
      <c r="G2155" t="s">
        <v>3002</v>
      </c>
      <c r="H2155" t="s">
        <v>210</v>
      </c>
      <c r="I2155" t="s">
        <v>219</v>
      </c>
      <c r="J2155" s="3" t="s">
        <v>2243</v>
      </c>
      <c r="K2155" s="3" t="s">
        <v>272</v>
      </c>
      <c r="L2155" s="3" t="s">
        <v>22</v>
      </c>
      <c r="M2155" s="5">
        <v>45107</v>
      </c>
      <c r="N2155">
        <v>7</v>
      </c>
      <c r="O2155" t="s">
        <v>283</v>
      </c>
      <c r="R2155" s="10">
        <f>Table1[[#This Row],[Initial Balance]]-P2156-P2157-P2158-P2159-P2160</f>
        <v>0</v>
      </c>
      <c r="S2155" s="6">
        <v>44179</v>
      </c>
      <c r="T2155" t="s">
        <v>59</v>
      </c>
      <c r="U2155" t="s">
        <v>2999</v>
      </c>
    </row>
    <row r="2156" spans="1:21" hidden="1" x14ac:dyDescent="0.25">
      <c r="A2156" t="s">
        <v>132</v>
      </c>
      <c r="B2156" t="s">
        <v>16</v>
      </c>
      <c r="C2156" t="s">
        <v>17</v>
      </c>
      <c r="E2156" s="1">
        <v>44148</v>
      </c>
      <c r="F2156" s="3" t="s">
        <v>270</v>
      </c>
      <c r="G2156" t="s">
        <v>3002</v>
      </c>
      <c r="H2156" t="s">
        <v>210</v>
      </c>
      <c r="I2156" t="s">
        <v>219</v>
      </c>
      <c r="J2156" s="3" t="s">
        <v>2243</v>
      </c>
      <c r="K2156" s="3" t="s">
        <v>272</v>
      </c>
      <c r="L2156" s="3" t="s">
        <v>22</v>
      </c>
      <c r="M2156" s="5">
        <v>45107</v>
      </c>
      <c r="O2156" t="s">
        <v>283</v>
      </c>
      <c r="P2156">
        <v>2</v>
      </c>
      <c r="S2156" s="6">
        <v>44179</v>
      </c>
      <c r="T2156" t="s">
        <v>162</v>
      </c>
      <c r="U2156" t="s">
        <v>2700</v>
      </c>
    </row>
    <row r="2157" spans="1:21" hidden="1" x14ac:dyDescent="0.25">
      <c r="A2157" t="s">
        <v>132</v>
      </c>
      <c r="B2157" t="s">
        <v>16</v>
      </c>
      <c r="C2157" t="s">
        <v>17</v>
      </c>
      <c r="E2157" s="1">
        <v>44148</v>
      </c>
      <c r="F2157" s="3" t="s">
        <v>270</v>
      </c>
      <c r="G2157" t="s">
        <v>3002</v>
      </c>
      <c r="H2157" t="s">
        <v>210</v>
      </c>
      <c r="I2157" t="s">
        <v>219</v>
      </c>
      <c r="J2157" s="3" t="s">
        <v>2243</v>
      </c>
      <c r="K2157" s="3" t="s">
        <v>272</v>
      </c>
      <c r="L2157" s="3" t="s">
        <v>22</v>
      </c>
      <c r="M2157" s="5">
        <v>45107</v>
      </c>
      <c r="O2157" t="s">
        <v>283</v>
      </c>
      <c r="P2157">
        <v>2</v>
      </c>
      <c r="S2157" s="6">
        <v>44189</v>
      </c>
      <c r="T2157" t="s">
        <v>162</v>
      </c>
      <c r="U2157" t="s">
        <v>3000</v>
      </c>
    </row>
    <row r="2158" spans="1:21" hidden="1" x14ac:dyDescent="0.25">
      <c r="A2158" t="s">
        <v>132</v>
      </c>
      <c r="B2158" t="s">
        <v>16</v>
      </c>
      <c r="C2158" t="s">
        <v>17</v>
      </c>
      <c r="E2158" s="1">
        <v>44148</v>
      </c>
      <c r="F2158" s="3" t="s">
        <v>270</v>
      </c>
      <c r="G2158" t="s">
        <v>3002</v>
      </c>
      <c r="H2158" t="s">
        <v>210</v>
      </c>
      <c r="I2158" t="s">
        <v>219</v>
      </c>
      <c r="J2158" s="3" t="s">
        <v>2243</v>
      </c>
      <c r="K2158" s="3" t="s">
        <v>272</v>
      </c>
      <c r="L2158" s="3" t="s">
        <v>22</v>
      </c>
      <c r="M2158" s="5">
        <v>45107</v>
      </c>
      <c r="O2158" t="s">
        <v>283</v>
      </c>
      <c r="P2158">
        <v>0</v>
      </c>
      <c r="S2158" s="6">
        <v>44189</v>
      </c>
      <c r="T2158" t="s">
        <v>59</v>
      </c>
      <c r="U2158" t="s">
        <v>3004</v>
      </c>
    </row>
    <row r="2159" spans="1:21" hidden="1" x14ac:dyDescent="0.25">
      <c r="A2159" t="s">
        <v>132</v>
      </c>
      <c r="B2159" t="s">
        <v>3003</v>
      </c>
      <c r="C2159" t="s">
        <v>17</v>
      </c>
      <c r="E2159" s="1">
        <v>44148</v>
      </c>
      <c r="F2159" s="3" t="s">
        <v>270</v>
      </c>
      <c r="G2159" t="s">
        <v>3002</v>
      </c>
      <c r="H2159" t="s">
        <v>210</v>
      </c>
      <c r="I2159" t="s">
        <v>219</v>
      </c>
      <c r="J2159" s="3" t="s">
        <v>2243</v>
      </c>
      <c r="K2159" s="3" t="s">
        <v>272</v>
      </c>
      <c r="L2159" s="3" t="s">
        <v>22</v>
      </c>
      <c r="M2159" s="5">
        <v>45107</v>
      </c>
      <c r="O2159" t="s">
        <v>283</v>
      </c>
      <c r="P2159">
        <v>2</v>
      </c>
      <c r="S2159" s="6">
        <v>44214</v>
      </c>
      <c r="T2159" t="s">
        <v>28</v>
      </c>
      <c r="U2159" t="s">
        <v>3001</v>
      </c>
    </row>
    <row r="2160" spans="1:21" hidden="1" x14ac:dyDescent="0.25">
      <c r="A2160" t="s">
        <v>132</v>
      </c>
      <c r="B2160" t="s">
        <v>3003</v>
      </c>
      <c r="C2160" t="s">
        <v>17</v>
      </c>
      <c r="E2160" s="1">
        <v>44148</v>
      </c>
      <c r="F2160" s="3" t="s">
        <v>270</v>
      </c>
      <c r="G2160" t="s">
        <v>3002</v>
      </c>
      <c r="H2160" t="s">
        <v>210</v>
      </c>
      <c r="I2160" t="s">
        <v>219</v>
      </c>
      <c r="J2160" s="3" t="s">
        <v>2243</v>
      </c>
      <c r="K2160" s="3" t="s">
        <v>272</v>
      </c>
      <c r="L2160" s="3" t="s">
        <v>22</v>
      </c>
      <c r="M2160" s="5">
        <v>45107</v>
      </c>
      <c r="O2160" t="s">
        <v>283</v>
      </c>
      <c r="P2160">
        <v>1</v>
      </c>
      <c r="S2160" s="6">
        <v>44221</v>
      </c>
      <c r="T2160" t="s">
        <v>28</v>
      </c>
      <c r="U2160" t="s">
        <v>2998</v>
      </c>
    </row>
    <row r="2161" spans="1:21" hidden="1" x14ac:dyDescent="0.25">
      <c r="A2161" t="s">
        <v>132</v>
      </c>
      <c r="B2161" t="s">
        <v>16</v>
      </c>
      <c r="C2161" t="s">
        <v>17</v>
      </c>
      <c r="E2161" s="1">
        <v>44132</v>
      </c>
      <c r="F2161" s="3" t="s">
        <v>536</v>
      </c>
      <c r="G2161" t="s">
        <v>1945</v>
      </c>
      <c r="H2161" t="s">
        <v>20</v>
      </c>
      <c r="I2161" t="s">
        <v>33</v>
      </c>
      <c r="K2161" s="3">
        <v>300003</v>
      </c>
      <c r="L2161" s="3" t="s">
        <v>22</v>
      </c>
      <c r="M2161" s="5">
        <v>44955</v>
      </c>
      <c r="O2161" t="s">
        <v>3007</v>
      </c>
      <c r="P2161">
        <v>2</v>
      </c>
      <c r="S2161" s="6">
        <v>44140</v>
      </c>
      <c r="T2161" t="s">
        <v>3005</v>
      </c>
      <c r="U2161" t="s">
        <v>3006</v>
      </c>
    </row>
    <row r="2162" spans="1:21" hidden="1" x14ac:dyDescent="0.25">
      <c r="A2162" t="s">
        <v>132</v>
      </c>
      <c r="B2162" t="s">
        <v>16</v>
      </c>
      <c r="C2162" t="s">
        <v>17</v>
      </c>
      <c r="E2162" s="1">
        <v>44132</v>
      </c>
      <c r="F2162" s="3" t="s">
        <v>536</v>
      </c>
      <c r="G2162" t="s">
        <v>1945</v>
      </c>
      <c r="H2162" t="s">
        <v>20</v>
      </c>
      <c r="I2162" t="s">
        <v>33</v>
      </c>
      <c r="K2162" s="3">
        <v>300003</v>
      </c>
      <c r="L2162" s="3" t="s">
        <v>22</v>
      </c>
      <c r="M2162" s="5">
        <v>44955</v>
      </c>
      <c r="O2162" t="s">
        <v>23</v>
      </c>
      <c r="P2162">
        <v>2</v>
      </c>
      <c r="S2162" s="6">
        <v>44146</v>
      </c>
      <c r="T2162" t="s">
        <v>3008</v>
      </c>
      <c r="U2162" t="s">
        <v>1357</v>
      </c>
    </row>
    <row r="2163" spans="1:21" hidden="1" x14ac:dyDescent="0.25">
      <c r="A2163" t="s">
        <v>132</v>
      </c>
      <c r="B2163" t="s">
        <v>16</v>
      </c>
      <c r="C2163" t="s">
        <v>17</v>
      </c>
      <c r="E2163" s="1">
        <v>44132</v>
      </c>
      <c r="F2163" s="3" t="s">
        <v>3009</v>
      </c>
      <c r="G2163" t="s">
        <v>1945</v>
      </c>
      <c r="H2163" t="s">
        <v>20</v>
      </c>
      <c r="I2163" t="s">
        <v>33</v>
      </c>
      <c r="K2163" s="3">
        <v>300003</v>
      </c>
      <c r="L2163" s="3" t="s">
        <v>22</v>
      </c>
      <c r="M2163" s="5">
        <v>44955</v>
      </c>
      <c r="O2163" t="s">
        <v>23</v>
      </c>
      <c r="P2163">
        <v>1</v>
      </c>
      <c r="S2163" s="6">
        <v>44151</v>
      </c>
      <c r="T2163" t="s">
        <v>3008</v>
      </c>
      <c r="U2163" t="s">
        <v>1357</v>
      </c>
    </row>
    <row r="2164" spans="1:21" hidden="1" x14ac:dyDescent="0.25">
      <c r="A2164" t="s">
        <v>132</v>
      </c>
      <c r="B2164" t="s">
        <v>16</v>
      </c>
      <c r="C2164" t="s">
        <v>17</v>
      </c>
      <c r="E2164" s="1">
        <v>44132</v>
      </c>
      <c r="F2164" s="3" t="s">
        <v>3009</v>
      </c>
      <c r="G2164" t="s">
        <v>1945</v>
      </c>
      <c r="H2164" t="s">
        <v>20</v>
      </c>
      <c r="I2164" t="s">
        <v>33</v>
      </c>
      <c r="K2164" s="3">
        <v>300003</v>
      </c>
      <c r="L2164" s="3" t="s">
        <v>22</v>
      </c>
      <c r="M2164" s="5">
        <v>44955</v>
      </c>
      <c r="O2164" t="s">
        <v>23</v>
      </c>
      <c r="P2164">
        <v>1</v>
      </c>
      <c r="S2164" s="6">
        <v>44155</v>
      </c>
      <c r="T2164" t="s">
        <v>119</v>
      </c>
      <c r="U2164" t="s">
        <v>1357</v>
      </c>
    </row>
    <row r="2165" spans="1:21" hidden="1" x14ac:dyDescent="0.25">
      <c r="A2165" t="s">
        <v>132</v>
      </c>
      <c r="B2165" t="s">
        <v>16</v>
      </c>
      <c r="C2165" t="s">
        <v>17</v>
      </c>
      <c r="E2165" s="1">
        <v>44159</v>
      </c>
      <c r="F2165" s="3" t="s">
        <v>3010</v>
      </c>
      <c r="G2165" t="s">
        <v>3011</v>
      </c>
      <c r="H2165" t="s">
        <v>195</v>
      </c>
      <c r="J2165" s="3" t="s">
        <v>2243</v>
      </c>
      <c r="K2165" s="3">
        <v>1253307</v>
      </c>
      <c r="L2165" s="3" t="s">
        <v>22</v>
      </c>
      <c r="M2165" s="5">
        <v>45379</v>
      </c>
      <c r="N2165">
        <v>24</v>
      </c>
      <c r="O2165" t="s">
        <v>23</v>
      </c>
      <c r="P2165">
        <v>6</v>
      </c>
      <c r="R2165" s="10">
        <f>Table1[[#This Row],[Initial Balance]]-P2166-Table1[[#This Row],[ Removed  Qty]]-P2167</f>
        <v>0</v>
      </c>
      <c r="S2165" s="6">
        <v>44160</v>
      </c>
      <c r="T2165" t="s">
        <v>119</v>
      </c>
      <c r="U2165" t="s">
        <v>2719</v>
      </c>
    </row>
    <row r="2166" spans="1:21" hidden="1" x14ac:dyDescent="0.25">
      <c r="A2166" t="s">
        <v>132</v>
      </c>
      <c r="B2166" t="s">
        <v>16</v>
      </c>
      <c r="C2166" t="s">
        <v>17</v>
      </c>
      <c r="E2166" s="1">
        <v>44159</v>
      </c>
      <c r="F2166" s="3" t="s">
        <v>3010</v>
      </c>
      <c r="G2166" t="s">
        <v>3011</v>
      </c>
      <c r="H2166" t="s">
        <v>195</v>
      </c>
      <c r="J2166" s="3" t="s">
        <v>2243</v>
      </c>
      <c r="K2166" s="3">
        <v>1253307</v>
      </c>
      <c r="L2166" s="3" t="s">
        <v>22</v>
      </c>
      <c r="M2166" s="5">
        <v>45379</v>
      </c>
      <c r="O2166" t="s">
        <v>23</v>
      </c>
      <c r="P2166">
        <v>4</v>
      </c>
      <c r="S2166" s="6">
        <v>44166</v>
      </c>
      <c r="T2166" t="s">
        <v>119</v>
      </c>
      <c r="U2166" t="s">
        <v>2719</v>
      </c>
    </row>
    <row r="2167" spans="1:21" hidden="1" x14ac:dyDescent="0.25">
      <c r="A2167" t="s">
        <v>132</v>
      </c>
      <c r="B2167" t="s">
        <v>16</v>
      </c>
      <c r="C2167" t="s">
        <v>17</v>
      </c>
      <c r="E2167" s="1">
        <v>44159</v>
      </c>
      <c r="F2167" s="3" t="s">
        <v>3010</v>
      </c>
      <c r="G2167" t="s">
        <v>3011</v>
      </c>
      <c r="H2167" t="s">
        <v>195</v>
      </c>
      <c r="J2167" s="3" t="s">
        <v>2243</v>
      </c>
      <c r="K2167" s="3">
        <v>1253307</v>
      </c>
      <c r="L2167" s="3" t="s">
        <v>22</v>
      </c>
      <c r="M2167" s="5">
        <v>45379</v>
      </c>
      <c r="O2167" t="s">
        <v>23</v>
      </c>
      <c r="P2167">
        <v>14</v>
      </c>
      <c r="S2167" s="6">
        <v>44187</v>
      </c>
      <c r="T2167" t="s">
        <v>119</v>
      </c>
      <c r="U2167" t="s">
        <v>2719</v>
      </c>
    </row>
    <row r="2168" spans="1:21" hidden="1" x14ac:dyDescent="0.25">
      <c r="A2168" t="s">
        <v>132</v>
      </c>
      <c r="B2168" t="s">
        <v>65</v>
      </c>
      <c r="C2168" t="s">
        <v>17</v>
      </c>
      <c r="E2168" s="1">
        <v>44328</v>
      </c>
      <c r="F2168" s="3">
        <v>1551293</v>
      </c>
      <c r="G2168" t="s">
        <v>3015</v>
      </c>
      <c r="H2168" t="s">
        <v>3016</v>
      </c>
      <c r="I2168" t="s">
        <v>3014</v>
      </c>
      <c r="J2168" s="3" t="s">
        <v>604</v>
      </c>
      <c r="K2168" s="3" t="s">
        <v>3013</v>
      </c>
      <c r="L2168" s="3" t="s">
        <v>22</v>
      </c>
      <c r="M2168" s="5">
        <v>44953</v>
      </c>
      <c r="O2168" t="s">
        <v>23</v>
      </c>
      <c r="P2168">
        <v>132</v>
      </c>
      <c r="S2168" s="6">
        <v>45092</v>
      </c>
      <c r="T2168" t="s">
        <v>346</v>
      </c>
      <c r="U2168" t="s">
        <v>3012</v>
      </c>
    </row>
    <row r="2169" spans="1:21" hidden="1" x14ac:dyDescent="0.25">
      <c r="A2169" t="s">
        <v>132</v>
      </c>
      <c r="B2169" t="s">
        <v>65</v>
      </c>
      <c r="C2169" t="s">
        <v>17</v>
      </c>
      <c r="E2169" s="1">
        <v>44879</v>
      </c>
      <c r="F2169" s="3" t="s">
        <v>328</v>
      </c>
      <c r="G2169" t="s">
        <v>2697</v>
      </c>
      <c r="H2169" t="s">
        <v>67</v>
      </c>
      <c r="I2169" t="s">
        <v>67</v>
      </c>
      <c r="J2169" s="3" t="s">
        <v>1868</v>
      </c>
      <c r="K2169" s="3">
        <v>6222010171</v>
      </c>
      <c r="L2169" s="3" t="s">
        <v>22</v>
      </c>
      <c r="M2169" s="5">
        <v>45518</v>
      </c>
      <c r="O2169" t="s">
        <v>23</v>
      </c>
      <c r="P2169">
        <v>2000</v>
      </c>
      <c r="S2169" s="6">
        <v>44945</v>
      </c>
      <c r="T2169" t="s">
        <v>3018</v>
      </c>
      <c r="U2169" t="s">
        <v>3017</v>
      </c>
    </row>
    <row r="2170" spans="1:21" hidden="1" x14ac:dyDescent="0.25">
      <c r="A2170" t="s">
        <v>132</v>
      </c>
      <c r="B2170" t="s">
        <v>65</v>
      </c>
      <c r="C2170" t="s">
        <v>17</v>
      </c>
      <c r="E2170" s="1">
        <v>44879</v>
      </c>
      <c r="F2170" s="3" t="s">
        <v>328</v>
      </c>
      <c r="G2170" t="s">
        <v>2697</v>
      </c>
      <c r="H2170" t="s">
        <v>67</v>
      </c>
      <c r="I2170" t="s">
        <v>67</v>
      </c>
      <c r="J2170" s="3" t="s">
        <v>1868</v>
      </c>
      <c r="K2170" s="3">
        <v>6222010171</v>
      </c>
      <c r="L2170" s="3" t="s">
        <v>22</v>
      </c>
      <c r="M2170" s="5">
        <v>45518</v>
      </c>
      <c r="O2170" t="s">
        <v>23</v>
      </c>
      <c r="P2170">
        <v>1000</v>
      </c>
      <c r="S2170" s="6">
        <v>45048</v>
      </c>
      <c r="T2170" t="s">
        <v>3019</v>
      </c>
      <c r="U2170" t="s">
        <v>3004</v>
      </c>
    </row>
    <row r="2171" spans="1:21" hidden="1" x14ac:dyDescent="0.25">
      <c r="A2171" t="s">
        <v>132</v>
      </c>
      <c r="B2171" t="s">
        <v>16</v>
      </c>
      <c r="C2171" t="s">
        <v>17</v>
      </c>
      <c r="E2171" s="1">
        <v>44706</v>
      </c>
      <c r="F2171" s="3" t="s">
        <v>658</v>
      </c>
      <c r="G2171" t="s">
        <v>2947</v>
      </c>
      <c r="H2171" t="s">
        <v>3020</v>
      </c>
      <c r="J2171" s="3">
        <v>60257097</v>
      </c>
      <c r="L2171" s="3" t="s">
        <v>22</v>
      </c>
      <c r="M2171" s="5">
        <v>45169</v>
      </c>
      <c r="N2171">
        <v>10</v>
      </c>
      <c r="O2171" t="s">
        <v>23</v>
      </c>
      <c r="P2171">
        <v>3</v>
      </c>
      <c r="S2171" s="6">
        <v>45187</v>
      </c>
      <c r="T2171" t="s">
        <v>2032</v>
      </c>
      <c r="U2171" t="s">
        <v>3012</v>
      </c>
    </row>
    <row r="2172" spans="1:21" hidden="1" x14ac:dyDescent="0.25">
      <c r="A2172" t="s">
        <v>132</v>
      </c>
      <c r="B2172" t="s">
        <v>74</v>
      </c>
      <c r="C2172" t="s">
        <v>17</v>
      </c>
      <c r="E2172" s="1">
        <v>44706</v>
      </c>
      <c r="F2172" s="3" t="s">
        <v>3023</v>
      </c>
      <c r="G2172" t="s">
        <v>3022</v>
      </c>
      <c r="H2172" t="s">
        <v>485</v>
      </c>
      <c r="I2172" t="s">
        <v>485</v>
      </c>
      <c r="K2172" s="3">
        <v>22311202</v>
      </c>
      <c r="L2172" s="3" t="s">
        <v>22</v>
      </c>
      <c r="M2172" s="5">
        <v>45253</v>
      </c>
      <c r="N2172">
        <v>1</v>
      </c>
      <c r="O2172" t="s">
        <v>204</v>
      </c>
      <c r="P2172">
        <v>1</v>
      </c>
      <c r="S2172" s="6">
        <v>45127</v>
      </c>
      <c r="T2172" t="s">
        <v>2638</v>
      </c>
      <c r="U2172" t="s">
        <v>3021</v>
      </c>
    </row>
    <row r="2173" spans="1:21" hidden="1" x14ac:dyDescent="0.25">
      <c r="A2173" t="s">
        <v>132</v>
      </c>
      <c r="B2173" t="s">
        <v>74</v>
      </c>
      <c r="C2173" t="s">
        <v>17</v>
      </c>
      <c r="E2173" s="1">
        <v>44862</v>
      </c>
      <c r="F2173" s="3" t="s">
        <v>205</v>
      </c>
      <c r="G2173" t="s">
        <v>3024</v>
      </c>
      <c r="H2173" t="s">
        <v>1703</v>
      </c>
      <c r="J2173" s="3" t="s">
        <v>1813</v>
      </c>
      <c r="K2173" s="3" t="s">
        <v>1870</v>
      </c>
      <c r="L2173" s="3" t="s">
        <v>22</v>
      </c>
      <c r="M2173" s="5">
        <v>45908</v>
      </c>
      <c r="N2173">
        <v>20</v>
      </c>
      <c r="O2173" t="s">
        <v>204</v>
      </c>
      <c r="P2173">
        <v>20</v>
      </c>
      <c r="S2173" s="6">
        <v>44946</v>
      </c>
      <c r="T2173" t="s">
        <v>72</v>
      </c>
      <c r="U2173" t="s">
        <v>3017</v>
      </c>
    </row>
    <row r="2174" spans="1:21" hidden="1" x14ac:dyDescent="0.25">
      <c r="A2174" t="s">
        <v>132</v>
      </c>
      <c r="B2174" t="s">
        <v>74</v>
      </c>
      <c r="C2174" t="s">
        <v>17</v>
      </c>
      <c r="E2174" s="1">
        <v>44988</v>
      </c>
      <c r="F2174" s="3">
        <v>1463790006</v>
      </c>
      <c r="G2174" t="s">
        <v>3054</v>
      </c>
      <c r="H2174" t="s">
        <v>3055</v>
      </c>
      <c r="J2174" s="3" t="s">
        <v>3056</v>
      </c>
      <c r="K2174" s="3">
        <v>936195</v>
      </c>
      <c r="L2174" s="3" t="s">
        <v>22</v>
      </c>
      <c r="M2174" s="5">
        <v>45584</v>
      </c>
      <c r="N2174">
        <v>12</v>
      </c>
      <c r="O2174" t="s">
        <v>204</v>
      </c>
      <c r="R2174" s="10">
        <f>Table1[[#This Row],[Initial Balance]]-P2175-P2176</f>
        <v>0</v>
      </c>
      <c r="S2174" s="6">
        <v>44988</v>
      </c>
      <c r="T2174" t="s">
        <v>2032</v>
      </c>
      <c r="U2174" t="s">
        <v>104</v>
      </c>
    </row>
    <row r="2175" spans="1:21" hidden="1" x14ac:dyDescent="0.25">
      <c r="A2175" t="s">
        <v>132</v>
      </c>
      <c r="B2175" t="s">
        <v>74</v>
      </c>
      <c r="C2175" t="s">
        <v>17</v>
      </c>
      <c r="E2175" s="1">
        <v>44988</v>
      </c>
      <c r="F2175" s="3">
        <v>1463790006</v>
      </c>
      <c r="G2175" t="s">
        <v>3054</v>
      </c>
      <c r="H2175" t="s">
        <v>3055</v>
      </c>
      <c r="J2175" s="3" t="s">
        <v>3056</v>
      </c>
      <c r="K2175" s="3">
        <v>936195</v>
      </c>
      <c r="L2175" s="3" t="s">
        <v>22</v>
      </c>
      <c r="M2175" s="5">
        <v>45584</v>
      </c>
      <c r="O2175" t="s">
        <v>204</v>
      </c>
      <c r="P2175">
        <v>9</v>
      </c>
      <c r="S2175" s="6">
        <v>44992</v>
      </c>
      <c r="T2175" t="s">
        <v>199</v>
      </c>
      <c r="U2175" t="s">
        <v>198</v>
      </c>
    </row>
    <row r="2176" spans="1:21" hidden="1" x14ac:dyDescent="0.25">
      <c r="A2176" t="s">
        <v>132</v>
      </c>
      <c r="B2176" t="s">
        <v>74</v>
      </c>
      <c r="C2176" t="s">
        <v>17</v>
      </c>
      <c r="E2176" s="1">
        <v>44988</v>
      </c>
      <c r="F2176" s="3">
        <v>1463790006</v>
      </c>
      <c r="G2176" t="s">
        <v>3054</v>
      </c>
      <c r="H2176" t="s">
        <v>3055</v>
      </c>
      <c r="I2176" t="s">
        <v>47</v>
      </c>
      <c r="J2176" s="3" t="s">
        <v>3056</v>
      </c>
      <c r="K2176" s="3">
        <v>936195</v>
      </c>
      <c r="L2176" s="3" t="s">
        <v>22</v>
      </c>
      <c r="M2176" s="5">
        <v>45584</v>
      </c>
      <c r="O2176" t="s">
        <v>2727</v>
      </c>
      <c r="P2176">
        <v>3</v>
      </c>
      <c r="S2176" s="6">
        <v>45201</v>
      </c>
      <c r="T2176" t="s">
        <v>3057</v>
      </c>
      <c r="U2176" t="s">
        <v>3058</v>
      </c>
    </row>
    <row r="2177" spans="1:21" hidden="1" x14ac:dyDescent="0.25">
      <c r="A2177" t="s">
        <v>132</v>
      </c>
      <c r="B2177" t="s">
        <v>74</v>
      </c>
      <c r="C2177" t="s">
        <v>17</v>
      </c>
      <c r="E2177" s="1">
        <v>44683</v>
      </c>
      <c r="F2177" s="3">
        <v>228154</v>
      </c>
      <c r="G2177" t="s">
        <v>2968</v>
      </c>
      <c r="H2177" t="s">
        <v>1341</v>
      </c>
      <c r="J2177" s="3" t="s">
        <v>2243</v>
      </c>
      <c r="K2177" s="3" t="s">
        <v>3062</v>
      </c>
      <c r="L2177" s="3" t="s">
        <v>22</v>
      </c>
      <c r="M2177" s="5">
        <v>44256</v>
      </c>
      <c r="N2177">
        <v>999.95</v>
      </c>
      <c r="O2177" t="s">
        <v>2913</v>
      </c>
      <c r="P2177">
        <v>0.05</v>
      </c>
      <c r="R2177" s="10">
        <v>0</v>
      </c>
      <c r="S2177" s="6">
        <v>43852</v>
      </c>
      <c r="T2177" t="s">
        <v>82</v>
      </c>
      <c r="U2177" t="s">
        <v>3063</v>
      </c>
    </row>
    <row r="2178" spans="1:21" hidden="1" x14ac:dyDescent="0.25">
      <c r="A2178" t="s">
        <v>132</v>
      </c>
      <c r="B2178" t="s">
        <v>74</v>
      </c>
      <c r="C2178" t="s">
        <v>17</v>
      </c>
      <c r="E2178" s="1">
        <v>44683</v>
      </c>
      <c r="F2178" s="3">
        <v>228154</v>
      </c>
      <c r="G2178" t="s">
        <v>2968</v>
      </c>
      <c r="H2178" t="s">
        <v>1341</v>
      </c>
      <c r="J2178" s="3" t="s">
        <v>2243</v>
      </c>
      <c r="K2178" s="3" t="s">
        <v>3062</v>
      </c>
      <c r="L2178" s="3" t="s">
        <v>22</v>
      </c>
      <c r="M2178" s="5">
        <v>44256</v>
      </c>
      <c r="O2178" t="s">
        <v>2913</v>
      </c>
      <c r="P2178">
        <v>999.95</v>
      </c>
      <c r="S2178" s="6">
        <v>44158</v>
      </c>
      <c r="U2178" t="s">
        <v>2615</v>
      </c>
    </row>
    <row r="2179" spans="1:21" hidden="1" x14ac:dyDescent="0.25">
      <c r="A2179" t="s">
        <v>132</v>
      </c>
      <c r="B2179" t="s">
        <v>74</v>
      </c>
      <c r="C2179" t="s">
        <v>17</v>
      </c>
      <c r="E2179" s="1">
        <v>43979</v>
      </c>
      <c r="F2179" s="3" t="s">
        <v>2243</v>
      </c>
      <c r="G2179" t="s">
        <v>3064</v>
      </c>
      <c r="H2179" t="s">
        <v>2243</v>
      </c>
      <c r="I2179" t="s">
        <v>2243</v>
      </c>
      <c r="J2179" s="3" t="s">
        <v>2243</v>
      </c>
      <c r="K2179" s="3">
        <v>202004202</v>
      </c>
      <c r="L2179" s="15" t="s">
        <v>22</v>
      </c>
      <c r="M2179" s="5">
        <v>45017</v>
      </c>
      <c r="N2179">
        <v>6</v>
      </c>
      <c r="O2179" t="s">
        <v>204</v>
      </c>
      <c r="P2179">
        <v>1</v>
      </c>
      <c r="R2179" s="10">
        <v>0</v>
      </c>
      <c r="S2179" s="6">
        <v>43979</v>
      </c>
      <c r="T2179" t="s">
        <v>82</v>
      </c>
      <c r="U2179" t="s">
        <v>2806</v>
      </c>
    </row>
    <row r="2180" spans="1:21" hidden="1" x14ac:dyDescent="0.25">
      <c r="A2180" t="s">
        <v>132</v>
      </c>
      <c r="B2180" t="s">
        <v>74</v>
      </c>
      <c r="C2180" t="s">
        <v>17</v>
      </c>
      <c r="E2180" s="1">
        <v>43979</v>
      </c>
      <c r="F2180" s="3" t="s">
        <v>2243</v>
      </c>
      <c r="G2180" t="s">
        <v>3064</v>
      </c>
      <c r="H2180" t="s">
        <v>2243</v>
      </c>
      <c r="I2180" t="s">
        <v>2243</v>
      </c>
      <c r="J2180" s="3" t="s">
        <v>2243</v>
      </c>
      <c r="K2180" s="3">
        <v>202004202</v>
      </c>
      <c r="L2180" s="3" t="s">
        <v>22</v>
      </c>
      <c r="M2180" s="5">
        <v>45017</v>
      </c>
      <c r="O2180" t="s">
        <v>204</v>
      </c>
      <c r="P2180">
        <v>2</v>
      </c>
      <c r="S2180" s="6">
        <v>43939</v>
      </c>
      <c r="T2180" t="s">
        <v>82</v>
      </c>
      <c r="U2180" t="s">
        <v>2806</v>
      </c>
    </row>
    <row r="2181" spans="1:21" hidden="1" x14ac:dyDescent="0.25">
      <c r="A2181" t="s">
        <v>132</v>
      </c>
      <c r="B2181" t="s">
        <v>74</v>
      </c>
      <c r="C2181" t="s">
        <v>17</v>
      </c>
      <c r="E2181" s="1">
        <v>43979</v>
      </c>
      <c r="F2181" s="3" t="s">
        <v>2243</v>
      </c>
      <c r="G2181" t="s">
        <v>3064</v>
      </c>
      <c r="H2181" t="s">
        <v>2243</v>
      </c>
      <c r="I2181" t="s">
        <v>2243</v>
      </c>
      <c r="J2181" s="3" t="s">
        <v>2243</v>
      </c>
      <c r="K2181" s="3">
        <v>202004202</v>
      </c>
      <c r="L2181" s="3" t="s">
        <v>22</v>
      </c>
      <c r="M2181" s="5">
        <v>45017</v>
      </c>
      <c r="O2181" t="s">
        <v>204</v>
      </c>
      <c r="P2181">
        <v>3</v>
      </c>
      <c r="S2181" s="6">
        <v>44155</v>
      </c>
      <c r="T2181" t="s">
        <v>239</v>
      </c>
      <c r="U2181" t="s">
        <v>2806</v>
      </c>
    </row>
    <row r="2182" spans="1:21" hidden="1" x14ac:dyDescent="0.25">
      <c r="A2182" t="s">
        <v>132</v>
      </c>
      <c r="B2182" t="s">
        <v>74</v>
      </c>
      <c r="C2182" t="s">
        <v>17</v>
      </c>
      <c r="E2182" s="1">
        <v>44151</v>
      </c>
      <c r="F2182" s="3">
        <v>4107809</v>
      </c>
      <c r="G2182" t="s">
        <v>576</v>
      </c>
      <c r="H2182" t="s">
        <v>3067</v>
      </c>
      <c r="I2182" t="s">
        <v>3067</v>
      </c>
      <c r="K2182" s="3">
        <v>1000032900</v>
      </c>
      <c r="L2182" s="3" t="s">
        <v>22</v>
      </c>
      <c r="M2182" s="5">
        <v>44347</v>
      </c>
      <c r="O2182" t="s">
        <v>2985</v>
      </c>
      <c r="P2182">
        <v>11.4</v>
      </c>
      <c r="S2182" s="6">
        <v>44882</v>
      </c>
      <c r="T2182" t="s">
        <v>2614</v>
      </c>
      <c r="U2182" t="s">
        <v>3066</v>
      </c>
    </row>
    <row r="2183" spans="1:21" hidden="1" x14ac:dyDescent="0.25">
      <c r="A2183" t="s">
        <v>132</v>
      </c>
      <c r="B2183" t="s">
        <v>74</v>
      </c>
      <c r="C2183" t="s">
        <v>17</v>
      </c>
      <c r="E2183" s="1">
        <v>44683</v>
      </c>
      <c r="F2183" s="3">
        <v>228154</v>
      </c>
      <c r="G2183" t="s">
        <v>2968</v>
      </c>
      <c r="H2183" t="s">
        <v>1341</v>
      </c>
      <c r="J2183" s="3" t="s">
        <v>1426</v>
      </c>
      <c r="K2183" s="3" t="s">
        <v>1427</v>
      </c>
      <c r="L2183" s="3" t="s">
        <v>22</v>
      </c>
      <c r="M2183" s="5">
        <v>45138</v>
      </c>
      <c r="N2183">
        <v>10</v>
      </c>
      <c r="O2183" t="s">
        <v>149</v>
      </c>
      <c r="P2183">
        <v>10</v>
      </c>
      <c r="S2183" s="6">
        <v>44778</v>
      </c>
      <c r="T2183" t="s">
        <v>24</v>
      </c>
      <c r="U2183" t="s">
        <v>1031</v>
      </c>
    </row>
    <row r="2184" spans="1:21" hidden="1" x14ac:dyDescent="0.25">
      <c r="A2184" t="s">
        <v>132</v>
      </c>
      <c r="B2184" t="s">
        <v>74</v>
      </c>
      <c r="C2184" t="s">
        <v>17</v>
      </c>
      <c r="E2184" s="1">
        <v>44683</v>
      </c>
      <c r="F2184" s="3">
        <v>228154</v>
      </c>
      <c r="G2184" t="s">
        <v>2968</v>
      </c>
      <c r="H2184" t="s">
        <v>1341</v>
      </c>
      <c r="J2184" s="3" t="s">
        <v>1428</v>
      </c>
      <c r="K2184" s="3" t="s">
        <v>1429</v>
      </c>
      <c r="L2184" s="3" t="s">
        <v>22</v>
      </c>
      <c r="M2184" s="5">
        <v>45138</v>
      </c>
      <c r="N2184">
        <v>10</v>
      </c>
      <c r="O2184" t="s">
        <v>149</v>
      </c>
      <c r="P2184">
        <v>10</v>
      </c>
      <c r="S2184" s="6">
        <v>44778</v>
      </c>
      <c r="T2184" t="s">
        <v>3069</v>
      </c>
      <c r="U2184" t="s">
        <v>1031</v>
      </c>
    </row>
    <row r="2185" spans="1:21" hidden="1" x14ac:dyDescent="0.25">
      <c r="A2185" t="s">
        <v>132</v>
      </c>
      <c r="B2185" t="s">
        <v>74</v>
      </c>
      <c r="C2185" t="s">
        <v>17</v>
      </c>
      <c r="E2185" s="1">
        <v>44393</v>
      </c>
      <c r="F2185" s="3" t="s">
        <v>1101</v>
      </c>
      <c r="G2185" t="s">
        <v>2725</v>
      </c>
      <c r="H2185" t="s">
        <v>485</v>
      </c>
      <c r="I2185" t="s">
        <v>485</v>
      </c>
      <c r="J2185" s="3" t="s">
        <v>933</v>
      </c>
      <c r="K2185" s="3">
        <v>20206212</v>
      </c>
      <c r="L2185" s="3" t="s">
        <v>22</v>
      </c>
      <c r="M2185" s="5">
        <v>45445</v>
      </c>
      <c r="O2185" t="s">
        <v>204</v>
      </c>
      <c r="P2185">
        <v>1</v>
      </c>
      <c r="S2185" s="6">
        <v>44627</v>
      </c>
      <c r="T2185" t="s">
        <v>346</v>
      </c>
      <c r="U2185" t="s">
        <v>3004</v>
      </c>
    </row>
    <row r="2186" spans="1:21" hidden="1" x14ac:dyDescent="0.25">
      <c r="A2186" t="s">
        <v>132</v>
      </c>
      <c r="B2186" t="s">
        <v>16</v>
      </c>
      <c r="C2186" t="s">
        <v>17</v>
      </c>
      <c r="E2186" s="1">
        <v>44503</v>
      </c>
      <c r="F2186" s="3" t="s">
        <v>853</v>
      </c>
      <c r="G2186" t="s">
        <v>3072</v>
      </c>
      <c r="H2186" t="s">
        <v>3071</v>
      </c>
      <c r="I2186" t="s">
        <v>3070</v>
      </c>
      <c r="J2186" s="3" t="s">
        <v>1146</v>
      </c>
      <c r="K2186" s="3">
        <v>494887</v>
      </c>
      <c r="L2186" s="3" t="s">
        <v>22</v>
      </c>
      <c r="M2186" s="5">
        <v>44221</v>
      </c>
      <c r="O2186" t="s">
        <v>23</v>
      </c>
      <c r="P2186">
        <v>20</v>
      </c>
      <c r="S2186" s="6">
        <v>44531</v>
      </c>
      <c r="T2186" t="s">
        <v>346</v>
      </c>
      <c r="U2186" t="s">
        <v>3004</v>
      </c>
    </row>
    <row r="2187" spans="1:21" hidden="1" x14ac:dyDescent="0.25">
      <c r="A2187" t="s">
        <v>132</v>
      </c>
      <c r="B2187" t="s">
        <v>16</v>
      </c>
      <c r="C2187" t="s">
        <v>17</v>
      </c>
      <c r="E2187" s="1">
        <v>44536</v>
      </c>
      <c r="F2187" s="3" t="s">
        <v>853</v>
      </c>
      <c r="G2187" t="s">
        <v>3072</v>
      </c>
      <c r="H2187" t="s">
        <v>417</v>
      </c>
      <c r="I2187" t="s">
        <v>3070</v>
      </c>
      <c r="J2187" s="3" t="s">
        <v>1179</v>
      </c>
      <c r="K2187" s="3">
        <v>496322</v>
      </c>
      <c r="L2187" s="3" t="s">
        <v>22</v>
      </c>
      <c r="M2187" s="5">
        <v>44609</v>
      </c>
      <c r="O2187" t="s">
        <v>23</v>
      </c>
      <c r="P2187">
        <v>2</v>
      </c>
      <c r="S2187" s="6">
        <v>44600</v>
      </c>
      <c r="T2187" t="s">
        <v>346</v>
      </c>
      <c r="U2187" t="s">
        <v>3074</v>
      </c>
    </row>
    <row r="2188" spans="1:21" hidden="1" x14ac:dyDescent="0.25">
      <c r="A2188" t="s">
        <v>132</v>
      </c>
      <c r="B2188" t="s">
        <v>16</v>
      </c>
      <c r="C2188" t="s">
        <v>17</v>
      </c>
      <c r="E2188" s="1">
        <v>44536</v>
      </c>
      <c r="F2188" s="3" t="s">
        <v>853</v>
      </c>
      <c r="G2188" t="s">
        <v>3072</v>
      </c>
      <c r="H2188" t="s">
        <v>417</v>
      </c>
      <c r="I2188" t="s">
        <v>3070</v>
      </c>
      <c r="J2188" s="3" t="s">
        <v>1179</v>
      </c>
      <c r="K2188" s="3">
        <v>496322</v>
      </c>
      <c r="L2188" s="3" t="s">
        <v>22</v>
      </c>
      <c r="M2188" s="5">
        <v>44609</v>
      </c>
      <c r="O2188" t="s">
        <v>23</v>
      </c>
      <c r="P2188">
        <v>30</v>
      </c>
      <c r="S2188" s="6">
        <v>44608</v>
      </c>
      <c r="T2188" t="s">
        <v>346</v>
      </c>
      <c r="U2188" t="s">
        <v>3074</v>
      </c>
    </row>
    <row r="2189" spans="1:21" hidden="1" x14ac:dyDescent="0.25">
      <c r="A2189" t="s">
        <v>132</v>
      </c>
      <c r="B2189" t="s">
        <v>16</v>
      </c>
      <c r="C2189" t="s">
        <v>17</v>
      </c>
      <c r="E2189" s="1">
        <v>44536</v>
      </c>
      <c r="F2189" s="3" t="s">
        <v>853</v>
      </c>
      <c r="G2189" t="s">
        <v>3072</v>
      </c>
      <c r="H2189" t="s">
        <v>417</v>
      </c>
      <c r="I2189" t="s">
        <v>3070</v>
      </c>
      <c r="J2189" s="3" t="s">
        <v>1179</v>
      </c>
      <c r="K2189" s="3">
        <v>496322</v>
      </c>
      <c r="L2189" s="3" t="s">
        <v>22</v>
      </c>
      <c r="M2189" s="5">
        <v>44609</v>
      </c>
      <c r="O2189" t="s">
        <v>23</v>
      </c>
      <c r="P2189">
        <v>30</v>
      </c>
      <c r="S2189" s="6">
        <v>44609</v>
      </c>
      <c r="T2189" t="s">
        <v>346</v>
      </c>
      <c r="U2189" t="s">
        <v>3073</v>
      </c>
    </row>
    <row r="2190" spans="1:21" hidden="1" x14ac:dyDescent="0.25">
      <c r="A2190" t="s">
        <v>132</v>
      </c>
      <c r="B2190" t="s">
        <v>16</v>
      </c>
      <c r="C2190" t="s">
        <v>17</v>
      </c>
      <c r="E2190" s="1">
        <v>44536</v>
      </c>
      <c r="F2190" s="3" t="s">
        <v>853</v>
      </c>
      <c r="G2190" t="s">
        <v>3072</v>
      </c>
      <c r="H2190" t="s">
        <v>417</v>
      </c>
      <c r="I2190" t="s">
        <v>3070</v>
      </c>
      <c r="J2190" s="3" t="s">
        <v>1179</v>
      </c>
      <c r="K2190" s="3">
        <v>496322</v>
      </c>
      <c r="L2190" s="3" t="s">
        <v>22</v>
      </c>
      <c r="M2190" s="5">
        <v>44609</v>
      </c>
      <c r="O2190" t="s">
        <v>23</v>
      </c>
      <c r="P2190">
        <v>278</v>
      </c>
      <c r="S2190" s="6">
        <v>44614</v>
      </c>
      <c r="T2190" t="s">
        <v>346</v>
      </c>
      <c r="U2190" t="s">
        <v>3026</v>
      </c>
    </row>
    <row r="2191" spans="1:21" hidden="1" x14ac:dyDescent="0.25">
      <c r="A2191" t="s">
        <v>132</v>
      </c>
      <c r="B2191" t="s">
        <v>74</v>
      </c>
      <c r="C2191" t="s">
        <v>17</v>
      </c>
      <c r="E2191" s="1">
        <v>44097</v>
      </c>
      <c r="F2191" s="3" t="s">
        <v>496</v>
      </c>
      <c r="G2191" t="s">
        <v>3078</v>
      </c>
      <c r="H2191" t="s">
        <v>498</v>
      </c>
      <c r="I2191" t="s">
        <v>498</v>
      </c>
      <c r="K2191" s="3" t="s">
        <v>499</v>
      </c>
      <c r="L2191" s="3" t="s">
        <v>22</v>
      </c>
      <c r="M2191" s="5">
        <v>44305</v>
      </c>
      <c r="O2191" t="s">
        <v>3077</v>
      </c>
      <c r="P2191">
        <v>180</v>
      </c>
      <c r="S2191" s="6">
        <v>44293</v>
      </c>
      <c r="T2191" t="s">
        <v>24</v>
      </c>
      <c r="U2191" t="s">
        <v>3004</v>
      </c>
    </row>
    <row r="2192" spans="1:21" hidden="1" x14ac:dyDescent="0.25">
      <c r="A2192" t="s">
        <v>132</v>
      </c>
      <c r="B2192" t="s">
        <v>16</v>
      </c>
      <c r="C2192" t="s">
        <v>17</v>
      </c>
      <c r="E2192" s="1">
        <v>44223</v>
      </c>
      <c r="F2192" s="3" t="s">
        <v>501</v>
      </c>
      <c r="G2192" t="s">
        <v>2519</v>
      </c>
      <c r="H2192" t="s">
        <v>498</v>
      </c>
      <c r="I2192" t="s">
        <v>498</v>
      </c>
      <c r="K2192" s="3" t="s">
        <v>3084</v>
      </c>
      <c r="L2192" s="3" t="s">
        <v>22</v>
      </c>
      <c r="M2192" s="5">
        <v>44443</v>
      </c>
      <c r="O2192" t="s">
        <v>23</v>
      </c>
      <c r="P2192">
        <v>160</v>
      </c>
      <c r="S2192" s="6">
        <v>44242</v>
      </c>
      <c r="T2192" t="s">
        <v>2614</v>
      </c>
      <c r="U2192" t="s">
        <v>3004</v>
      </c>
    </row>
    <row r="2193" spans="1:21" hidden="1" x14ac:dyDescent="0.25">
      <c r="A2193" t="s">
        <v>132</v>
      </c>
      <c r="B2193" t="s">
        <v>16</v>
      </c>
      <c r="C2193" t="s">
        <v>17</v>
      </c>
      <c r="E2193" s="1">
        <v>44097</v>
      </c>
      <c r="F2193" s="3" t="s">
        <v>501</v>
      </c>
      <c r="G2193" t="s">
        <v>2519</v>
      </c>
      <c r="H2193" t="s">
        <v>498</v>
      </c>
      <c r="I2193" t="s">
        <v>498</v>
      </c>
      <c r="K2193" s="3" t="s">
        <v>3085</v>
      </c>
      <c r="L2193" s="3" t="s">
        <v>22</v>
      </c>
      <c r="M2193" s="5">
        <v>44289</v>
      </c>
      <c r="N2193">
        <v>200</v>
      </c>
      <c r="O2193" t="s">
        <v>23</v>
      </c>
      <c r="P2193">
        <v>200</v>
      </c>
      <c r="R2193" s="10">
        <v>0</v>
      </c>
      <c r="S2193" s="6">
        <v>44242</v>
      </c>
      <c r="T2193" t="s">
        <v>24</v>
      </c>
      <c r="U2193" t="s">
        <v>3004</v>
      </c>
    </row>
    <row r="2194" spans="1:21" hidden="1" x14ac:dyDescent="0.25">
      <c r="A2194" t="s">
        <v>132</v>
      </c>
      <c r="B2194" t="s">
        <v>16</v>
      </c>
      <c r="C2194" t="s">
        <v>17</v>
      </c>
      <c r="E2194" s="1">
        <v>44097</v>
      </c>
      <c r="F2194" s="3" t="s">
        <v>501</v>
      </c>
      <c r="G2194" t="s">
        <v>2519</v>
      </c>
      <c r="H2194" t="s">
        <v>498</v>
      </c>
      <c r="I2194" t="s">
        <v>498</v>
      </c>
      <c r="K2194" s="3" t="s">
        <v>3086</v>
      </c>
      <c r="L2194" s="3" t="s">
        <v>22</v>
      </c>
      <c r="M2194" s="5">
        <v>44296</v>
      </c>
      <c r="N2194">
        <v>250</v>
      </c>
      <c r="O2194" t="s">
        <v>23</v>
      </c>
      <c r="P2194">
        <v>70</v>
      </c>
      <c r="R2194" s="10">
        <v>0</v>
      </c>
      <c r="S2194" s="6">
        <v>44125</v>
      </c>
      <c r="T2194" t="s">
        <v>119</v>
      </c>
      <c r="U2194" t="s">
        <v>3087</v>
      </c>
    </row>
    <row r="2195" spans="1:21" hidden="1" x14ac:dyDescent="0.25">
      <c r="A2195" t="s">
        <v>132</v>
      </c>
      <c r="B2195" t="s">
        <v>16</v>
      </c>
      <c r="C2195" t="s">
        <v>17</v>
      </c>
      <c r="E2195" s="1">
        <v>44097</v>
      </c>
      <c r="F2195" s="3" t="s">
        <v>501</v>
      </c>
      <c r="G2195" t="s">
        <v>2519</v>
      </c>
      <c r="H2195" t="s">
        <v>498</v>
      </c>
      <c r="I2195" t="s">
        <v>498</v>
      </c>
      <c r="K2195" s="3" t="s">
        <v>3086</v>
      </c>
      <c r="L2195" s="3" t="s">
        <v>22</v>
      </c>
      <c r="M2195" s="5">
        <v>44296</v>
      </c>
      <c r="O2195" t="s">
        <v>23</v>
      </c>
      <c r="P2195">
        <v>180</v>
      </c>
      <c r="S2195" s="6">
        <v>44242</v>
      </c>
      <c r="T2195" t="s">
        <v>24</v>
      </c>
      <c r="U2195" t="s">
        <v>3004</v>
      </c>
    </row>
    <row r="2196" spans="1:21" hidden="1" x14ac:dyDescent="0.25">
      <c r="A2196" t="s">
        <v>132</v>
      </c>
      <c r="B2196" t="s">
        <v>16</v>
      </c>
      <c r="C2196" t="s">
        <v>17</v>
      </c>
      <c r="E2196" s="1">
        <v>45125</v>
      </c>
      <c r="F2196" s="3" t="s">
        <v>853</v>
      </c>
      <c r="G2196" t="s">
        <v>2519</v>
      </c>
      <c r="H2196" t="s">
        <v>591</v>
      </c>
      <c r="I2196" t="s">
        <v>3070</v>
      </c>
      <c r="J2196" s="3" t="s">
        <v>2693</v>
      </c>
      <c r="K2196" s="3">
        <v>605839</v>
      </c>
      <c r="L2196" s="3" t="s">
        <v>22</v>
      </c>
      <c r="M2196" s="5">
        <v>45204</v>
      </c>
      <c r="N2196">
        <v>400</v>
      </c>
      <c r="O2196" t="s">
        <v>23</v>
      </c>
      <c r="R2196" s="10">
        <v>0</v>
      </c>
      <c r="S2196" s="6">
        <v>45135</v>
      </c>
      <c r="T2196" t="s">
        <v>2032</v>
      </c>
      <c r="U2196" t="s">
        <v>2022</v>
      </c>
    </row>
    <row r="2197" spans="1:21" hidden="1" x14ac:dyDescent="0.25">
      <c r="A2197" t="s">
        <v>132</v>
      </c>
      <c r="B2197" t="s">
        <v>16</v>
      </c>
      <c r="C2197" t="s">
        <v>17</v>
      </c>
      <c r="E2197" s="1">
        <v>44214</v>
      </c>
      <c r="F2197" s="3" t="s">
        <v>405</v>
      </c>
      <c r="G2197" t="s">
        <v>406</v>
      </c>
      <c r="H2197" t="s">
        <v>407</v>
      </c>
      <c r="I2197" t="s">
        <v>408</v>
      </c>
      <c r="K2197" s="3" t="s">
        <v>409</v>
      </c>
      <c r="L2197" s="3" t="s">
        <v>22</v>
      </c>
      <c r="M2197" s="5">
        <v>46040</v>
      </c>
      <c r="N2197">
        <v>92</v>
      </c>
      <c r="O2197" t="s">
        <v>23</v>
      </c>
      <c r="R2197" s="10">
        <v>92</v>
      </c>
      <c r="S2197" s="6">
        <v>44875</v>
      </c>
      <c r="T2197" t="s">
        <v>24</v>
      </c>
      <c r="U2197" t="s">
        <v>1844</v>
      </c>
    </row>
    <row r="2198" spans="1:21" hidden="1" x14ac:dyDescent="0.25">
      <c r="A2198" t="s">
        <v>132</v>
      </c>
      <c r="B2198" t="s">
        <v>16</v>
      </c>
      <c r="C2198" t="s">
        <v>17</v>
      </c>
      <c r="E2198" s="1">
        <v>44350</v>
      </c>
      <c r="F2198" s="3" t="s">
        <v>799</v>
      </c>
      <c r="G2198" t="s">
        <v>800</v>
      </c>
      <c r="H2198" t="s">
        <v>195</v>
      </c>
      <c r="J2198" s="3" t="s">
        <v>801</v>
      </c>
      <c r="K2198" s="3">
        <v>1313987</v>
      </c>
      <c r="L2198" s="3" t="s">
        <v>22</v>
      </c>
      <c r="M2198" s="5">
        <v>44994</v>
      </c>
      <c r="O2198" t="s">
        <v>23</v>
      </c>
      <c r="P2198">
        <v>5</v>
      </c>
      <c r="S2198" s="6">
        <v>45224</v>
      </c>
      <c r="T2198" t="s">
        <v>2032</v>
      </c>
      <c r="U2198" t="s">
        <v>3167</v>
      </c>
    </row>
    <row r="2199" spans="1:21" hidden="1" x14ac:dyDescent="0.25">
      <c r="A2199" t="s">
        <v>132</v>
      </c>
      <c r="B2199" t="s">
        <v>16</v>
      </c>
      <c r="C2199" t="s">
        <v>17</v>
      </c>
      <c r="E2199" s="1">
        <v>44251</v>
      </c>
      <c r="F2199" s="3">
        <v>305198</v>
      </c>
      <c r="G2199" t="s">
        <v>3169</v>
      </c>
      <c r="H2199" t="s">
        <v>3168</v>
      </c>
      <c r="I2199" t="s">
        <v>47</v>
      </c>
      <c r="J2199" s="3" t="s">
        <v>54</v>
      </c>
      <c r="K2199" s="3">
        <v>8090615</v>
      </c>
      <c r="L2199" s="3" t="s">
        <v>22</v>
      </c>
      <c r="M2199" s="5">
        <v>45077</v>
      </c>
      <c r="O2199" t="s">
        <v>23</v>
      </c>
      <c r="P2199">
        <v>185</v>
      </c>
      <c r="S2199" s="6">
        <v>45224</v>
      </c>
      <c r="T2199" t="s">
        <v>2032</v>
      </c>
      <c r="U2199" t="s">
        <v>3167</v>
      </c>
    </row>
    <row r="2200" spans="1:21" hidden="1" x14ac:dyDescent="0.25">
      <c r="A2200" t="s">
        <v>132</v>
      </c>
      <c r="B2200" t="s">
        <v>65</v>
      </c>
      <c r="C2200" t="s">
        <v>17</v>
      </c>
      <c r="E2200" s="1">
        <v>44602</v>
      </c>
      <c r="F2200" s="3">
        <v>54131372</v>
      </c>
      <c r="G2200" t="s">
        <v>2697</v>
      </c>
      <c r="H2200" t="s">
        <v>3016</v>
      </c>
      <c r="I2200" t="s">
        <v>3016</v>
      </c>
      <c r="J2200" s="3" t="s">
        <v>1325</v>
      </c>
      <c r="K2200" s="3" t="s">
        <v>1326</v>
      </c>
      <c r="L2200" s="3" t="s">
        <v>22</v>
      </c>
      <c r="M2200" s="5">
        <v>45135</v>
      </c>
      <c r="O2200" t="s">
        <v>23</v>
      </c>
      <c r="P2200">
        <v>570</v>
      </c>
      <c r="S2200" s="6">
        <v>45239</v>
      </c>
      <c r="T2200" t="s">
        <v>2032</v>
      </c>
      <c r="U2200" t="s">
        <v>3026</v>
      </c>
    </row>
    <row r="2201" spans="1:21" hidden="1" x14ac:dyDescent="0.25">
      <c r="A2201" t="s">
        <v>132</v>
      </c>
      <c r="B2201" t="s">
        <v>74</v>
      </c>
      <c r="C2201" t="s">
        <v>17</v>
      </c>
      <c r="E2201" s="1">
        <v>45071</v>
      </c>
      <c r="G2201" t="s">
        <v>2570</v>
      </c>
      <c r="H2201" t="s">
        <v>2571</v>
      </c>
      <c r="J2201" s="3" t="s">
        <v>2574</v>
      </c>
      <c r="K2201" s="3" t="s">
        <v>2575</v>
      </c>
      <c r="L2201" s="3" t="s">
        <v>22</v>
      </c>
      <c r="M2201" s="5">
        <v>45518</v>
      </c>
      <c r="N2201">
        <v>5000</v>
      </c>
      <c r="O2201" t="s">
        <v>23</v>
      </c>
      <c r="R2201" s="10">
        <f>Table1[[#This Row],[Initial Balance]]-P4749-P4750</f>
        <v>0</v>
      </c>
      <c r="S2201" s="6">
        <v>45071</v>
      </c>
      <c r="T2201" t="s">
        <v>2032</v>
      </c>
      <c r="U2201" t="s">
        <v>104</v>
      </c>
    </row>
    <row r="2202" spans="1:21" hidden="1" x14ac:dyDescent="0.25">
      <c r="A2202" t="s">
        <v>132</v>
      </c>
      <c r="B2202" t="s">
        <v>16</v>
      </c>
      <c r="C2202" t="s">
        <v>3136</v>
      </c>
      <c r="E2202" s="1">
        <v>44188</v>
      </c>
      <c r="F2202" s="3" t="s">
        <v>411</v>
      </c>
      <c r="G2202" t="s">
        <v>3217</v>
      </c>
      <c r="H2202" t="s">
        <v>20</v>
      </c>
      <c r="I2202" t="s">
        <v>33</v>
      </c>
      <c r="K2202" s="3">
        <v>600001</v>
      </c>
      <c r="L2202" s="3" t="s">
        <v>22</v>
      </c>
      <c r="M2202" s="5">
        <v>45250</v>
      </c>
      <c r="O2202" t="s">
        <v>283</v>
      </c>
      <c r="P2202">
        <v>97</v>
      </c>
      <c r="S2202" s="6">
        <v>45239</v>
      </c>
      <c r="T2202" t="s">
        <v>2032</v>
      </c>
      <c r="U2202" t="s">
        <v>3214</v>
      </c>
    </row>
    <row r="2203" spans="1:21" hidden="1" x14ac:dyDescent="0.25">
      <c r="A2203" t="s">
        <v>132</v>
      </c>
      <c r="B2203" t="s">
        <v>16</v>
      </c>
      <c r="C2203" t="s">
        <v>17</v>
      </c>
      <c r="E2203" s="1">
        <v>45070</v>
      </c>
      <c r="F2203" s="3" t="s">
        <v>1118</v>
      </c>
      <c r="G2203" t="s">
        <v>2566</v>
      </c>
      <c r="H2203" t="s">
        <v>1120</v>
      </c>
      <c r="J2203" s="3" t="s">
        <v>2567</v>
      </c>
      <c r="K2203" s="3" t="s">
        <v>2568</v>
      </c>
      <c r="L2203" s="3" t="s">
        <v>22</v>
      </c>
      <c r="M2203" s="5">
        <v>46897</v>
      </c>
      <c r="N2203">
        <v>24</v>
      </c>
      <c r="O2203" t="s">
        <v>23</v>
      </c>
      <c r="S2203" s="6">
        <v>45240</v>
      </c>
      <c r="T2203" t="s">
        <v>2032</v>
      </c>
      <c r="U2203" t="s">
        <v>3218</v>
      </c>
    </row>
    <row r="2204" spans="1:21" hidden="1" x14ac:dyDescent="0.25">
      <c r="A2204" t="s">
        <v>132</v>
      </c>
      <c r="B2204" t="s">
        <v>16</v>
      </c>
      <c r="C2204" t="s">
        <v>17</v>
      </c>
      <c r="E2204" s="1">
        <v>45238</v>
      </c>
      <c r="F2204" s="3">
        <v>4686</v>
      </c>
      <c r="G2204" t="s">
        <v>3422</v>
      </c>
      <c r="H2204" t="s">
        <v>2243</v>
      </c>
      <c r="I2204" t="s">
        <v>3423</v>
      </c>
      <c r="J2204" s="3" t="s">
        <v>3424</v>
      </c>
      <c r="K2204" s="3">
        <v>46351</v>
      </c>
      <c r="L2204" s="3" t="s">
        <v>22</v>
      </c>
      <c r="M2204" s="5">
        <v>45786</v>
      </c>
      <c r="N2204">
        <v>49</v>
      </c>
      <c r="O2204" t="s">
        <v>23</v>
      </c>
      <c r="S2204" s="6">
        <v>45238</v>
      </c>
      <c r="T2204" t="s">
        <v>2032</v>
      </c>
      <c r="U2204" t="s">
        <v>104</v>
      </c>
    </row>
    <row r="2205" spans="1:21" hidden="1" x14ac:dyDescent="0.25">
      <c r="A2205" t="s">
        <v>132</v>
      </c>
      <c r="B2205" t="s">
        <v>16</v>
      </c>
      <c r="C2205" t="s">
        <v>17</v>
      </c>
      <c r="D2205" t="s">
        <v>2243</v>
      </c>
      <c r="E2205" s="1">
        <v>44827</v>
      </c>
      <c r="F2205" s="3" t="s">
        <v>3425</v>
      </c>
      <c r="G2205" t="s">
        <v>134</v>
      </c>
      <c r="H2205" t="s">
        <v>135</v>
      </c>
      <c r="J2205" s="3" t="s">
        <v>136</v>
      </c>
      <c r="K2205" s="3" t="s">
        <v>137</v>
      </c>
      <c r="L2205" s="3" t="s">
        <v>22</v>
      </c>
      <c r="M2205" s="5">
        <v>46653</v>
      </c>
      <c r="O2205" t="s">
        <v>23</v>
      </c>
      <c r="P2205">
        <v>2</v>
      </c>
      <c r="S2205" s="6">
        <v>45195</v>
      </c>
      <c r="T2205" t="s">
        <v>28</v>
      </c>
      <c r="U2205" t="s">
        <v>198</v>
      </c>
    </row>
    <row r="2206" spans="1:21" hidden="1" x14ac:dyDescent="0.25">
      <c r="A2206" t="s">
        <v>132</v>
      </c>
      <c r="B2206" t="s">
        <v>65</v>
      </c>
      <c r="C2206" t="s">
        <v>17</v>
      </c>
      <c r="E2206" s="1">
        <v>45231</v>
      </c>
      <c r="F2206" s="3">
        <v>9624216150</v>
      </c>
      <c r="G2206" t="s">
        <v>3426</v>
      </c>
      <c r="H2206" t="s">
        <v>3222</v>
      </c>
      <c r="I2206" t="s">
        <v>117</v>
      </c>
      <c r="J2206" s="3" t="s">
        <v>3427</v>
      </c>
      <c r="K2206" s="3">
        <v>11693</v>
      </c>
      <c r="L2206" s="3" t="s">
        <v>22</v>
      </c>
      <c r="M2206" s="5">
        <v>45781</v>
      </c>
      <c r="N2206">
        <v>176</v>
      </c>
      <c r="O2206" t="s">
        <v>23</v>
      </c>
      <c r="R2206" s="10">
        <v>176</v>
      </c>
      <c r="S2206" s="6">
        <v>45231</v>
      </c>
      <c r="T2206" t="s">
        <v>2032</v>
      </c>
      <c r="U2206" t="s">
        <v>104</v>
      </c>
    </row>
    <row r="2207" spans="1:21" hidden="1" x14ac:dyDescent="0.25">
      <c r="A2207" t="s">
        <v>132</v>
      </c>
      <c r="B2207" t="s">
        <v>65</v>
      </c>
      <c r="C2207" t="s">
        <v>17</v>
      </c>
      <c r="E2207" s="1">
        <v>44900</v>
      </c>
      <c r="F2207" s="3">
        <v>1753366</v>
      </c>
      <c r="G2207" t="s">
        <v>3429</v>
      </c>
      <c r="H2207" t="s">
        <v>3014</v>
      </c>
      <c r="I2207" t="s">
        <v>3366</v>
      </c>
      <c r="J2207" s="3" t="s">
        <v>1917</v>
      </c>
      <c r="K2207" s="3">
        <v>6106508086</v>
      </c>
      <c r="L2207" s="3" t="s">
        <v>22</v>
      </c>
      <c r="M2207" s="5">
        <v>45869</v>
      </c>
      <c r="O2207" t="s">
        <v>23</v>
      </c>
      <c r="P2207">
        <v>1000</v>
      </c>
      <c r="S2207" s="6">
        <v>45065</v>
      </c>
      <c r="T2207" t="s">
        <v>199</v>
      </c>
      <c r="U2207" t="s">
        <v>2762</v>
      </c>
    </row>
    <row r="2208" spans="1:21" hidden="1" x14ac:dyDescent="0.25">
      <c r="A2208" t="s">
        <v>132</v>
      </c>
      <c r="B2208" t="s">
        <v>65</v>
      </c>
      <c r="C2208" t="s">
        <v>17</v>
      </c>
      <c r="E2208" s="1">
        <v>44900</v>
      </c>
      <c r="F2208" s="3">
        <v>1753366</v>
      </c>
      <c r="G2208" t="s">
        <v>1916</v>
      </c>
      <c r="H2208" t="s">
        <v>3014</v>
      </c>
      <c r="I2208" t="s">
        <v>3366</v>
      </c>
      <c r="J2208" s="3" t="s">
        <v>1917</v>
      </c>
      <c r="K2208" s="3">
        <v>6106508086</v>
      </c>
      <c r="L2208" s="3" t="s">
        <v>22</v>
      </c>
      <c r="M2208" s="5">
        <v>45869</v>
      </c>
      <c r="O2208" t="s">
        <v>23</v>
      </c>
      <c r="P2208">
        <v>2900</v>
      </c>
      <c r="S2208" s="6">
        <v>45174</v>
      </c>
      <c r="T2208" t="s">
        <v>199</v>
      </c>
      <c r="U2208" t="s">
        <v>3428</v>
      </c>
    </row>
    <row r="2209" spans="1:21" hidden="1" x14ac:dyDescent="0.25">
      <c r="A2209" t="s">
        <v>132</v>
      </c>
      <c r="B2209" t="s">
        <v>65</v>
      </c>
      <c r="C2209" t="s">
        <v>17</v>
      </c>
      <c r="D2209" t="s">
        <v>2243</v>
      </c>
      <c r="E2209" s="1">
        <v>44833</v>
      </c>
      <c r="F2209" s="3">
        <v>430281</v>
      </c>
      <c r="G2209" t="s">
        <v>1489</v>
      </c>
      <c r="H2209" t="s">
        <v>333</v>
      </c>
      <c r="I2209" t="s">
        <v>333</v>
      </c>
      <c r="J2209" s="3" t="s">
        <v>1789</v>
      </c>
      <c r="K2209" s="3">
        <v>19622018</v>
      </c>
      <c r="L2209" s="3" t="s">
        <v>22</v>
      </c>
      <c r="M2209" s="5">
        <v>45853</v>
      </c>
      <c r="O2209" t="s">
        <v>23</v>
      </c>
      <c r="P2209">
        <v>4</v>
      </c>
      <c r="S2209" s="6">
        <v>45133</v>
      </c>
      <c r="T2209" t="s">
        <v>2638</v>
      </c>
      <c r="U2209" t="s">
        <v>2921</v>
      </c>
    </row>
    <row r="2210" spans="1:21" hidden="1" x14ac:dyDescent="0.25">
      <c r="A2210" t="s">
        <v>132</v>
      </c>
      <c r="B2210" t="s">
        <v>65</v>
      </c>
      <c r="C2210" t="s">
        <v>17</v>
      </c>
      <c r="D2210" t="s">
        <v>2243</v>
      </c>
      <c r="E2210" s="1">
        <v>44833</v>
      </c>
      <c r="F2210" s="3">
        <v>430281</v>
      </c>
      <c r="G2210" t="s">
        <v>1489</v>
      </c>
      <c r="H2210" t="s">
        <v>333</v>
      </c>
      <c r="I2210" t="s">
        <v>333</v>
      </c>
      <c r="J2210" s="3" t="s">
        <v>1789</v>
      </c>
      <c r="K2210" s="3">
        <v>19622018</v>
      </c>
      <c r="L2210" s="3" t="s">
        <v>22</v>
      </c>
      <c r="M2210" s="5">
        <v>45853</v>
      </c>
      <c r="O2210" t="s">
        <v>23</v>
      </c>
      <c r="P2210">
        <v>12</v>
      </c>
      <c r="S2210" s="6">
        <v>45261</v>
      </c>
      <c r="T2210" t="s">
        <v>2638</v>
      </c>
      <c r="U2210" t="s">
        <v>3975</v>
      </c>
    </row>
    <row r="2211" spans="1:21" hidden="1" x14ac:dyDescent="0.25">
      <c r="A2211" t="s">
        <v>132</v>
      </c>
      <c r="B2211" t="s">
        <v>65</v>
      </c>
      <c r="C2211" t="s">
        <v>17</v>
      </c>
      <c r="E2211" s="1">
        <v>45231</v>
      </c>
      <c r="F2211" s="3">
        <v>9621216598</v>
      </c>
      <c r="G2211" t="s">
        <v>3430</v>
      </c>
      <c r="H2211" t="s">
        <v>3222</v>
      </c>
      <c r="I2211" t="s">
        <v>117</v>
      </c>
      <c r="J2211" s="3" t="s">
        <v>3431</v>
      </c>
      <c r="K2211" s="3">
        <v>11077</v>
      </c>
      <c r="L2211" s="3" t="s">
        <v>22</v>
      </c>
      <c r="M2211" s="5">
        <v>45693</v>
      </c>
      <c r="N2211">
        <v>1760</v>
      </c>
      <c r="O2211" t="s">
        <v>23</v>
      </c>
      <c r="R2211" s="10">
        <v>1760</v>
      </c>
      <c r="S2211" s="6">
        <v>45231</v>
      </c>
      <c r="T2211" t="s">
        <v>2032</v>
      </c>
      <c r="U2211" t="s">
        <v>104</v>
      </c>
    </row>
    <row r="2212" spans="1:21" hidden="1" x14ac:dyDescent="0.25">
      <c r="A2212" t="s">
        <v>132</v>
      </c>
      <c r="B2212" t="s">
        <v>3321</v>
      </c>
      <c r="C2212" t="s">
        <v>17</v>
      </c>
      <c r="E2212" s="1">
        <v>44250</v>
      </c>
      <c r="F2212" s="3" t="s">
        <v>44</v>
      </c>
      <c r="G2212" t="s">
        <v>3433</v>
      </c>
      <c r="H2212" t="s">
        <v>3432</v>
      </c>
      <c r="I2212" t="s">
        <v>47</v>
      </c>
      <c r="J2212" s="3" t="s">
        <v>48</v>
      </c>
      <c r="K2212" s="3">
        <v>281779</v>
      </c>
      <c r="L2212" s="3" t="s">
        <v>22</v>
      </c>
      <c r="M2212" s="5">
        <v>45991</v>
      </c>
      <c r="O2212" t="s">
        <v>23</v>
      </c>
      <c r="P2212">
        <v>10</v>
      </c>
      <c r="S2212" s="6">
        <v>44945</v>
      </c>
      <c r="T2212" t="s">
        <v>72</v>
      </c>
      <c r="U2212" t="s">
        <v>2424</v>
      </c>
    </row>
    <row r="2213" spans="1:21" hidden="1" x14ac:dyDescent="0.25">
      <c r="A2213" t="s">
        <v>132</v>
      </c>
      <c r="B2213" t="s">
        <v>16</v>
      </c>
      <c r="C2213" t="s">
        <v>17</v>
      </c>
      <c r="E2213" s="1">
        <v>44250</v>
      </c>
      <c r="F2213" s="3" t="s">
        <v>44</v>
      </c>
      <c r="G2213" t="s">
        <v>3433</v>
      </c>
      <c r="H2213" t="s">
        <v>3432</v>
      </c>
      <c r="I2213" t="s">
        <v>47</v>
      </c>
      <c r="J2213" s="3" t="s">
        <v>48</v>
      </c>
      <c r="K2213" s="3">
        <v>281779</v>
      </c>
      <c r="L2213" s="3" t="s">
        <v>22</v>
      </c>
      <c r="M2213" s="5">
        <v>45991</v>
      </c>
      <c r="O2213" t="s">
        <v>23</v>
      </c>
      <c r="P2213">
        <v>0</v>
      </c>
      <c r="S2213" s="6">
        <v>45048</v>
      </c>
      <c r="T2213" t="s">
        <v>3019</v>
      </c>
      <c r="U2213" t="s">
        <v>3004</v>
      </c>
    </row>
    <row r="2214" spans="1:21" hidden="1" x14ac:dyDescent="0.25">
      <c r="A2214" t="s">
        <v>132</v>
      </c>
      <c r="B2214" t="s">
        <v>16</v>
      </c>
      <c r="C2214" t="s">
        <v>17</v>
      </c>
      <c r="D2214" t="s">
        <v>2243</v>
      </c>
      <c r="E2214" s="1">
        <v>44886</v>
      </c>
      <c r="F2214" s="3" t="s">
        <v>231</v>
      </c>
      <c r="G2214" t="s">
        <v>1892</v>
      </c>
      <c r="H2214" t="s">
        <v>233</v>
      </c>
      <c r="I2214" t="s">
        <v>233</v>
      </c>
      <c r="J2214" s="3" t="s">
        <v>1896</v>
      </c>
      <c r="K2214" s="3" t="s">
        <v>1894</v>
      </c>
      <c r="L2214" s="3" t="s">
        <v>22</v>
      </c>
      <c r="M2214" s="5">
        <v>45930</v>
      </c>
      <c r="O2214" t="s">
        <v>23</v>
      </c>
      <c r="P2214">
        <v>4</v>
      </c>
      <c r="S2214" s="6">
        <v>44945</v>
      </c>
      <c r="T2214" t="s">
        <v>72</v>
      </c>
      <c r="U2214" t="s">
        <v>3434</v>
      </c>
    </row>
    <row r="2215" spans="1:21" hidden="1" x14ac:dyDescent="0.25">
      <c r="A2215" t="s">
        <v>132</v>
      </c>
      <c r="B2215" t="s">
        <v>16</v>
      </c>
      <c r="C2215" t="s">
        <v>17</v>
      </c>
      <c r="E2215" s="1">
        <v>45240</v>
      </c>
      <c r="F2215" s="3" t="s">
        <v>2097</v>
      </c>
      <c r="G2215" t="s">
        <v>3436</v>
      </c>
      <c r="H2215" t="s">
        <v>158</v>
      </c>
      <c r="I2215" t="s">
        <v>3435</v>
      </c>
      <c r="J2215" s="3" t="s">
        <v>2099</v>
      </c>
      <c r="K2215" s="3">
        <v>7709958</v>
      </c>
      <c r="L2215" s="3" t="s">
        <v>22</v>
      </c>
      <c r="M2215" s="5">
        <v>45754</v>
      </c>
      <c r="O2215" t="s">
        <v>23</v>
      </c>
      <c r="P2215">
        <v>5</v>
      </c>
      <c r="S2215" s="6">
        <v>45194</v>
      </c>
      <c r="T2215" t="s">
        <v>28</v>
      </c>
      <c r="U2215" t="s">
        <v>3320</v>
      </c>
    </row>
    <row r="2216" spans="1:21" hidden="1" x14ac:dyDescent="0.25">
      <c r="A2216" t="s">
        <v>132</v>
      </c>
      <c r="B2216" t="s">
        <v>16</v>
      </c>
      <c r="C2216" t="s">
        <v>17</v>
      </c>
      <c r="E2216" s="1">
        <v>44932</v>
      </c>
      <c r="F2216" s="3" t="s">
        <v>2469</v>
      </c>
      <c r="G2216" t="s">
        <v>2086</v>
      </c>
      <c r="H2216" t="s">
        <v>1303</v>
      </c>
      <c r="J2216" s="3" t="s">
        <v>2087</v>
      </c>
      <c r="K2216" s="3" t="s">
        <v>2088</v>
      </c>
      <c r="L2216" s="3" t="s">
        <v>22</v>
      </c>
      <c r="M2216" s="5">
        <v>45716</v>
      </c>
      <c r="O2216" t="s">
        <v>2089</v>
      </c>
      <c r="P2216">
        <v>1</v>
      </c>
      <c r="S2216" s="6">
        <v>45181</v>
      </c>
      <c r="T2216" t="s">
        <v>689</v>
      </c>
      <c r="U2216" t="s">
        <v>3437</v>
      </c>
    </row>
    <row r="2217" spans="1:21" hidden="1" x14ac:dyDescent="0.25">
      <c r="A2217" t="s">
        <v>132</v>
      </c>
      <c r="B2217" t="s">
        <v>16</v>
      </c>
      <c r="C2217" t="s">
        <v>17</v>
      </c>
      <c r="E2217" s="1">
        <v>44932</v>
      </c>
      <c r="F2217" s="3" t="s">
        <v>2469</v>
      </c>
      <c r="G2217" t="s">
        <v>2086</v>
      </c>
      <c r="H2217" t="s">
        <v>1303</v>
      </c>
      <c r="J2217" s="3" t="s">
        <v>2087</v>
      </c>
      <c r="K2217" s="3" t="s">
        <v>2088</v>
      </c>
      <c r="L2217" s="3" t="s">
        <v>22</v>
      </c>
      <c r="M2217" s="5">
        <v>45716</v>
      </c>
      <c r="O2217" t="s">
        <v>2089</v>
      </c>
      <c r="P2217">
        <v>1</v>
      </c>
      <c r="S2217" s="6">
        <v>45194</v>
      </c>
      <c r="T2217" t="s">
        <v>28</v>
      </c>
      <c r="U2217" t="s">
        <v>1915</v>
      </c>
    </row>
    <row r="2218" spans="1:21" hidden="1" x14ac:dyDescent="0.25">
      <c r="A2218" t="s">
        <v>132</v>
      </c>
      <c r="B2218" t="s">
        <v>74</v>
      </c>
      <c r="C2218" t="s">
        <v>17</v>
      </c>
      <c r="E2218" s="1">
        <v>45198</v>
      </c>
      <c r="F2218" s="3" t="s">
        <v>1101</v>
      </c>
      <c r="G2218" t="s">
        <v>3443</v>
      </c>
      <c r="H2218" t="s">
        <v>2243</v>
      </c>
      <c r="I2218" t="s">
        <v>1702</v>
      </c>
      <c r="J2218" s="3" t="s">
        <v>3441</v>
      </c>
      <c r="K2218" s="3" t="s">
        <v>3442</v>
      </c>
      <c r="L2218" s="3" t="s">
        <v>22</v>
      </c>
      <c r="M2218" s="5">
        <v>46262</v>
      </c>
      <c r="N2218">
        <v>12</v>
      </c>
      <c r="O2218" t="s">
        <v>204</v>
      </c>
      <c r="P2218" t="s">
        <v>35</v>
      </c>
      <c r="R2218" s="10">
        <f>Table1[[#This Row],[Initial Balance]]-(SUM(P2219,P2251))</f>
        <v>1</v>
      </c>
      <c r="S2218" s="6">
        <v>45198</v>
      </c>
      <c r="T2218" t="s">
        <v>2032</v>
      </c>
      <c r="U2218" t="s">
        <v>25</v>
      </c>
    </row>
    <row r="2219" spans="1:21" hidden="1" x14ac:dyDescent="0.25">
      <c r="A2219" t="s">
        <v>132</v>
      </c>
      <c r="B2219" t="s">
        <v>74</v>
      </c>
      <c r="C2219" t="s">
        <v>17</v>
      </c>
      <c r="E2219" s="1">
        <v>45198</v>
      </c>
      <c r="F2219" s="3" t="s">
        <v>1101</v>
      </c>
      <c r="G2219" t="s">
        <v>3440</v>
      </c>
      <c r="H2219" t="s">
        <v>2243</v>
      </c>
      <c r="I2219" t="s">
        <v>1702</v>
      </c>
      <c r="J2219" s="3" t="s">
        <v>3441</v>
      </c>
      <c r="K2219" s="3" t="s">
        <v>3442</v>
      </c>
      <c r="L2219" s="3" t="s">
        <v>22</v>
      </c>
      <c r="M2219" s="5">
        <v>46262</v>
      </c>
      <c r="N2219" t="s">
        <v>35</v>
      </c>
      <c r="O2219" t="s">
        <v>204</v>
      </c>
      <c r="P2219">
        <v>6</v>
      </c>
      <c r="S2219" s="6">
        <v>45246</v>
      </c>
      <c r="T2219" t="s">
        <v>707</v>
      </c>
      <c r="U2219" t="s">
        <v>3637</v>
      </c>
    </row>
    <row r="2220" spans="1:21" hidden="1" x14ac:dyDescent="0.25">
      <c r="A2220" t="s">
        <v>132</v>
      </c>
      <c r="B2220" t="s">
        <v>16</v>
      </c>
      <c r="C2220" t="s">
        <v>17</v>
      </c>
      <c r="E2220" s="1">
        <v>45133</v>
      </c>
      <c r="F2220" s="3">
        <v>120710</v>
      </c>
      <c r="G2220" t="s">
        <v>3397</v>
      </c>
      <c r="H2220" t="s">
        <v>2243</v>
      </c>
      <c r="I2220" t="s">
        <v>126</v>
      </c>
      <c r="J2220" s="3" t="s">
        <v>3444</v>
      </c>
      <c r="K2220" s="3">
        <v>600410</v>
      </c>
      <c r="L2220" s="3" t="s">
        <v>22</v>
      </c>
      <c r="M2220" s="5">
        <v>46143</v>
      </c>
      <c r="N2220">
        <v>200</v>
      </c>
      <c r="O2220" t="s">
        <v>23</v>
      </c>
      <c r="R2220" s="10">
        <f>Table1[[#This Row],[Initial Balance]]-P3952-P3953-P3954-P3955-P3956</f>
        <v>165</v>
      </c>
      <c r="S2220" s="6">
        <v>45203</v>
      </c>
      <c r="T2220" t="s">
        <v>2032</v>
      </c>
      <c r="U2220" t="s">
        <v>104</v>
      </c>
    </row>
    <row r="2221" spans="1:21" hidden="1" x14ac:dyDescent="0.25">
      <c r="A2221" t="s">
        <v>132</v>
      </c>
      <c r="B2221" t="s">
        <v>16</v>
      </c>
      <c r="C2221" t="s">
        <v>17</v>
      </c>
      <c r="E2221" s="1">
        <v>44131</v>
      </c>
      <c r="F2221" s="3" t="s">
        <v>405</v>
      </c>
      <c r="G2221" t="s">
        <v>406</v>
      </c>
      <c r="H2221" t="s">
        <v>407</v>
      </c>
      <c r="I2221" t="s">
        <v>3448</v>
      </c>
      <c r="K2221" s="3" t="s">
        <v>532</v>
      </c>
      <c r="L2221" s="3" t="s">
        <v>22</v>
      </c>
      <c r="M2221" s="5">
        <v>45957</v>
      </c>
      <c r="O2221" t="s">
        <v>3007</v>
      </c>
      <c r="P2221">
        <v>1</v>
      </c>
      <c r="S2221" s="6">
        <v>45027</v>
      </c>
      <c r="T2221" t="s">
        <v>1284</v>
      </c>
      <c r="U2221" t="s">
        <v>3445</v>
      </c>
    </row>
    <row r="2222" spans="1:21" hidden="1" x14ac:dyDescent="0.25">
      <c r="A2222" t="s">
        <v>132</v>
      </c>
      <c r="B2222" t="s">
        <v>16</v>
      </c>
      <c r="C2222" t="s">
        <v>17</v>
      </c>
      <c r="E2222" s="1">
        <v>44131</v>
      </c>
      <c r="F2222" s="3" t="s">
        <v>405</v>
      </c>
      <c r="G2222" t="s">
        <v>406</v>
      </c>
      <c r="H2222" t="s">
        <v>407</v>
      </c>
      <c r="I2222" t="s">
        <v>3448</v>
      </c>
      <c r="K2222" s="3" t="s">
        <v>532</v>
      </c>
      <c r="L2222" s="3" t="s">
        <v>22</v>
      </c>
      <c r="M2222" s="5">
        <v>45957</v>
      </c>
      <c r="O2222" t="s">
        <v>23</v>
      </c>
      <c r="P2222">
        <v>4</v>
      </c>
      <c r="S2222" s="6">
        <v>45033</v>
      </c>
      <c r="T2222" t="s">
        <v>1284</v>
      </c>
      <c r="U2222" t="s">
        <v>3446</v>
      </c>
    </row>
    <row r="2223" spans="1:21" hidden="1" x14ac:dyDescent="0.25">
      <c r="A2223" t="s">
        <v>132</v>
      </c>
      <c r="B2223" t="s">
        <v>16</v>
      </c>
      <c r="C2223" t="s">
        <v>17</v>
      </c>
      <c r="E2223" s="1">
        <v>44131</v>
      </c>
      <c r="F2223" s="3" t="s">
        <v>405</v>
      </c>
      <c r="G2223" t="s">
        <v>406</v>
      </c>
      <c r="H2223" t="s">
        <v>407</v>
      </c>
      <c r="I2223" t="s">
        <v>3448</v>
      </c>
      <c r="K2223" s="3" t="s">
        <v>532</v>
      </c>
      <c r="L2223" s="3" t="s">
        <v>22</v>
      </c>
      <c r="M2223" s="5">
        <v>45957</v>
      </c>
      <c r="O2223" t="s">
        <v>23</v>
      </c>
      <c r="P2223">
        <v>1</v>
      </c>
      <c r="S2223" s="6">
        <v>45092</v>
      </c>
      <c r="T2223" t="s">
        <v>689</v>
      </c>
      <c r="U2223" t="s">
        <v>3447</v>
      </c>
    </row>
    <row r="2224" spans="1:21" hidden="1" x14ac:dyDescent="0.25">
      <c r="A2224" t="s">
        <v>132</v>
      </c>
      <c r="B2224" t="s">
        <v>16</v>
      </c>
      <c r="C2224" t="s">
        <v>17</v>
      </c>
      <c r="E2224" s="1">
        <v>44131</v>
      </c>
      <c r="F2224" s="3" t="s">
        <v>405</v>
      </c>
      <c r="G2224" t="s">
        <v>406</v>
      </c>
      <c r="H2224" t="s">
        <v>407</v>
      </c>
      <c r="I2224" t="s">
        <v>3448</v>
      </c>
      <c r="K2224" s="3" t="s">
        <v>532</v>
      </c>
      <c r="L2224" s="3" t="s">
        <v>22</v>
      </c>
      <c r="M2224" s="5">
        <v>45957</v>
      </c>
      <c r="O2224" t="s">
        <v>23</v>
      </c>
      <c r="P2224">
        <v>1</v>
      </c>
      <c r="S2224" s="6">
        <v>45096</v>
      </c>
      <c r="T2224" t="s">
        <v>199</v>
      </c>
      <c r="U2224" t="s">
        <v>3447</v>
      </c>
    </row>
    <row r="2225" spans="1:21" hidden="1" x14ac:dyDescent="0.25">
      <c r="A2225" t="s">
        <v>132</v>
      </c>
      <c r="B2225" t="s">
        <v>16</v>
      </c>
      <c r="C2225" t="s">
        <v>17</v>
      </c>
      <c r="E2225" s="1">
        <v>44131</v>
      </c>
      <c r="F2225" s="3" t="s">
        <v>405</v>
      </c>
      <c r="G2225" t="s">
        <v>406</v>
      </c>
      <c r="H2225" t="s">
        <v>407</v>
      </c>
      <c r="I2225" t="s">
        <v>3448</v>
      </c>
      <c r="K2225" s="3" t="s">
        <v>532</v>
      </c>
      <c r="L2225" s="3" t="s">
        <v>22</v>
      </c>
      <c r="M2225" s="5">
        <v>45957</v>
      </c>
      <c r="O2225" t="s">
        <v>23</v>
      </c>
      <c r="P2225">
        <v>2</v>
      </c>
      <c r="S2225" s="6">
        <v>45197</v>
      </c>
      <c r="T2225" t="s">
        <v>28</v>
      </c>
      <c r="U2225" t="s">
        <v>198</v>
      </c>
    </row>
    <row r="2226" spans="1:21" hidden="1" x14ac:dyDescent="0.25">
      <c r="A2226" t="s">
        <v>132</v>
      </c>
      <c r="B2226" t="s">
        <v>16</v>
      </c>
      <c r="C2226" t="s">
        <v>17</v>
      </c>
      <c r="E2226" s="1">
        <v>44214</v>
      </c>
      <c r="F2226" s="3" t="s">
        <v>405</v>
      </c>
      <c r="G2226" t="s">
        <v>406</v>
      </c>
      <c r="H2226" t="s">
        <v>407</v>
      </c>
      <c r="I2226" t="s">
        <v>3448</v>
      </c>
      <c r="K2226" s="3" t="s">
        <v>409</v>
      </c>
      <c r="L2226" s="3" t="s">
        <v>22</v>
      </c>
      <c r="M2226" s="5">
        <v>46040</v>
      </c>
      <c r="O2226" t="s">
        <v>23</v>
      </c>
      <c r="S2226" s="6">
        <v>44256</v>
      </c>
      <c r="T2226" s="16" t="s">
        <v>3019</v>
      </c>
      <c r="U2226" t="s">
        <v>3449</v>
      </c>
    </row>
    <row r="2227" spans="1:21" hidden="1" x14ac:dyDescent="0.25">
      <c r="A2227" t="s">
        <v>132</v>
      </c>
      <c r="B2227" t="s">
        <v>16</v>
      </c>
      <c r="C2227" t="s">
        <v>17</v>
      </c>
      <c r="E2227" s="1">
        <v>44214</v>
      </c>
      <c r="F2227" s="3" t="s">
        <v>405</v>
      </c>
      <c r="G2227" t="s">
        <v>406</v>
      </c>
      <c r="H2227" t="s">
        <v>407</v>
      </c>
      <c r="I2227" t="s">
        <v>3448</v>
      </c>
      <c r="K2227" s="3" t="s">
        <v>409</v>
      </c>
      <c r="L2227" s="3" t="s">
        <v>22</v>
      </c>
      <c r="M2227" s="5">
        <v>46040</v>
      </c>
      <c r="O2227" t="s">
        <v>23</v>
      </c>
      <c r="S2227" s="6">
        <v>44782</v>
      </c>
      <c r="T2227" s="16" t="s">
        <v>199</v>
      </c>
      <c r="U2227" t="s">
        <v>1624</v>
      </c>
    </row>
    <row r="2228" spans="1:21" hidden="1" x14ac:dyDescent="0.25">
      <c r="A2228" t="s">
        <v>132</v>
      </c>
      <c r="B2228" t="s">
        <v>16</v>
      </c>
      <c r="C2228" t="s">
        <v>17</v>
      </c>
      <c r="E2228" s="1">
        <v>44214</v>
      </c>
      <c r="F2228" s="3" t="s">
        <v>405</v>
      </c>
      <c r="G2228" t="s">
        <v>406</v>
      </c>
      <c r="H2228" t="s">
        <v>407</v>
      </c>
      <c r="I2228" t="s">
        <v>3448</v>
      </c>
      <c r="K2228" s="3" t="s">
        <v>409</v>
      </c>
      <c r="L2228" s="3" t="s">
        <v>22</v>
      </c>
      <c r="M2228" s="5">
        <v>46040</v>
      </c>
      <c r="O2228" t="s">
        <v>23</v>
      </c>
      <c r="S2228" s="6">
        <v>44876</v>
      </c>
      <c r="T2228" s="1" t="s">
        <v>2614</v>
      </c>
      <c r="U2228" t="s">
        <v>3450</v>
      </c>
    </row>
    <row r="2229" spans="1:21" hidden="1" x14ac:dyDescent="0.25">
      <c r="A2229" t="s">
        <v>132</v>
      </c>
      <c r="B2229" t="s">
        <v>74</v>
      </c>
      <c r="C2229" t="s">
        <v>17</v>
      </c>
      <c r="E2229" s="1">
        <v>45238</v>
      </c>
      <c r="F2229" s="3" t="s">
        <v>693</v>
      </c>
      <c r="G2229" t="s">
        <v>3355</v>
      </c>
      <c r="H2229" t="s">
        <v>2243</v>
      </c>
      <c r="I2229" t="s">
        <v>3451</v>
      </c>
      <c r="J2229" s="3" t="s">
        <v>3452</v>
      </c>
      <c r="K2229" s="3" t="s">
        <v>3357</v>
      </c>
      <c r="L2229" s="3" t="s">
        <v>22</v>
      </c>
      <c r="M2229" s="5">
        <v>46220</v>
      </c>
      <c r="N2229">
        <v>6</v>
      </c>
      <c r="O2229" t="s">
        <v>204</v>
      </c>
      <c r="R2229" s="10">
        <f>Table1[[#This Row],[Initial Balance]]-P4074</f>
        <v>0</v>
      </c>
      <c r="S2229" s="6">
        <v>45238</v>
      </c>
      <c r="T2229" t="s">
        <v>2032</v>
      </c>
      <c r="U2229" t="s">
        <v>104</v>
      </c>
    </row>
    <row r="2230" spans="1:21" hidden="1" x14ac:dyDescent="0.25">
      <c r="A2230" t="s">
        <v>132</v>
      </c>
      <c r="B2230" t="s">
        <v>16</v>
      </c>
      <c r="C2230" t="s">
        <v>17</v>
      </c>
      <c r="E2230" s="1">
        <v>45188</v>
      </c>
      <c r="F2230" s="3" t="s">
        <v>853</v>
      </c>
      <c r="G2230" t="s">
        <v>2837</v>
      </c>
      <c r="H2230" t="s">
        <v>2243</v>
      </c>
      <c r="I2230" t="s">
        <v>3458</v>
      </c>
      <c r="J2230" s="3" t="s">
        <v>3459</v>
      </c>
      <c r="K2230" s="3">
        <v>611620</v>
      </c>
      <c r="L2230" s="3" t="s">
        <v>22</v>
      </c>
      <c r="M2230" s="5">
        <v>45272</v>
      </c>
      <c r="N2230">
        <v>270</v>
      </c>
      <c r="O2230" t="s">
        <v>23</v>
      </c>
      <c r="R2230" s="10">
        <v>0</v>
      </c>
      <c r="S2230" s="6">
        <v>45194</v>
      </c>
      <c r="T2230" t="s">
        <v>2032</v>
      </c>
      <c r="U2230" t="s">
        <v>104</v>
      </c>
    </row>
    <row r="2231" spans="1:21" hidden="1" x14ac:dyDescent="0.25">
      <c r="A2231" t="s">
        <v>132</v>
      </c>
      <c r="B2231" t="s">
        <v>65</v>
      </c>
      <c r="C2231" t="s">
        <v>17</v>
      </c>
      <c r="E2231" s="1">
        <v>45231</v>
      </c>
      <c r="F2231" s="3">
        <v>9624216150</v>
      </c>
      <c r="G2231" t="s">
        <v>3426</v>
      </c>
      <c r="H2231" t="s">
        <v>3222</v>
      </c>
      <c r="I2231" t="s">
        <v>117</v>
      </c>
      <c r="J2231" s="3" t="s">
        <v>3461</v>
      </c>
      <c r="K2231" s="3">
        <v>11691</v>
      </c>
      <c r="L2231" s="3" t="s">
        <v>22</v>
      </c>
      <c r="M2231" s="5">
        <v>45781</v>
      </c>
      <c r="N2231">
        <v>880</v>
      </c>
      <c r="O2231" t="s">
        <v>3007</v>
      </c>
      <c r="S2231" s="6">
        <v>45231</v>
      </c>
      <c r="T2231" t="s">
        <v>3051</v>
      </c>
      <c r="U2231" t="s">
        <v>3460</v>
      </c>
    </row>
    <row r="2232" spans="1:21" hidden="1" x14ac:dyDescent="0.25">
      <c r="A2232" t="s">
        <v>132</v>
      </c>
      <c r="B2232" t="s">
        <v>65</v>
      </c>
      <c r="C2232" t="s">
        <v>17</v>
      </c>
      <c r="E2232" s="1">
        <v>45231</v>
      </c>
      <c r="F2232" s="3">
        <v>9621216598</v>
      </c>
      <c r="G2232" t="s">
        <v>3462</v>
      </c>
      <c r="H2232" t="s">
        <v>3222</v>
      </c>
      <c r="I2232" t="s">
        <v>117</v>
      </c>
      <c r="J2232" s="3" t="s">
        <v>3463</v>
      </c>
      <c r="K2232" s="3">
        <v>11077</v>
      </c>
      <c r="L2232" s="3" t="s">
        <v>22</v>
      </c>
      <c r="M2232" s="5">
        <v>45693</v>
      </c>
      <c r="N2232">
        <v>352</v>
      </c>
      <c r="O2232" t="s">
        <v>23</v>
      </c>
      <c r="R2232" s="10">
        <v>352</v>
      </c>
      <c r="S2232" s="6">
        <v>45231</v>
      </c>
      <c r="T2232" t="s">
        <v>2032</v>
      </c>
      <c r="U2232" t="s">
        <v>104</v>
      </c>
    </row>
    <row r="2233" spans="1:21" hidden="1" x14ac:dyDescent="0.25">
      <c r="A2233" t="s">
        <v>132</v>
      </c>
      <c r="B2233" t="s">
        <v>16</v>
      </c>
      <c r="C2233" t="s">
        <v>17</v>
      </c>
      <c r="E2233" s="1">
        <v>45183</v>
      </c>
      <c r="F2233" s="3" t="s">
        <v>853</v>
      </c>
      <c r="G2233" t="s">
        <v>2837</v>
      </c>
      <c r="H2233" t="s">
        <v>2243</v>
      </c>
      <c r="I2233" t="s">
        <v>3458</v>
      </c>
      <c r="J2233" s="3" t="s">
        <v>3464</v>
      </c>
      <c r="K2233" s="3">
        <v>611067</v>
      </c>
      <c r="L2233" s="3" t="s">
        <v>22</v>
      </c>
      <c r="M2233" s="5">
        <v>45267</v>
      </c>
      <c r="N2233">
        <v>130</v>
      </c>
      <c r="O2233" t="s">
        <v>23</v>
      </c>
      <c r="R2233" s="10">
        <v>0</v>
      </c>
      <c r="S2233" s="6">
        <v>45194</v>
      </c>
      <c r="T2233" t="s">
        <v>2032</v>
      </c>
      <c r="U2233" t="s">
        <v>104</v>
      </c>
    </row>
    <row r="2234" spans="1:21" hidden="1" x14ac:dyDescent="0.25">
      <c r="A2234" t="s">
        <v>2628</v>
      </c>
      <c r="B2234" t="s">
        <v>74</v>
      </c>
      <c r="C2234" t="s">
        <v>17</v>
      </c>
      <c r="E2234" s="1">
        <v>45015</v>
      </c>
      <c r="F2234" s="3" t="s">
        <v>853</v>
      </c>
      <c r="G2234" t="s">
        <v>2519</v>
      </c>
      <c r="H2234" t="s">
        <v>591</v>
      </c>
      <c r="I2234" t="s">
        <v>591</v>
      </c>
      <c r="J2234" s="3" t="s">
        <v>2629</v>
      </c>
      <c r="K2234" s="3">
        <v>524662</v>
      </c>
      <c r="L2234" s="3" t="s">
        <v>22</v>
      </c>
      <c r="M2234" s="5">
        <v>45092</v>
      </c>
      <c r="N2234">
        <v>350</v>
      </c>
      <c r="O2234" t="s">
        <v>23</v>
      </c>
      <c r="P2234">
        <v>0</v>
      </c>
      <c r="R2234" s="10">
        <f>Table1[[#This Row],[Initial Balance]]-P2236</f>
        <v>0</v>
      </c>
      <c r="S2234" s="6">
        <v>45015</v>
      </c>
      <c r="T2234" t="s">
        <v>2032</v>
      </c>
      <c r="U2234" t="s">
        <v>2630</v>
      </c>
    </row>
    <row r="2235" spans="1:21" hidden="1" x14ac:dyDescent="0.25">
      <c r="A2235" t="s">
        <v>2628</v>
      </c>
      <c r="B2235" t="s">
        <v>74</v>
      </c>
      <c r="C2235" t="s">
        <v>17</v>
      </c>
      <c r="E2235" s="1">
        <v>45015</v>
      </c>
      <c r="F2235" s="3" t="s">
        <v>853</v>
      </c>
      <c r="G2235" t="s">
        <v>2519</v>
      </c>
      <c r="H2235" t="s">
        <v>591</v>
      </c>
      <c r="I2235" t="s">
        <v>591</v>
      </c>
      <c r="J2235" s="3" t="s">
        <v>2629</v>
      </c>
      <c r="K2235" s="3">
        <v>524662</v>
      </c>
      <c r="L2235" s="3" t="s">
        <v>22</v>
      </c>
      <c r="M2235" s="5">
        <v>45092</v>
      </c>
      <c r="N2235">
        <v>350</v>
      </c>
      <c r="O2235" t="s">
        <v>23</v>
      </c>
      <c r="S2235" s="6">
        <v>45022</v>
      </c>
      <c r="T2235" t="s">
        <v>2032</v>
      </c>
      <c r="U2235" t="s">
        <v>2022</v>
      </c>
    </row>
    <row r="2236" spans="1:21" hidden="1" x14ac:dyDescent="0.25">
      <c r="A2236" t="s">
        <v>2628</v>
      </c>
      <c r="B2236" t="s">
        <v>74</v>
      </c>
      <c r="C2236" t="s">
        <v>17</v>
      </c>
      <c r="E2236" s="1">
        <v>45015</v>
      </c>
      <c r="F2236" s="3" t="s">
        <v>853</v>
      </c>
      <c r="G2236" t="s">
        <v>2519</v>
      </c>
      <c r="H2236" t="s">
        <v>591</v>
      </c>
      <c r="I2236" t="s">
        <v>591</v>
      </c>
      <c r="J2236" s="3" t="s">
        <v>2629</v>
      </c>
      <c r="K2236" s="3">
        <v>524662</v>
      </c>
      <c r="L2236" s="3" t="s">
        <v>22</v>
      </c>
      <c r="M2236" s="5">
        <v>45092</v>
      </c>
      <c r="N2236">
        <v>350</v>
      </c>
      <c r="O2236" t="s">
        <v>23</v>
      </c>
      <c r="P2236">
        <v>350</v>
      </c>
      <c r="S2236" s="6">
        <v>45117</v>
      </c>
      <c r="T2236" t="s">
        <v>2032</v>
      </c>
      <c r="U2236" t="s">
        <v>182</v>
      </c>
    </row>
    <row r="2237" spans="1:21" hidden="1" x14ac:dyDescent="0.25">
      <c r="A2237" t="s">
        <v>2628</v>
      </c>
      <c r="B2237" t="s">
        <v>74</v>
      </c>
      <c r="C2237" t="s">
        <v>17</v>
      </c>
      <c r="E2237" s="1">
        <v>45015</v>
      </c>
      <c r="F2237" s="3" t="s">
        <v>853</v>
      </c>
      <c r="G2237" t="s">
        <v>2519</v>
      </c>
      <c r="H2237" t="s">
        <v>591</v>
      </c>
      <c r="I2237" t="s">
        <v>591</v>
      </c>
      <c r="J2237" s="3" t="s">
        <v>2631</v>
      </c>
      <c r="K2237" s="3">
        <v>524476</v>
      </c>
      <c r="L2237" s="3" t="s">
        <v>22</v>
      </c>
      <c r="M2237" s="5">
        <v>45090</v>
      </c>
      <c r="N2237">
        <v>50</v>
      </c>
      <c r="O2237" t="s">
        <v>23</v>
      </c>
      <c r="P2237">
        <v>0</v>
      </c>
      <c r="R2237" s="10">
        <f>Table1[[#This Row],[Initial Balance]]-P2239</f>
        <v>0</v>
      </c>
      <c r="S2237" s="6">
        <v>45015</v>
      </c>
      <c r="T2237" t="s">
        <v>2032</v>
      </c>
      <c r="U2237" t="s">
        <v>2632</v>
      </c>
    </row>
    <row r="2238" spans="1:21" hidden="1" x14ac:dyDescent="0.25">
      <c r="A2238" t="s">
        <v>2628</v>
      </c>
      <c r="B2238" t="s">
        <v>74</v>
      </c>
      <c r="C2238" t="s">
        <v>17</v>
      </c>
      <c r="E2238" s="1">
        <v>45015</v>
      </c>
      <c r="F2238" s="3" t="s">
        <v>853</v>
      </c>
      <c r="G2238" t="s">
        <v>2519</v>
      </c>
      <c r="H2238" t="s">
        <v>591</v>
      </c>
      <c r="I2238" t="s">
        <v>591</v>
      </c>
      <c r="J2238" s="3" t="s">
        <v>2631</v>
      </c>
      <c r="K2238" s="3">
        <v>524476</v>
      </c>
      <c r="L2238" s="3" t="s">
        <v>22</v>
      </c>
      <c r="M2238" s="5">
        <v>45090</v>
      </c>
      <c r="N2238">
        <v>50</v>
      </c>
      <c r="O2238" t="s">
        <v>23</v>
      </c>
      <c r="P2238">
        <v>0</v>
      </c>
      <c r="S2238" s="6">
        <v>45022</v>
      </c>
      <c r="T2238" t="s">
        <v>2032</v>
      </c>
      <c r="U2238" t="s">
        <v>2022</v>
      </c>
    </row>
    <row r="2239" spans="1:21" hidden="1" x14ac:dyDescent="0.25">
      <c r="A2239" t="s">
        <v>2628</v>
      </c>
      <c r="B2239" t="s">
        <v>74</v>
      </c>
      <c r="C2239" t="s">
        <v>17</v>
      </c>
      <c r="E2239" s="1">
        <v>45015</v>
      </c>
      <c r="F2239" s="3" t="s">
        <v>853</v>
      </c>
      <c r="G2239" t="s">
        <v>2519</v>
      </c>
      <c r="H2239" t="s">
        <v>591</v>
      </c>
      <c r="I2239" t="s">
        <v>591</v>
      </c>
      <c r="J2239" s="3" t="s">
        <v>2631</v>
      </c>
      <c r="K2239" s="3">
        <v>524476</v>
      </c>
      <c r="L2239" s="3" t="s">
        <v>22</v>
      </c>
      <c r="M2239" s="5">
        <v>45090</v>
      </c>
      <c r="N2239">
        <v>50</v>
      </c>
      <c r="O2239" t="s">
        <v>23</v>
      </c>
      <c r="P2239">
        <v>50</v>
      </c>
      <c r="S2239" s="6">
        <v>45117</v>
      </c>
      <c r="T2239" t="s">
        <v>2032</v>
      </c>
      <c r="U2239" t="s">
        <v>182</v>
      </c>
    </row>
    <row r="2240" spans="1:21" hidden="1" x14ac:dyDescent="0.25">
      <c r="A2240" t="s">
        <v>2628</v>
      </c>
      <c r="B2240" t="s">
        <v>16</v>
      </c>
      <c r="C2240" t="s">
        <v>17</v>
      </c>
      <c r="E2240" s="1">
        <v>44536</v>
      </c>
      <c r="F2240" s="3" t="s">
        <v>853</v>
      </c>
      <c r="G2240" t="s">
        <v>3072</v>
      </c>
      <c r="H2240" t="s">
        <v>417</v>
      </c>
      <c r="I2240" t="s">
        <v>3070</v>
      </c>
      <c r="J2240" s="3" t="s">
        <v>1179</v>
      </c>
      <c r="K2240" s="3">
        <v>496322</v>
      </c>
      <c r="L2240" s="3" t="s">
        <v>22</v>
      </c>
      <c r="M2240" s="5">
        <v>44609</v>
      </c>
      <c r="O2240" t="s">
        <v>23</v>
      </c>
      <c r="P2240">
        <v>30</v>
      </c>
      <c r="S2240" s="6">
        <v>44593</v>
      </c>
      <c r="T2240" t="s">
        <v>346</v>
      </c>
      <c r="U2240" t="s">
        <v>3074</v>
      </c>
    </row>
    <row r="2241" spans="1:21" hidden="1" x14ac:dyDescent="0.25">
      <c r="A2241" t="s">
        <v>2628</v>
      </c>
      <c r="B2241" t="s">
        <v>16</v>
      </c>
      <c r="C2241" t="s">
        <v>17</v>
      </c>
      <c r="E2241" s="1">
        <v>44169</v>
      </c>
      <c r="F2241" s="3" t="s">
        <v>3079</v>
      </c>
      <c r="G2241" t="s">
        <v>3080</v>
      </c>
      <c r="H2241" t="s">
        <v>498</v>
      </c>
      <c r="I2241" t="s">
        <v>498</v>
      </c>
      <c r="K2241" s="3" t="s">
        <v>3081</v>
      </c>
      <c r="L2241" s="3" t="s">
        <v>22</v>
      </c>
      <c r="M2241" s="5">
        <v>44333</v>
      </c>
      <c r="N2241">
        <v>20</v>
      </c>
      <c r="O2241" t="s">
        <v>23</v>
      </c>
      <c r="R2241" s="10">
        <v>0</v>
      </c>
      <c r="S2241" s="6">
        <v>44173</v>
      </c>
      <c r="T2241" t="s">
        <v>24</v>
      </c>
      <c r="U2241" t="s">
        <v>3082</v>
      </c>
    </row>
    <row r="2242" spans="1:21" hidden="1" x14ac:dyDescent="0.25">
      <c r="A2242" t="s">
        <v>2628</v>
      </c>
      <c r="B2242" t="s">
        <v>16</v>
      </c>
      <c r="C2242" t="s">
        <v>17</v>
      </c>
      <c r="E2242" s="1">
        <v>44169</v>
      </c>
      <c r="F2242" s="3" t="s">
        <v>3079</v>
      </c>
      <c r="G2242" t="s">
        <v>3080</v>
      </c>
      <c r="H2242" t="s">
        <v>498</v>
      </c>
      <c r="I2242" t="s">
        <v>498</v>
      </c>
      <c r="K2242" s="3" t="s">
        <v>3081</v>
      </c>
      <c r="L2242" s="3" t="s">
        <v>22</v>
      </c>
      <c r="M2242" s="5">
        <v>44333</v>
      </c>
      <c r="O2242" t="s">
        <v>23</v>
      </c>
      <c r="P2242">
        <v>20</v>
      </c>
      <c r="S2242" s="6">
        <v>44211</v>
      </c>
      <c r="T2242" t="s">
        <v>24</v>
      </c>
      <c r="U2242" t="s">
        <v>3083</v>
      </c>
    </row>
    <row r="2243" spans="1:21" hidden="1" x14ac:dyDescent="0.25">
      <c r="A2243" t="s">
        <v>2628</v>
      </c>
      <c r="B2243" t="s">
        <v>16</v>
      </c>
      <c r="C2243" t="s">
        <v>17</v>
      </c>
      <c r="E2243" s="1">
        <v>44223</v>
      </c>
      <c r="F2243" s="3" t="s">
        <v>501</v>
      </c>
      <c r="G2243" t="s">
        <v>2519</v>
      </c>
      <c r="H2243" t="s">
        <v>498</v>
      </c>
      <c r="I2243" t="s">
        <v>498</v>
      </c>
      <c r="K2243" s="3" t="s">
        <v>3084</v>
      </c>
      <c r="L2243" s="3" t="s">
        <v>22</v>
      </c>
      <c r="M2243" s="5">
        <v>44443</v>
      </c>
      <c r="N2243">
        <v>200</v>
      </c>
      <c r="O2243" t="s">
        <v>23</v>
      </c>
      <c r="P2243">
        <v>40</v>
      </c>
      <c r="R2243" s="10">
        <v>0</v>
      </c>
      <c r="S2243" s="6">
        <v>44223</v>
      </c>
      <c r="T2243" t="s">
        <v>119</v>
      </c>
      <c r="U2243" t="s">
        <v>2700</v>
      </c>
    </row>
    <row r="2244" spans="1:21" hidden="1" x14ac:dyDescent="0.25">
      <c r="A2244" t="s">
        <v>2628</v>
      </c>
      <c r="B2244" t="s">
        <v>16</v>
      </c>
      <c r="C2244" t="s">
        <v>17</v>
      </c>
      <c r="E2244" s="1">
        <v>44166</v>
      </c>
      <c r="F2244" s="3" t="s">
        <v>3088</v>
      </c>
      <c r="G2244" t="s">
        <v>2519</v>
      </c>
      <c r="H2244" t="s">
        <v>498</v>
      </c>
      <c r="I2244" t="s">
        <v>498</v>
      </c>
      <c r="K2244" s="3" t="s">
        <v>3089</v>
      </c>
      <c r="L2244" s="3" t="s">
        <v>22</v>
      </c>
      <c r="M2244" s="5">
        <v>44402</v>
      </c>
      <c r="N2244">
        <v>250</v>
      </c>
      <c r="O2244" t="s">
        <v>23</v>
      </c>
      <c r="P2244">
        <v>250</v>
      </c>
      <c r="R2244" s="10">
        <v>0</v>
      </c>
      <c r="S2244" s="6">
        <v>44242</v>
      </c>
      <c r="T2244" t="s">
        <v>24</v>
      </c>
      <c r="U2244" t="s">
        <v>3004</v>
      </c>
    </row>
    <row r="2245" spans="1:21" hidden="1" x14ac:dyDescent="0.25">
      <c r="A2245" t="s">
        <v>2628</v>
      </c>
      <c r="B2245" t="s">
        <v>16</v>
      </c>
      <c r="C2245" t="s">
        <v>17</v>
      </c>
      <c r="E2245" s="1">
        <v>44166</v>
      </c>
      <c r="F2245" s="3" t="s">
        <v>3088</v>
      </c>
      <c r="G2245" t="s">
        <v>2519</v>
      </c>
      <c r="H2245" t="s">
        <v>498</v>
      </c>
      <c r="I2245" t="s">
        <v>498</v>
      </c>
      <c r="K2245" s="3" t="s">
        <v>3086</v>
      </c>
      <c r="L2245" s="3" t="s">
        <v>22</v>
      </c>
      <c r="M2245" s="5">
        <v>44296</v>
      </c>
      <c r="N2245">
        <v>250</v>
      </c>
      <c r="O2245" t="s">
        <v>23</v>
      </c>
      <c r="P2245">
        <v>250</v>
      </c>
      <c r="R2245" s="10">
        <v>0</v>
      </c>
      <c r="S2245" s="6">
        <v>44242</v>
      </c>
      <c r="T2245" t="s">
        <v>24</v>
      </c>
      <c r="U2245" t="s">
        <v>3004</v>
      </c>
    </row>
    <row r="2246" spans="1:21" hidden="1" x14ac:dyDescent="0.25">
      <c r="A2246" t="s">
        <v>2628</v>
      </c>
      <c r="B2246" t="s">
        <v>16</v>
      </c>
      <c r="C2246" t="s">
        <v>17</v>
      </c>
      <c r="E2246" s="1">
        <v>44420</v>
      </c>
      <c r="F2246" s="3" t="s">
        <v>853</v>
      </c>
      <c r="G2246" t="s">
        <v>2519</v>
      </c>
      <c r="H2246" t="s">
        <v>591</v>
      </c>
      <c r="I2246" t="s">
        <v>3070</v>
      </c>
      <c r="J2246" s="3" t="s">
        <v>3090</v>
      </c>
      <c r="K2246" s="3">
        <v>489795</v>
      </c>
      <c r="L2246" s="3" t="s">
        <v>22</v>
      </c>
      <c r="M2246" s="5">
        <v>44503</v>
      </c>
      <c r="N2246">
        <v>400</v>
      </c>
      <c r="O2246" t="s">
        <v>23</v>
      </c>
      <c r="P2246">
        <v>400</v>
      </c>
      <c r="R2246" s="10">
        <v>0</v>
      </c>
      <c r="S2246" s="6">
        <v>44503</v>
      </c>
      <c r="T2246" t="s">
        <v>346</v>
      </c>
      <c r="U2246" t="s">
        <v>2621</v>
      </c>
    </row>
    <row r="2247" spans="1:21" hidden="1" x14ac:dyDescent="0.25">
      <c r="A2247" t="s">
        <v>2628</v>
      </c>
      <c r="B2247" t="s">
        <v>16</v>
      </c>
      <c r="C2247" t="s">
        <v>17</v>
      </c>
      <c r="E2247" s="1">
        <v>45125</v>
      </c>
      <c r="F2247" s="3" t="s">
        <v>853</v>
      </c>
      <c r="G2247" t="s">
        <v>2519</v>
      </c>
      <c r="H2247" t="s">
        <v>591</v>
      </c>
      <c r="I2247" t="s">
        <v>3070</v>
      </c>
      <c r="J2247" s="3" t="s">
        <v>2693</v>
      </c>
      <c r="K2247" s="3">
        <v>605839</v>
      </c>
      <c r="L2247" s="3" t="s">
        <v>22</v>
      </c>
      <c r="M2247" s="5">
        <v>45204</v>
      </c>
      <c r="O2247" t="s">
        <v>23</v>
      </c>
      <c r="P2247">
        <v>400</v>
      </c>
      <c r="S2247" s="6">
        <v>45224</v>
      </c>
      <c r="T2247" t="s">
        <v>2032</v>
      </c>
      <c r="U2247" t="s">
        <v>3004</v>
      </c>
    </row>
    <row r="2248" spans="1:21" hidden="1" x14ac:dyDescent="0.25">
      <c r="A2248" t="s">
        <v>2628</v>
      </c>
      <c r="B2248" t="s">
        <v>16</v>
      </c>
      <c r="C2248" t="s">
        <v>17</v>
      </c>
      <c r="E2248" s="1">
        <v>44239</v>
      </c>
      <c r="F2248" s="3" t="s">
        <v>84</v>
      </c>
      <c r="G2248" t="s">
        <v>2168</v>
      </c>
      <c r="H2248" t="s">
        <v>20</v>
      </c>
      <c r="I2248" t="s">
        <v>20</v>
      </c>
      <c r="J2248" s="3" t="s">
        <v>1318</v>
      </c>
      <c r="K2248" s="3">
        <v>27920072</v>
      </c>
      <c r="L2248" s="3" t="s">
        <v>22</v>
      </c>
      <c r="M2248" s="5">
        <v>45204</v>
      </c>
      <c r="O2248" t="s">
        <v>23</v>
      </c>
      <c r="P2248">
        <v>50</v>
      </c>
      <c r="S2248" s="6">
        <v>45224</v>
      </c>
      <c r="T2248" t="s">
        <v>2032</v>
      </c>
      <c r="U2248" t="s">
        <v>2995</v>
      </c>
    </row>
    <row r="2249" spans="1:21" hidden="1" x14ac:dyDescent="0.25">
      <c r="A2249" t="s">
        <v>2628</v>
      </c>
      <c r="B2249" t="s">
        <v>65</v>
      </c>
      <c r="C2249" t="s">
        <v>17</v>
      </c>
      <c r="D2249" t="s">
        <v>2243</v>
      </c>
      <c r="E2249" s="1">
        <v>44833</v>
      </c>
      <c r="F2249" s="3">
        <v>430281</v>
      </c>
      <c r="G2249" t="s">
        <v>3438</v>
      </c>
      <c r="H2249" t="s">
        <v>333</v>
      </c>
      <c r="I2249" t="s">
        <v>333</v>
      </c>
      <c r="J2249" s="3" t="s">
        <v>1789</v>
      </c>
      <c r="K2249" s="3">
        <v>19622018</v>
      </c>
      <c r="L2249" s="3" t="s">
        <v>22</v>
      </c>
      <c r="M2249" s="5">
        <v>45853</v>
      </c>
      <c r="O2249" t="s">
        <v>23</v>
      </c>
      <c r="P2249">
        <v>2</v>
      </c>
      <c r="S2249" s="6">
        <v>45056</v>
      </c>
      <c r="T2249" t="s">
        <v>689</v>
      </c>
      <c r="U2249" t="s">
        <v>3974</v>
      </c>
    </row>
    <row r="2250" spans="1:21" hidden="1" x14ac:dyDescent="0.25">
      <c r="A2250" t="s">
        <v>2628</v>
      </c>
      <c r="B2250" t="s">
        <v>74</v>
      </c>
      <c r="C2250" t="s">
        <v>17</v>
      </c>
      <c r="E2250" s="1">
        <v>45238</v>
      </c>
      <c r="F2250" s="3" t="s">
        <v>1101</v>
      </c>
      <c r="G2250" t="s">
        <v>202</v>
      </c>
      <c r="H2250" t="s">
        <v>2243</v>
      </c>
      <c r="I2250" t="s">
        <v>1702</v>
      </c>
      <c r="J2250" s="3" t="s">
        <v>3439</v>
      </c>
      <c r="K2250" s="3" t="s">
        <v>3353</v>
      </c>
      <c r="L2250" s="3" t="s">
        <v>22</v>
      </c>
      <c r="M2250" s="5">
        <v>45926</v>
      </c>
      <c r="N2250">
        <v>18</v>
      </c>
      <c r="O2250" t="s">
        <v>204</v>
      </c>
      <c r="R2250" s="10">
        <f>Table1[[#This Row],[Initial Balance]]-P3660-P4030-P4290</f>
        <v>10</v>
      </c>
      <c r="S2250" s="6">
        <v>45238</v>
      </c>
      <c r="T2250" t="s">
        <v>2032</v>
      </c>
      <c r="U2250" t="s">
        <v>104</v>
      </c>
    </row>
    <row r="2251" spans="1:21" hidden="1" x14ac:dyDescent="0.25">
      <c r="A2251" t="s">
        <v>2628</v>
      </c>
      <c r="B2251" t="s">
        <v>74</v>
      </c>
      <c r="C2251" t="s">
        <v>17</v>
      </c>
      <c r="E2251" s="1">
        <v>45198</v>
      </c>
      <c r="F2251" s="3" t="s">
        <v>1101</v>
      </c>
      <c r="G2251" t="s">
        <v>3440</v>
      </c>
      <c r="H2251" t="s">
        <v>2243</v>
      </c>
      <c r="I2251" t="s">
        <v>1702</v>
      </c>
      <c r="J2251" s="3" t="s">
        <v>3441</v>
      </c>
      <c r="K2251" s="3" t="s">
        <v>3442</v>
      </c>
      <c r="L2251" s="3" t="s">
        <v>22</v>
      </c>
      <c r="M2251" s="5">
        <v>46262</v>
      </c>
      <c r="N2251" t="s">
        <v>35</v>
      </c>
      <c r="O2251" t="s">
        <v>204</v>
      </c>
      <c r="P2251">
        <v>5</v>
      </c>
      <c r="S2251" s="6">
        <v>45252</v>
      </c>
      <c r="T2251" t="s">
        <v>707</v>
      </c>
      <c r="U2251" t="s">
        <v>3636</v>
      </c>
    </row>
    <row r="2252" spans="1:21" hidden="1" x14ac:dyDescent="0.25">
      <c r="A2252" t="s">
        <v>2628</v>
      </c>
      <c r="B2252" t="s">
        <v>65</v>
      </c>
      <c r="C2252" t="s">
        <v>17</v>
      </c>
      <c r="E2252" s="1">
        <v>45231</v>
      </c>
      <c r="F2252" s="3">
        <v>9624136157</v>
      </c>
      <c r="G2252" t="s">
        <v>3453</v>
      </c>
      <c r="H2252" t="s">
        <v>3222</v>
      </c>
      <c r="I2252" t="s">
        <v>117</v>
      </c>
      <c r="J2252" s="3" t="s">
        <v>3454</v>
      </c>
      <c r="K2252" s="3">
        <v>13711</v>
      </c>
      <c r="L2252" s="3" t="s">
        <v>22</v>
      </c>
      <c r="M2252" s="5">
        <v>45936</v>
      </c>
      <c r="N2252">
        <v>1251</v>
      </c>
      <c r="O2252" t="s">
        <v>23</v>
      </c>
      <c r="R2252" s="10">
        <v>1251</v>
      </c>
      <c r="S2252" s="6">
        <v>45231</v>
      </c>
      <c r="T2252" t="s">
        <v>2032</v>
      </c>
      <c r="U2252" t="s">
        <v>104</v>
      </c>
    </row>
    <row r="2253" spans="1:21" hidden="1" x14ac:dyDescent="0.25">
      <c r="A2253" t="s">
        <v>2628</v>
      </c>
      <c r="B2253" t="s">
        <v>16</v>
      </c>
      <c r="C2253" t="s">
        <v>17</v>
      </c>
      <c r="E2253" s="1">
        <v>45238</v>
      </c>
      <c r="F2253" s="3" t="s">
        <v>193</v>
      </c>
      <c r="G2253" t="s">
        <v>3455</v>
      </c>
      <c r="H2253" t="s">
        <v>2243</v>
      </c>
      <c r="I2253" t="s">
        <v>3456</v>
      </c>
      <c r="J2253" s="3" t="s">
        <v>3457</v>
      </c>
      <c r="K2253" s="3">
        <v>7319263010</v>
      </c>
      <c r="L2253" s="3" t="s">
        <v>22</v>
      </c>
      <c r="M2253" s="5">
        <v>45958</v>
      </c>
      <c r="N2253">
        <v>20</v>
      </c>
      <c r="O2253" t="s">
        <v>23</v>
      </c>
      <c r="R2253" s="10">
        <v>20</v>
      </c>
      <c r="S2253" s="6">
        <v>45238</v>
      </c>
      <c r="T2253" t="s">
        <v>2032</v>
      </c>
      <c r="U2253" t="s">
        <v>104</v>
      </c>
    </row>
    <row r="2254" spans="1:21" hidden="1" x14ac:dyDescent="0.25">
      <c r="A2254" t="s">
        <v>766</v>
      </c>
      <c r="B2254" t="s">
        <v>767</v>
      </c>
      <c r="C2254" t="s">
        <v>17</v>
      </c>
      <c r="F2254" s="4">
        <v>1085003</v>
      </c>
      <c r="G2254" t="s">
        <v>768</v>
      </c>
      <c r="K2254" s="3" t="s">
        <v>769</v>
      </c>
    </row>
    <row r="2255" spans="1:21" hidden="1" x14ac:dyDescent="0.25">
      <c r="A2255" t="s">
        <v>766</v>
      </c>
      <c r="B2255" t="s">
        <v>767</v>
      </c>
      <c r="C2255" t="s">
        <v>17</v>
      </c>
      <c r="F2255" s="3" t="s">
        <v>770</v>
      </c>
      <c r="G2255" t="s">
        <v>771</v>
      </c>
      <c r="K2255" s="3" t="s">
        <v>772</v>
      </c>
    </row>
    <row r="2256" spans="1:21" hidden="1" x14ac:dyDescent="0.25">
      <c r="A2256" t="s">
        <v>766</v>
      </c>
      <c r="B2256" t="s">
        <v>767</v>
      </c>
      <c r="C2256" t="s">
        <v>17</v>
      </c>
      <c r="F2256" s="3" t="s">
        <v>773</v>
      </c>
      <c r="G2256" t="s">
        <v>774</v>
      </c>
      <c r="K2256" s="3" t="s">
        <v>775</v>
      </c>
    </row>
    <row r="2257" spans="1:21" hidden="1" x14ac:dyDescent="0.25">
      <c r="A2257" t="s">
        <v>766</v>
      </c>
      <c r="B2257" t="s">
        <v>767</v>
      </c>
      <c r="C2257" t="s">
        <v>17</v>
      </c>
      <c r="F2257" s="3" t="s">
        <v>776</v>
      </c>
      <c r="G2257" t="s">
        <v>777</v>
      </c>
      <c r="K2257" s="3">
        <v>227789</v>
      </c>
      <c r="L2257" s="3" t="s">
        <v>22</v>
      </c>
      <c r="M2257" s="5">
        <v>45107</v>
      </c>
    </row>
    <row r="2258" spans="1:21" hidden="1" x14ac:dyDescent="0.25">
      <c r="A2258" t="s">
        <v>766</v>
      </c>
      <c r="B2258" t="s">
        <v>767</v>
      </c>
      <c r="C2258" t="s">
        <v>17</v>
      </c>
      <c r="F2258" s="3" t="s">
        <v>778</v>
      </c>
      <c r="G2258" t="s">
        <v>779</v>
      </c>
      <c r="K2258" s="3">
        <v>230327</v>
      </c>
      <c r="L2258" s="3" t="s">
        <v>22</v>
      </c>
      <c r="M2258" s="5">
        <v>45169</v>
      </c>
    </row>
    <row r="2259" spans="1:21" hidden="1" x14ac:dyDescent="0.25">
      <c r="A2259" t="s">
        <v>766</v>
      </c>
      <c r="B2259" t="s">
        <v>767</v>
      </c>
      <c r="C2259" t="s">
        <v>17</v>
      </c>
      <c r="F2259" s="3" t="s">
        <v>780</v>
      </c>
      <c r="G2259" t="s">
        <v>781</v>
      </c>
      <c r="K2259" s="3">
        <v>55785</v>
      </c>
      <c r="L2259" s="3" t="s">
        <v>22</v>
      </c>
      <c r="M2259" s="5">
        <v>45077</v>
      </c>
    </row>
    <row r="2260" spans="1:21" hidden="1" x14ac:dyDescent="0.25">
      <c r="A2260" t="s">
        <v>766</v>
      </c>
      <c r="B2260" t="s">
        <v>767</v>
      </c>
      <c r="C2260" t="s">
        <v>17</v>
      </c>
      <c r="F2260" s="3">
        <v>1500502</v>
      </c>
      <c r="G2260" t="s">
        <v>782</v>
      </c>
      <c r="K2260" s="3" t="s">
        <v>783</v>
      </c>
    </row>
    <row r="2261" spans="1:21" hidden="1" x14ac:dyDescent="0.25">
      <c r="A2261" t="s">
        <v>766</v>
      </c>
      <c r="B2261" t="s">
        <v>767</v>
      </c>
      <c r="C2261" t="s">
        <v>17</v>
      </c>
      <c r="F2261" s="3" t="s">
        <v>784</v>
      </c>
      <c r="G2261" t="s">
        <v>785</v>
      </c>
    </row>
    <row r="2262" spans="1:21" hidden="1" x14ac:dyDescent="0.25">
      <c r="A2262" t="s">
        <v>607</v>
      </c>
      <c r="B2262" t="s">
        <v>74</v>
      </c>
      <c r="C2262" t="s">
        <v>17</v>
      </c>
      <c r="E2262" s="1">
        <v>44125</v>
      </c>
      <c r="F2262" s="3" t="s">
        <v>608</v>
      </c>
      <c r="G2262" t="s">
        <v>609</v>
      </c>
      <c r="H2262" t="s">
        <v>610</v>
      </c>
      <c r="I2262" t="s">
        <v>610</v>
      </c>
      <c r="K2262" s="3">
        <v>2020010037</v>
      </c>
      <c r="L2262" s="3" t="s">
        <v>102</v>
      </c>
      <c r="M2262" s="5">
        <v>45688</v>
      </c>
      <c r="N2262">
        <v>3</v>
      </c>
      <c r="O2262" t="s">
        <v>3160</v>
      </c>
      <c r="R2262" s="10">
        <f>Table1[[#This Row],[Initial Balance]]-P2279-P2280</f>
        <v>1.9999000000000002</v>
      </c>
      <c r="S2262" s="6">
        <v>44209</v>
      </c>
      <c r="T2262" t="s">
        <v>59</v>
      </c>
      <c r="U2262" t="s">
        <v>93</v>
      </c>
    </row>
    <row r="2263" spans="1:21" hidden="1" x14ac:dyDescent="0.25">
      <c r="A2263" t="s">
        <v>607</v>
      </c>
      <c r="B2263" t="s">
        <v>74</v>
      </c>
      <c r="C2263" t="s">
        <v>17</v>
      </c>
      <c r="E2263" s="1">
        <v>44152</v>
      </c>
      <c r="F2263" s="3" t="s">
        <v>611</v>
      </c>
      <c r="G2263" t="s">
        <v>612</v>
      </c>
      <c r="H2263" t="s">
        <v>140</v>
      </c>
      <c r="I2263" t="s">
        <v>140</v>
      </c>
      <c r="K2263" s="3" t="s">
        <v>613</v>
      </c>
      <c r="L2263" s="3" t="s">
        <v>22</v>
      </c>
      <c r="M2263" s="5">
        <v>44515</v>
      </c>
      <c r="N2263">
        <v>1</v>
      </c>
      <c r="O2263" t="s">
        <v>204</v>
      </c>
      <c r="R2263" s="10">
        <v>0</v>
      </c>
      <c r="S2263" s="6">
        <v>44209</v>
      </c>
      <c r="T2263" t="s">
        <v>59</v>
      </c>
      <c r="U2263" t="s">
        <v>93</v>
      </c>
    </row>
    <row r="2264" spans="1:21" hidden="1" x14ac:dyDescent="0.25">
      <c r="A2264" t="s">
        <v>607</v>
      </c>
      <c r="B2264" t="s">
        <v>74</v>
      </c>
      <c r="C2264" t="s">
        <v>17</v>
      </c>
      <c r="E2264" s="1">
        <v>44151</v>
      </c>
      <c r="F2264" s="3" t="s">
        <v>614</v>
      </c>
      <c r="G2264" t="s">
        <v>615</v>
      </c>
      <c r="H2264" t="s">
        <v>140</v>
      </c>
      <c r="I2264" t="s">
        <v>140</v>
      </c>
      <c r="K2264" s="3" t="s">
        <v>616</v>
      </c>
      <c r="L2264" s="3" t="s">
        <v>22</v>
      </c>
      <c r="M2264" s="5">
        <v>44242</v>
      </c>
      <c r="N2264">
        <v>500</v>
      </c>
      <c r="O2264" t="s">
        <v>78</v>
      </c>
      <c r="R2264" s="10">
        <v>0</v>
      </c>
      <c r="S2264" s="6">
        <v>44209</v>
      </c>
      <c r="T2264" t="s">
        <v>59</v>
      </c>
      <c r="U2264" t="s">
        <v>93</v>
      </c>
    </row>
    <row r="2265" spans="1:21" hidden="1" x14ac:dyDescent="0.25">
      <c r="A2265" t="s">
        <v>607</v>
      </c>
      <c r="B2265" t="s">
        <v>74</v>
      </c>
      <c r="C2265" t="s">
        <v>17</v>
      </c>
      <c r="E2265" s="1">
        <v>44151</v>
      </c>
      <c r="F2265" s="3" t="s">
        <v>617</v>
      </c>
      <c r="G2265" t="s">
        <v>618</v>
      </c>
      <c r="H2265" t="s">
        <v>619</v>
      </c>
      <c r="I2265" t="s">
        <v>619</v>
      </c>
      <c r="K2265" s="3">
        <v>1566330</v>
      </c>
      <c r="L2265" s="3" t="s">
        <v>22</v>
      </c>
      <c r="M2265" s="5">
        <v>44850</v>
      </c>
      <c r="N2265">
        <v>2766.81</v>
      </c>
      <c r="O2265" t="s">
        <v>103</v>
      </c>
      <c r="R2265" s="10">
        <v>0</v>
      </c>
      <c r="S2265" s="6">
        <v>44209</v>
      </c>
      <c r="T2265" t="s">
        <v>59</v>
      </c>
      <c r="U2265" t="s">
        <v>93</v>
      </c>
    </row>
    <row r="2266" spans="1:21" hidden="1" x14ac:dyDescent="0.25">
      <c r="A2266" t="s">
        <v>607</v>
      </c>
      <c r="B2266" t="s">
        <v>74</v>
      </c>
      <c r="C2266" t="s">
        <v>17</v>
      </c>
      <c r="E2266" s="1">
        <v>44151</v>
      </c>
      <c r="F2266" s="3" t="s">
        <v>620</v>
      </c>
      <c r="G2266" t="s">
        <v>621</v>
      </c>
      <c r="H2266" t="s">
        <v>619</v>
      </c>
      <c r="I2266" t="s">
        <v>619</v>
      </c>
      <c r="K2266" s="3">
        <v>1603745</v>
      </c>
      <c r="L2266" s="3" t="s">
        <v>102</v>
      </c>
      <c r="M2266" s="5">
        <v>44511</v>
      </c>
      <c r="N2266">
        <v>5995.174</v>
      </c>
      <c r="O2266" t="s">
        <v>103</v>
      </c>
      <c r="R2266" s="10">
        <f>Table1[[#This Row],[Initial Balance]]-P2277-P5215</f>
        <v>5945.174</v>
      </c>
      <c r="S2266" s="6">
        <v>44209</v>
      </c>
      <c r="T2266" t="s">
        <v>59</v>
      </c>
      <c r="U2266" t="s">
        <v>93</v>
      </c>
    </row>
    <row r="2267" spans="1:21" hidden="1" x14ac:dyDescent="0.25">
      <c r="A2267" t="s">
        <v>607</v>
      </c>
      <c r="B2267" t="s">
        <v>74</v>
      </c>
      <c r="C2267" t="s">
        <v>17</v>
      </c>
      <c r="E2267" s="1">
        <v>44134</v>
      </c>
      <c r="F2267" s="3" t="s">
        <v>622</v>
      </c>
      <c r="G2267" t="s">
        <v>623</v>
      </c>
      <c r="H2267" t="s">
        <v>624</v>
      </c>
      <c r="I2267" t="s">
        <v>624</v>
      </c>
      <c r="K2267" s="3" t="s">
        <v>625</v>
      </c>
      <c r="L2267" s="3" t="s">
        <v>102</v>
      </c>
      <c r="M2267" s="5">
        <v>44454</v>
      </c>
      <c r="N2267">
        <v>92</v>
      </c>
      <c r="O2267" t="s">
        <v>103</v>
      </c>
      <c r="R2267" s="10">
        <v>0</v>
      </c>
      <c r="S2267" s="6">
        <v>44187</v>
      </c>
      <c r="T2267" t="s">
        <v>59</v>
      </c>
      <c r="U2267" t="s">
        <v>25</v>
      </c>
    </row>
    <row r="2268" spans="1:21" hidden="1" x14ac:dyDescent="0.25">
      <c r="A2268" t="s">
        <v>607</v>
      </c>
      <c r="B2268" t="s">
        <v>74</v>
      </c>
      <c r="C2268" t="s">
        <v>17</v>
      </c>
      <c r="E2268" s="1">
        <v>44134</v>
      </c>
      <c r="F2268" s="3" t="s">
        <v>622</v>
      </c>
      <c r="G2268" t="s">
        <v>623</v>
      </c>
      <c r="H2268" t="s">
        <v>624</v>
      </c>
      <c r="I2268" t="s">
        <v>624</v>
      </c>
      <c r="K2268" s="3" t="s">
        <v>625</v>
      </c>
      <c r="L2268" s="3" t="s">
        <v>102</v>
      </c>
      <c r="M2268" s="5">
        <v>44454</v>
      </c>
      <c r="O2268" t="s">
        <v>103</v>
      </c>
      <c r="P2268">
        <v>12</v>
      </c>
      <c r="S2268" s="6">
        <v>44204</v>
      </c>
      <c r="T2268" t="s">
        <v>199</v>
      </c>
      <c r="U2268" t="s">
        <v>434</v>
      </c>
    </row>
    <row r="2269" spans="1:21" hidden="1" x14ac:dyDescent="0.25">
      <c r="A2269" t="s">
        <v>607</v>
      </c>
      <c r="B2269" t="s">
        <v>74</v>
      </c>
      <c r="C2269" t="s">
        <v>17</v>
      </c>
      <c r="E2269" s="1">
        <v>44134</v>
      </c>
      <c r="F2269" s="3" t="s">
        <v>622</v>
      </c>
      <c r="G2269" t="s">
        <v>623</v>
      </c>
      <c r="H2269" t="s">
        <v>624</v>
      </c>
      <c r="I2269" t="s">
        <v>624</v>
      </c>
      <c r="K2269" s="3" t="s">
        <v>625</v>
      </c>
      <c r="L2269" s="3" t="s">
        <v>102</v>
      </c>
      <c r="M2269" s="5">
        <v>44454</v>
      </c>
      <c r="O2269" t="s">
        <v>103</v>
      </c>
      <c r="P2269">
        <v>12</v>
      </c>
      <c r="S2269" s="6">
        <v>44230</v>
      </c>
      <c r="T2269" t="s">
        <v>199</v>
      </c>
      <c r="U2269" t="s">
        <v>434</v>
      </c>
    </row>
    <row r="2270" spans="1:21" hidden="1" x14ac:dyDescent="0.25">
      <c r="A2270" t="s">
        <v>607</v>
      </c>
      <c r="B2270" t="s">
        <v>74</v>
      </c>
      <c r="C2270" t="s">
        <v>17</v>
      </c>
      <c r="E2270" s="1">
        <v>44134</v>
      </c>
      <c r="F2270" s="3" t="s">
        <v>622</v>
      </c>
      <c r="G2270" t="s">
        <v>623</v>
      </c>
      <c r="H2270" t="s">
        <v>624</v>
      </c>
      <c r="I2270" t="s">
        <v>624</v>
      </c>
      <c r="K2270" s="3" t="s">
        <v>625</v>
      </c>
      <c r="L2270" s="3" t="s">
        <v>102</v>
      </c>
      <c r="M2270" s="5">
        <v>44454</v>
      </c>
      <c r="O2270" t="s">
        <v>103</v>
      </c>
      <c r="P2270">
        <v>6.86</v>
      </c>
      <c r="S2270" s="6">
        <v>44231</v>
      </c>
      <c r="T2270" t="s">
        <v>626</v>
      </c>
      <c r="U2270" t="s">
        <v>434</v>
      </c>
    </row>
    <row r="2271" spans="1:21" hidden="1" x14ac:dyDescent="0.25">
      <c r="A2271" t="s">
        <v>607</v>
      </c>
      <c r="B2271" t="s">
        <v>74</v>
      </c>
      <c r="C2271" t="s">
        <v>17</v>
      </c>
      <c r="E2271" s="1">
        <v>44134</v>
      </c>
      <c r="F2271" s="3" t="s">
        <v>622</v>
      </c>
      <c r="G2271" t="s">
        <v>623</v>
      </c>
      <c r="H2271" t="s">
        <v>624</v>
      </c>
      <c r="I2271" t="s">
        <v>624</v>
      </c>
      <c r="K2271" s="3" t="s">
        <v>625</v>
      </c>
      <c r="L2271" s="3" t="s">
        <v>102</v>
      </c>
      <c r="M2271" s="5">
        <v>44454</v>
      </c>
      <c r="O2271" t="s">
        <v>103</v>
      </c>
      <c r="P2271">
        <v>1</v>
      </c>
      <c r="S2271" s="6">
        <v>44242</v>
      </c>
      <c r="T2271" t="s">
        <v>626</v>
      </c>
      <c r="U2271" t="s">
        <v>434</v>
      </c>
    </row>
    <row r="2272" spans="1:21" hidden="1" x14ac:dyDescent="0.25">
      <c r="A2272" t="s">
        <v>607</v>
      </c>
      <c r="B2272" t="s">
        <v>74</v>
      </c>
      <c r="C2272" t="s">
        <v>17</v>
      </c>
      <c r="E2272" s="1">
        <v>44134</v>
      </c>
      <c r="F2272" s="3" t="s">
        <v>622</v>
      </c>
      <c r="G2272" t="s">
        <v>623</v>
      </c>
      <c r="H2272" t="s">
        <v>624</v>
      </c>
      <c r="I2272" t="s">
        <v>624</v>
      </c>
      <c r="K2272" s="3" t="s">
        <v>625</v>
      </c>
      <c r="L2272" s="3" t="s">
        <v>102</v>
      </c>
      <c r="M2272" s="5">
        <v>44454</v>
      </c>
      <c r="O2272" t="s">
        <v>103</v>
      </c>
      <c r="P2272">
        <v>1.49</v>
      </c>
      <c r="S2272" s="6">
        <v>44266</v>
      </c>
      <c r="T2272" t="s">
        <v>422</v>
      </c>
      <c r="U2272" t="s">
        <v>434</v>
      </c>
    </row>
    <row r="2273" spans="1:21" hidden="1" x14ac:dyDescent="0.25">
      <c r="A2273" t="s">
        <v>607</v>
      </c>
      <c r="B2273" t="s">
        <v>74</v>
      </c>
      <c r="C2273" t="s">
        <v>17</v>
      </c>
      <c r="E2273" s="1">
        <v>44134</v>
      </c>
      <c r="F2273" s="3" t="s">
        <v>622</v>
      </c>
      <c r="G2273" t="s">
        <v>623</v>
      </c>
      <c r="H2273" t="s">
        <v>624</v>
      </c>
      <c r="I2273" t="s">
        <v>624</v>
      </c>
      <c r="K2273" s="3" t="s">
        <v>625</v>
      </c>
      <c r="L2273" s="3" t="s">
        <v>102</v>
      </c>
      <c r="M2273" s="5">
        <v>44454</v>
      </c>
      <c r="O2273" t="s">
        <v>103</v>
      </c>
      <c r="P2273">
        <v>9.35</v>
      </c>
      <c r="S2273" s="6">
        <v>44284</v>
      </c>
      <c r="T2273" t="s">
        <v>422</v>
      </c>
      <c r="U2273" t="s">
        <v>627</v>
      </c>
    </row>
    <row r="2274" spans="1:21" hidden="1" x14ac:dyDescent="0.25">
      <c r="A2274" t="s">
        <v>607</v>
      </c>
      <c r="B2274" t="s">
        <v>74</v>
      </c>
      <c r="C2274" t="s">
        <v>17</v>
      </c>
      <c r="E2274" s="1">
        <v>44134</v>
      </c>
      <c r="F2274" s="3" t="s">
        <v>622</v>
      </c>
      <c r="G2274" t="s">
        <v>623</v>
      </c>
      <c r="H2274" t="s">
        <v>624</v>
      </c>
      <c r="I2274" t="s">
        <v>624</v>
      </c>
      <c r="K2274" s="3" t="s">
        <v>625</v>
      </c>
      <c r="L2274" s="3" t="s">
        <v>102</v>
      </c>
      <c r="M2274" s="5">
        <v>44454</v>
      </c>
      <c r="O2274" t="s">
        <v>103</v>
      </c>
      <c r="P2274">
        <v>6.72</v>
      </c>
      <c r="S2274" s="6">
        <v>44286</v>
      </c>
      <c r="T2274" t="s">
        <v>422</v>
      </c>
      <c r="U2274" t="s">
        <v>627</v>
      </c>
    </row>
    <row r="2275" spans="1:21" hidden="1" x14ac:dyDescent="0.25">
      <c r="A2275" t="s">
        <v>607</v>
      </c>
      <c r="B2275" t="s">
        <v>74</v>
      </c>
      <c r="C2275" t="s">
        <v>17</v>
      </c>
      <c r="E2275" s="1">
        <v>44134</v>
      </c>
      <c r="F2275" s="3" t="s">
        <v>622</v>
      </c>
      <c r="G2275" t="s">
        <v>623</v>
      </c>
      <c r="H2275" t="s">
        <v>624</v>
      </c>
      <c r="I2275" t="s">
        <v>624</v>
      </c>
      <c r="K2275" s="3" t="s">
        <v>625</v>
      </c>
      <c r="L2275" s="3" t="s">
        <v>102</v>
      </c>
      <c r="M2275" s="5">
        <v>44454</v>
      </c>
      <c r="O2275" t="s">
        <v>103</v>
      </c>
      <c r="P2275">
        <v>10.16</v>
      </c>
      <c r="S2275" s="6">
        <v>44287</v>
      </c>
      <c r="T2275" t="s">
        <v>422</v>
      </c>
      <c r="U2275" t="s">
        <v>627</v>
      </c>
    </row>
    <row r="2276" spans="1:21" hidden="1" x14ac:dyDescent="0.25">
      <c r="A2276" t="s">
        <v>607</v>
      </c>
      <c r="B2276" t="s">
        <v>74</v>
      </c>
      <c r="C2276" t="s">
        <v>17</v>
      </c>
      <c r="E2276" s="1">
        <v>44151</v>
      </c>
      <c r="F2276" s="3" t="s">
        <v>614</v>
      </c>
      <c r="G2276" t="s">
        <v>615</v>
      </c>
      <c r="H2276" t="s">
        <v>140</v>
      </c>
      <c r="I2276" t="s">
        <v>140</v>
      </c>
      <c r="K2276" s="3" t="s">
        <v>616</v>
      </c>
      <c r="L2276" s="3" t="s">
        <v>22</v>
      </c>
      <c r="M2276" s="5">
        <v>44242</v>
      </c>
      <c r="O2276" t="s">
        <v>78</v>
      </c>
      <c r="P2276">
        <v>500</v>
      </c>
      <c r="S2276" s="6">
        <v>44319</v>
      </c>
      <c r="T2276" t="s">
        <v>24</v>
      </c>
      <c r="U2276" t="s">
        <v>3076</v>
      </c>
    </row>
    <row r="2277" spans="1:21" hidden="1" x14ac:dyDescent="0.25">
      <c r="A2277" t="s">
        <v>607</v>
      </c>
      <c r="B2277" t="s">
        <v>74</v>
      </c>
      <c r="C2277" t="s">
        <v>17</v>
      </c>
      <c r="E2277" s="1">
        <v>44151</v>
      </c>
      <c r="F2277" s="3" t="s">
        <v>620</v>
      </c>
      <c r="G2277" t="s">
        <v>621</v>
      </c>
      <c r="H2277" t="s">
        <v>619</v>
      </c>
      <c r="I2277" t="s">
        <v>619</v>
      </c>
      <c r="K2277" s="3">
        <v>1603745</v>
      </c>
      <c r="L2277" s="3" t="s">
        <v>102</v>
      </c>
      <c r="M2277" s="5">
        <v>44511</v>
      </c>
      <c r="O2277" t="s">
        <v>103</v>
      </c>
      <c r="P2277">
        <v>50</v>
      </c>
      <c r="S2277" s="6">
        <v>44238</v>
      </c>
      <c r="T2277" t="s">
        <v>199</v>
      </c>
      <c r="U2277" t="s">
        <v>434</v>
      </c>
    </row>
    <row r="2278" spans="1:21" hidden="1" x14ac:dyDescent="0.25">
      <c r="A2278" t="s">
        <v>607</v>
      </c>
      <c r="B2278" t="s">
        <v>74</v>
      </c>
      <c r="C2278" t="s">
        <v>17</v>
      </c>
      <c r="E2278" s="1">
        <v>44589</v>
      </c>
      <c r="F2278" s="3" t="s">
        <v>1305</v>
      </c>
      <c r="G2278" t="s">
        <v>609</v>
      </c>
      <c r="H2278" t="s">
        <v>610</v>
      </c>
      <c r="I2278" t="s">
        <v>1306</v>
      </c>
      <c r="J2278" s="3" t="s">
        <v>1307</v>
      </c>
      <c r="K2278" s="3">
        <v>2020040186</v>
      </c>
      <c r="L2278" s="3" t="s">
        <v>102</v>
      </c>
      <c r="M2278" s="5">
        <v>45748</v>
      </c>
      <c r="N2278">
        <v>1</v>
      </c>
      <c r="O2278" t="s">
        <v>3160</v>
      </c>
      <c r="R2278" s="10">
        <v>0</v>
      </c>
      <c r="S2278" s="6">
        <v>44589</v>
      </c>
      <c r="T2278" t="s">
        <v>346</v>
      </c>
      <c r="U2278" t="s">
        <v>25</v>
      </c>
    </row>
    <row r="2279" spans="1:21" hidden="1" x14ac:dyDescent="0.25">
      <c r="A2279" t="s">
        <v>607</v>
      </c>
      <c r="B2279" t="s">
        <v>74</v>
      </c>
      <c r="C2279" t="s">
        <v>17</v>
      </c>
      <c r="E2279" s="1">
        <v>44125</v>
      </c>
      <c r="F2279" s="3" t="s">
        <v>608</v>
      </c>
      <c r="G2279" t="s">
        <v>609</v>
      </c>
      <c r="H2279" t="s">
        <v>610</v>
      </c>
      <c r="I2279" t="s">
        <v>610</v>
      </c>
      <c r="K2279" s="3">
        <v>2020010037</v>
      </c>
      <c r="L2279" s="3" t="s">
        <v>102</v>
      </c>
      <c r="M2279" s="5">
        <v>45688</v>
      </c>
      <c r="O2279" t="s">
        <v>3160</v>
      </c>
      <c r="P2279">
        <v>0.84799999999999998</v>
      </c>
      <c r="S2279" s="6">
        <v>44608</v>
      </c>
      <c r="T2279" t="s">
        <v>28</v>
      </c>
      <c r="U2279" t="s">
        <v>1352</v>
      </c>
    </row>
    <row r="2280" spans="1:21" hidden="1" x14ac:dyDescent="0.25">
      <c r="A2280" t="s">
        <v>607</v>
      </c>
      <c r="B2280" t="s">
        <v>74</v>
      </c>
      <c r="C2280" t="s">
        <v>17</v>
      </c>
      <c r="E2280" s="1">
        <v>44125</v>
      </c>
      <c r="F2280" s="3" t="s">
        <v>608</v>
      </c>
      <c r="G2280" t="s">
        <v>609</v>
      </c>
      <c r="H2280" t="s">
        <v>610</v>
      </c>
      <c r="I2280" t="s">
        <v>610</v>
      </c>
      <c r="K2280" s="3">
        <v>2020010037</v>
      </c>
      <c r="L2280" s="3" t="s">
        <v>102</v>
      </c>
      <c r="M2280" s="5">
        <v>45688</v>
      </c>
      <c r="O2280" t="s">
        <v>3160</v>
      </c>
      <c r="P2280">
        <v>0.15210000000000001</v>
      </c>
      <c r="S2280" s="6">
        <v>44636</v>
      </c>
      <c r="T2280" t="s">
        <v>626</v>
      </c>
      <c r="U2280" t="s">
        <v>1385</v>
      </c>
    </row>
    <row r="2281" spans="1:21" hidden="1" x14ac:dyDescent="0.25">
      <c r="A2281" t="s">
        <v>607</v>
      </c>
      <c r="B2281" t="s">
        <v>74</v>
      </c>
      <c r="C2281" t="s">
        <v>17</v>
      </c>
      <c r="E2281" s="1">
        <v>44589</v>
      </c>
      <c r="F2281" s="3" t="s">
        <v>1305</v>
      </c>
      <c r="G2281" t="s">
        <v>609</v>
      </c>
      <c r="H2281" t="s">
        <v>610</v>
      </c>
      <c r="I2281" t="s">
        <v>1306</v>
      </c>
      <c r="J2281" s="3" t="s">
        <v>1307</v>
      </c>
      <c r="K2281" s="3">
        <v>2020040186</v>
      </c>
      <c r="L2281" s="3" t="s">
        <v>102</v>
      </c>
      <c r="M2281" s="5">
        <v>45748</v>
      </c>
      <c r="O2281" t="s">
        <v>3160</v>
      </c>
      <c r="P2281">
        <v>1</v>
      </c>
      <c r="S2281" s="6">
        <v>44670</v>
      </c>
      <c r="T2281" t="s">
        <v>82</v>
      </c>
      <c r="U2281" t="s">
        <v>1407</v>
      </c>
    </row>
    <row r="2282" spans="1:21" hidden="1" x14ac:dyDescent="0.25">
      <c r="A2282" t="s">
        <v>607</v>
      </c>
      <c r="B2282" t="s">
        <v>74</v>
      </c>
      <c r="C2282" t="s">
        <v>17</v>
      </c>
      <c r="E2282" s="1">
        <v>44151</v>
      </c>
      <c r="F2282" s="3" t="s">
        <v>617</v>
      </c>
      <c r="G2282" t="s">
        <v>618</v>
      </c>
      <c r="H2282" t="s">
        <v>619</v>
      </c>
      <c r="I2282" t="s">
        <v>619</v>
      </c>
      <c r="K2282" s="3">
        <v>1566330</v>
      </c>
      <c r="L2282" s="3" t="s">
        <v>22</v>
      </c>
      <c r="M2282" s="5">
        <v>44850</v>
      </c>
      <c r="O2282" t="s">
        <v>103</v>
      </c>
      <c r="P2282">
        <v>150</v>
      </c>
      <c r="S2282" s="6">
        <v>44810</v>
      </c>
      <c r="T2282" t="s">
        <v>28</v>
      </c>
      <c r="U2282" t="s">
        <v>1642</v>
      </c>
    </row>
    <row r="2283" spans="1:21" hidden="1" x14ac:dyDescent="0.25">
      <c r="A2283" t="s">
        <v>607</v>
      </c>
      <c r="B2283" t="s">
        <v>74</v>
      </c>
      <c r="C2283" t="s">
        <v>17</v>
      </c>
      <c r="E2283" s="1">
        <v>44151</v>
      </c>
      <c r="F2283" s="3" t="s">
        <v>617</v>
      </c>
      <c r="G2283" t="s">
        <v>3065</v>
      </c>
      <c r="H2283" t="s">
        <v>1541</v>
      </c>
      <c r="I2283" t="s">
        <v>1541</v>
      </c>
      <c r="K2283" s="3">
        <v>1566330</v>
      </c>
      <c r="L2283" s="3" t="s">
        <v>22</v>
      </c>
      <c r="M2283" s="5">
        <v>44850</v>
      </c>
      <c r="O2283" t="s">
        <v>2985</v>
      </c>
      <c r="P2283">
        <v>2616.81</v>
      </c>
      <c r="S2283" s="6">
        <v>44880</v>
      </c>
      <c r="T2283" t="s">
        <v>24</v>
      </c>
      <c r="U2283" t="s">
        <v>1031</v>
      </c>
    </row>
    <row r="2284" spans="1:21" hidden="1" x14ac:dyDescent="0.25">
      <c r="A2284" t="s">
        <v>607</v>
      </c>
      <c r="B2284" t="s">
        <v>74</v>
      </c>
      <c r="C2284" t="s">
        <v>17</v>
      </c>
      <c r="E2284" s="1">
        <v>44152</v>
      </c>
      <c r="F2284" s="3" t="s">
        <v>611</v>
      </c>
      <c r="G2284" t="s">
        <v>2000</v>
      </c>
      <c r="H2284" t="s">
        <v>2800</v>
      </c>
      <c r="I2284" t="s">
        <v>2800</v>
      </c>
      <c r="K2284" s="3" t="s">
        <v>613</v>
      </c>
      <c r="L2284" s="3" t="s">
        <v>22</v>
      </c>
      <c r="M2284" s="5">
        <v>44515</v>
      </c>
      <c r="N2284">
        <v>1</v>
      </c>
      <c r="O2284" t="s">
        <v>204</v>
      </c>
      <c r="P2284">
        <v>1</v>
      </c>
      <c r="S2284" s="6">
        <v>44536</v>
      </c>
      <c r="T2284" t="s">
        <v>3069</v>
      </c>
      <c r="U2284" t="s">
        <v>3012</v>
      </c>
    </row>
    <row r="2285" spans="1:21" hidden="1" x14ac:dyDescent="0.25">
      <c r="A2285" t="s">
        <v>607</v>
      </c>
      <c r="B2285" t="s">
        <v>74</v>
      </c>
      <c r="C2285" t="s">
        <v>17</v>
      </c>
      <c r="E2285" s="1">
        <v>44151</v>
      </c>
      <c r="F2285" s="3" t="s">
        <v>620</v>
      </c>
      <c r="G2285" t="s">
        <v>1984</v>
      </c>
      <c r="H2285" t="s">
        <v>1541</v>
      </c>
      <c r="I2285" t="s">
        <v>1541</v>
      </c>
      <c r="K2285" s="3">
        <v>1603745</v>
      </c>
      <c r="L2285" s="3" t="s">
        <v>102</v>
      </c>
      <c r="M2285" s="5">
        <v>44511</v>
      </c>
      <c r="O2285" t="s">
        <v>2985</v>
      </c>
      <c r="P2285">
        <v>5945.174</v>
      </c>
      <c r="S2285" s="6">
        <v>45224</v>
      </c>
      <c r="T2285" t="s">
        <v>2032</v>
      </c>
      <c r="U2285" t="s">
        <v>3026</v>
      </c>
    </row>
    <row r="2286" spans="1:21" hidden="1" x14ac:dyDescent="0.25">
      <c r="A2286" t="s">
        <v>607</v>
      </c>
      <c r="B2286" t="s">
        <v>74</v>
      </c>
      <c r="C2286" t="s">
        <v>17</v>
      </c>
      <c r="E2286" s="1">
        <v>44134</v>
      </c>
      <c r="F2286" s="3" t="s">
        <v>622</v>
      </c>
      <c r="G2286" t="s">
        <v>3172</v>
      </c>
      <c r="H2286" t="s">
        <v>3171</v>
      </c>
      <c r="I2286" t="s">
        <v>3171</v>
      </c>
      <c r="K2286" s="3" t="s">
        <v>625</v>
      </c>
      <c r="L2286" s="3" t="s">
        <v>102</v>
      </c>
      <c r="M2286" s="5">
        <v>44454</v>
      </c>
      <c r="O2286" t="s">
        <v>2985</v>
      </c>
      <c r="P2286">
        <v>32.42</v>
      </c>
      <c r="S2286" s="6">
        <v>45224</v>
      </c>
      <c r="T2286" t="s">
        <v>2032</v>
      </c>
      <c r="U2286" t="s">
        <v>3170</v>
      </c>
    </row>
    <row r="2287" spans="1:21" hidden="1" x14ac:dyDescent="0.25">
      <c r="A2287" t="s">
        <v>628</v>
      </c>
      <c r="B2287" t="s">
        <v>74</v>
      </c>
      <c r="C2287" t="s">
        <v>17</v>
      </c>
      <c r="F2287" s="3" t="s">
        <v>573</v>
      </c>
      <c r="G2287" t="s">
        <v>574</v>
      </c>
      <c r="H2287" t="s">
        <v>157</v>
      </c>
      <c r="I2287" t="s">
        <v>158</v>
      </c>
      <c r="K2287" s="3">
        <v>244231</v>
      </c>
      <c r="L2287" s="3" t="s">
        <v>102</v>
      </c>
      <c r="M2287" s="5">
        <v>45392</v>
      </c>
      <c r="N2287">
        <v>500</v>
      </c>
      <c r="O2287" t="s">
        <v>103</v>
      </c>
      <c r="R2287" s="10">
        <v>500</v>
      </c>
    </row>
    <row r="2288" spans="1:21" hidden="1" x14ac:dyDescent="0.25">
      <c r="A2288" t="s">
        <v>1547</v>
      </c>
      <c r="B2288" t="s">
        <v>74</v>
      </c>
      <c r="C2288" t="s">
        <v>17</v>
      </c>
      <c r="E2288" s="1">
        <v>44704</v>
      </c>
      <c r="F2288" s="3" t="s">
        <v>1548</v>
      </c>
      <c r="G2288" t="s">
        <v>1549</v>
      </c>
      <c r="H2288" t="s">
        <v>452</v>
      </c>
      <c r="I2288" t="s">
        <v>452</v>
      </c>
      <c r="J2288" s="3" t="s">
        <v>1550</v>
      </c>
      <c r="K2288" s="3" t="s">
        <v>1551</v>
      </c>
      <c r="L2288" s="3" t="s">
        <v>22</v>
      </c>
      <c r="M2288" s="5">
        <v>45220</v>
      </c>
      <c r="N2288">
        <v>500</v>
      </c>
      <c r="O2288" t="s">
        <v>103</v>
      </c>
      <c r="P2288">
        <v>0.03</v>
      </c>
      <c r="R2288" s="10">
        <v>0</v>
      </c>
      <c r="S2288" s="6">
        <v>44805</v>
      </c>
      <c r="T2288" t="s">
        <v>199</v>
      </c>
      <c r="U2288" t="s">
        <v>1552</v>
      </c>
    </row>
    <row r="2289" spans="1:21" hidden="1" x14ac:dyDescent="0.25">
      <c r="A2289" t="s">
        <v>1547</v>
      </c>
      <c r="B2289" t="s">
        <v>74</v>
      </c>
      <c r="C2289" t="s">
        <v>17</v>
      </c>
      <c r="E2289" s="1">
        <v>44755</v>
      </c>
      <c r="F2289" s="3" t="s">
        <v>1582</v>
      </c>
      <c r="G2289" t="s">
        <v>686</v>
      </c>
      <c r="H2289" t="s">
        <v>1583</v>
      </c>
      <c r="J2289" s="3" t="s">
        <v>1584</v>
      </c>
      <c r="K2289" s="3" t="s">
        <v>1585</v>
      </c>
      <c r="L2289" s="3" t="s">
        <v>22</v>
      </c>
      <c r="M2289" s="5">
        <v>45501</v>
      </c>
      <c r="N2289">
        <v>10</v>
      </c>
      <c r="O2289" t="s">
        <v>422</v>
      </c>
      <c r="P2289">
        <v>5.0000000000000001E-3</v>
      </c>
      <c r="R2289" s="10">
        <f>Table1[[#This Row],[Initial Balance]]-Table1[[#This Row],[ Removed  Qty]]-P2374-P2449-P2471-P2472-P2473-P2474-P2475-P2531</f>
        <v>-1.0675000000000008</v>
      </c>
      <c r="S2289" s="6">
        <v>44805</v>
      </c>
      <c r="T2289" t="s">
        <v>199</v>
      </c>
      <c r="U2289" t="s">
        <v>1552</v>
      </c>
    </row>
    <row r="2290" spans="1:21" hidden="1" x14ac:dyDescent="0.25">
      <c r="A2290" t="s">
        <v>1547</v>
      </c>
      <c r="B2290" t="s">
        <v>74</v>
      </c>
      <c r="C2290" t="s">
        <v>17</v>
      </c>
      <c r="E2290" s="1">
        <v>44704</v>
      </c>
      <c r="F2290" s="3" t="s">
        <v>1548</v>
      </c>
      <c r="G2290" t="s">
        <v>1549</v>
      </c>
      <c r="H2290" t="s">
        <v>452</v>
      </c>
      <c r="I2290" t="s">
        <v>452</v>
      </c>
      <c r="J2290" s="3" t="s">
        <v>1550</v>
      </c>
      <c r="K2290" s="3" t="s">
        <v>1551</v>
      </c>
      <c r="L2290" s="3" t="s">
        <v>22</v>
      </c>
      <c r="M2290" s="5">
        <v>45220</v>
      </c>
      <c r="O2290" t="s">
        <v>103</v>
      </c>
      <c r="P2290">
        <v>6.0000000000000001E-3</v>
      </c>
      <c r="S2290" s="6">
        <v>44806</v>
      </c>
      <c r="T2290" t="s">
        <v>1398</v>
      </c>
      <c r="U2290" t="s">
        <v>1644</v>
      </c>
    </row>
    <row r="2291" spans="1:21" hidden="1" x14ac:dyDescent="0.25">
      <c r="A2291" t="s">
        <v>1547</v>
      </c>
      <c r="B2291" t="s">
        <v>74</v>
      </c>
      <c r="C2291" t="s">
        <v>17</v>
      </c>
      <c r="E2291" s="1">
        <v>44755</v>
      </c>
      <c r="F2291" s="3" t="s">
        <v>1582</v>
      </c>
      <c r="G2291" t="s">
        <v>686</v>
      </c>
      <c r="H2291" t="s">
        <v>1583</v>
      </c>
      <c r="J2291" s="3" t="s">
        <v>1584</v>
      </c>
      <c r="K2291" s="3" t="s">
        <v>1585</v>
      </c>
      <c r="L2291" s="3" t="s">
        <v>22</v>
      </c>
      <c r="M2291" s="5">
        <v>45501</v>
      </c>
      <c r="O2291" t="s">
        <v>422</v>
      </c>
      <c r="P2291">
        <v>1E-3</v>
      </c>
      <c r="S2291" s="6">
        <v>44806</v>
      </c>
      <c r="T2291" t="s">
        <v>1398</v>
      </c>
      <c r="U2291" t="s">
        <v>1644</v>
      </c>
    </row>
    <row r="2292" spans="1:21" hidden="1" x14ac:dyDescent="0.25">
      <c r="A2292" t="s">
        <v>1547</v>
      </c>
      <c r="B2292" t="s">
        <v>74</v>
      </c>
      <c r="C2292" t="s">
        <v>722</v>
      </c>
      <c r="E2292" s="1">
        <v>44830</v>
      </c>
      <c r="F2292" s="3" t="s">
        <v>1101</v>
      </c>
      <c r="G2292" t="s">
        <v>202</v>
      </c>
      <c r="H2292" t="s">
        <v>1702</v>
      </c>
      <c r="I2292" t="s">
        <v>1703</v>
      </c>
      <c r="J2292" s="3" t="s">
        <v>1704</v>
      </c>
      <c r="K2292" s="3" t="s">
        <v>1705</v>
      </c>
      <c r="L2292" s="3" t="s">
        <v>22</v>
      </c>
      <c r="M2292" s="5">
        <v>45901</v>
      </c>
      <c r="N2292">
        <v>12</v>
      </c>
      <c r="O2292" t="s">
        <v>23</v>
      </c>
      <c r="R2292" s="10">
        <v>12</v>
      </c>
      <c r="S2292" s="6">
        <v>44830</v>
      </c>
      <c r="T2292" t="s">
        <v>24</v>
      </c>
      <c r="U2292" t="s">
        <v>1115</v>
      </c>
    </row>
    <row r="2293" spans="1:21" hidden="1" x14ac:dyDescent="0.25">
      <c r="A2293" t="s">
        <v>1547</v>
      </c>
      <c r="B2293" t="s">
        <v>65</v>
      </c>
      <c r="C2293" t="s">
        <v>17</v>
      </c>
      <c r="E2293" s="1">
        <v>44799</v>
      </c>
      <c r="F2293" s="3">
        <v>5719740</v>
      </c>
      <c r="G2293" t="s">
        <v>1706</v>
      </c>
      <c r="H2293" t="s">
        <v>20</v>
      </c>
      <c r="I2293" t="s">
        <v>20</v>
      </c>
      <c r="J2293" s="3" t="s">
        <v>1707</v>
      </c>
      <c r="K2293" s="3">
        <v>83931</v>
      </c>
      <c r="L2293" s="3" t="s">
        <v>22</v>
      </c>
      <c r="M2293" s="5">
        <v>46625</v>
      </c>
      <c r="N2293">
        <v>16</v>
      </c>
      <c r="O2293" t="s">
        <v>23</v>
      </c>
      <c r="R2293" s="10">
        <f>Table1[[#This Row],[Initial Balance]]-P2294-P2295-P2338-P3673-P3674-P3675-P3711-P4075</f>
        <v>0</v>
      </c>
      <c r="S2293" s="6">
        <v>44799</v>
      </c>
      <c r="T2293" t="s">
        <v>24</v>
      </c>
      <c r="U2293" t="s">
        <v>25</v>
      </c>
    </row>
    <row r="2294" spans="1:21" hidden="1" x14ac:dyDescent="0.25">
      <c r="A2294" t="s">
        <v>1547</v>
      </c>
      <c r="B2294" t="s">
        <v>65</v>
      </c>
      <c r="C2294" t="s">
        <v>17</v>
      </c>
      <c r="E2294" s="1">
        <v>44799</v>
      </c>
      <c r="F2294" s="3">
        <v>5719740</v>
      </c>
      <c r="G2294" t="s">
        <v>1706</v>
      </c>
      <c r="H2294" t="s">
        <v>20</v>
      </c>
      <c r="I2294" t="s">
        <v>20</v>
      </c>
      <c r="J2294" s="3" t="s">
        <v>1707</v>
      </c>
      <c r="K2294" s="3">
        <v>83931</v>
      </c>
      <c r="L2294" s="3" t="s">
        <v>22</v>
      </c>
      <c r="M2294" s="5">
        <v>46625</v>
      </c>
      <c r="O2294" t="s">
        <v>23</v>
      </c>
      <c r="P2294">
        <v>2</v>
      </c>
      <c r="S2294" s="6">
        <v>44817</v>
      </c>
      <c r="T2294" t="s">
        <v>199</v>
      </c>
      <c r="U2294" t="s">
        <v>425</v>
      </c>
    </row>
    <row r="2295" spans="1:21" hidden="1" x14ac:dyDescent="0.25">
      <c r="A2295" t="s">
        <v>1547</v>
      </c>
      <c r="B2295" t="s">
        <v>65</v>
      </c>
      <c r="C2295" t="s">
        <v>17</v>
      </c>
      <c r="E2295" s="1">
        <v>44799</v>
      </c>
      <c r="F2295" s="3">
        <v>5719740</v>
      </c>
      <c r="G2295" t="s">
        <v>1706</v>
      </c>
      <c r="H2295" t="s">
        <v>20</v>
      </c>
      <c r="I2295" t="s">
        <v>20</v>
      </c>
      <c r="J2295" s="3" t="s">
        <v>1707</v>
      </c>
      <c r="K2295" s="3">
        <v>83931</v>
      </c>
      <c r="L2295" s="3" t="s">
        <v>22</v>
      </c>
      <c r="M2295" s="5">
        <v>46625</v>
      </c>
      <c r="O2295" t="s">
        <v>23</v>
      </c>
      <c r="P2295">
        <v>1</v>
      </c>
      <c r="S2295" s="6">
        <v>44825</v>
      </c>
      <c r="T2295" t="s">
        <v>689</v>
      </c>
      <c r="U2295" t="s">
        <v>1708</v>
      </c>
    </row>
    <row r="2296" spans="1:21" hidden="1" x14ac:dyDescent="0.25">
      <c r="A2296" t="s">
        <v>1547</v>
      </c>
      <c r="B2296" t="s">
        <v>65</v>
      </c>
      <c r="C2296" t="s">
        <v>17</v>
      </c>
      <c r="E2296" s="1">
        <v>44813</v>
      </c>
      <c r="F2296" s="3" t="s">
        <v>1709</v>
      </c>
      <c r="G2296" t="s">
        <v>1710</v>
      </c>
      <c r="H2296" t="s">
        <v>1711</v>
      </c>
      <c r="J2296" s="3" t="s">
        <v>1712</v>
      </c>
      <c r="K2296" s="3" t="s">
        <v>1713</v>
      </c>
      <c r="L2296" s="3" t="s">
        <v>22</v>
      </c>
      <c r="M2296" s="5">
        <v>45473</v>
      </c>
      <c r="N2296">
        <v>11000</v>
      </c>
      <c r="O2296" t="s">
        <v>23</v>
      </c>
      <c r="R2296" s="10">
        <v>8269</v>
      </c>
      <c r="S2296" s="6">
        <v>44816</v>
      </c>
      <c r="T2296" t="s">
        <v>24</v>
      </c>
      <c r="U2296" t="s">
        <v>25</v>
      </c>
    </row>
    <row r="2297" spans="1:21" hidden="1" x14ac:dyDescent="0.25">
      <c r="A2297" t="s">
        <v>1547</v>
      </c>
      <c r="B2297" t="s">
        <v>65</v>
      </c>
      <c r="C2297" t="s">
        <v>17</v>
      </c>
      <c r="E2297" s="1">
        <v>44813</v>
      </c>
      <c r="F2297" s="3" t="s">
        <v>1709</v>
      </c>
      <c r="G2297" t="s">
        <v>1710</v>
      </c>
      <c r="H2297" t="s">
        <v>1711</v>
      </c>
      <c r="J2297" s="3" t="s">
        <v>1712</v>
      </c>
      <c r="K2297" s="3" t="s">
        <v>1713</v>
      </c>
      <c r="L2297" s="3" t="s">
        <v>22</v>
      </c>
      <c r="M2297" s="5">
        <v>45473</v>
      </c>
      <c r="O2297" t="s">
        <v>23</v>
      </c>
      <c r="P2297">
        <v>300</v>
      </c>
      <c r="S2297" s="6">
        <v>44817</v>
      </c>
      <c r="T2297" t="s">
        <v>199</v>
      </c>
      <c r="U2297" t="s">
        <v>425</v>
      </c>
    </row>
    <row r="2298" spans="1:21" hidden="1" x14ac:dyDescent="0.25">
      <c r="A2298" t="s">
        <v>1547</v>
      </c>
      <c r="B2298" t="s">
        <v>65</v>
      </c>
      <c r="C2298" t="s">
        <v>17</v>
      </c>
      <c r="E2298" s="1">
        <v>44813</v>
      </c>
      <c r="F2298" s="3" t="s">
        <v>1709</v>
      </c>
      <c r="G2298" t="s">
        <v>1710</v>
      </c>
      <c r="H2298" t="s">
        <v>1711</v>
      </c>
      <c r="J2298" s="3" t="s">
        <v>1712</v>
      </c>
      <c r="K2298" s="3" t="s">
        <v>1713</v>
      </c>
      <c r="L2298" s="3" t="s">
        <v>22</v>
      </c>
      <c r="M2298" s="5">
        <v>45473</v>
      </c>
      <c r="O2298" t="s">
        <v>23</v>
      </c>
      <c r="P2298">
        <v>5</v>
      </c>
      <c r="S2298" s="6">
        <v>44820</v>
      </c>
      <c r="T2298" t="s">
        <v>1212</v>
      </c>
      <c r="U2298" t="s">
        <v>1714</v>
      </c>
    </row>
    <row r="2299" spans="1:21" hidden="1" x14ac:dyDescent="0.25">
      <c r="A2299" t="s">
        <v>1547</v>
      </c>
      <c r="B2299" t="s">
        <v>65</v>
      </c>
      <c r="C2299" t="s">
        <v>17</v>
      </c>
      <c r="E2299" s="1">
        <v>44813</v>
      </c>
      <c r="F2299" s="3" t="s">
        <v>1709</v>
      </c>
      <c r="G2299" t="s">
        <v>1710</v>
      </c>
      <c r="H2299" t="s">
        <v>1711</v>
      </c>
      <c r="J2299" s="3" t="s">
        <v>1712</v>
      </c>
      <c r="K2299" s="3" t="s">
        <v>1713</v>
      </c>
      <c r="L2299" s="3" t="s">
        <v>22</v>
      </c>
      <c r="M2299" s="5">
        <v>45473</v>
      </c>
      <c r="O2299" t="s">
        <v>23</v>
      </c>
      <c r="P2299">
        <v>1226</v>
      </c>
      <c r="S2299" s="6">
        <v>44825</v>
      </c>
      <c r="T2299" t="s">
        <v>689</v>
      </c>
      <c r="U2299" t="s">
        <v>1715</v>
      </c>
    </row>
    <row r="2300" spans="1:21" hidden="1" x14ac:dyDescent="0.25">
      <c r="A2300" t="s">
        <v>1547</v>
      </c>
      <c r="B2300" t="s">
        <v>74</v>
      </c>
      <c r="C2300" t="s">
        <v>17</v>
      </c>
      <c r="E2300" s="1">
        <v>44798</v>
      </c>
      <c r="F2300" s="3">
        <v>53216545</v>
      </c>
      <c r="G2300" t="s">
        <v>1716</v>
      </c>
      <c r="H2300" t="s">
        <v>1717</v>
      </c>
      <c r="J2300" s="3" t="s">
        <v>1718</v>
      </c>
      <c r="K2300" s="3" t="s">
        <v>1719</v>
      </c>
      <c r="L2300" s="3" t="s">
        <v>102</v>
      </c>
      <c r="M2300" s="5">
        <v>45535</v>
      </c>
      <c r="N2300">
        <v>30</v>
      </c>
      <c r="O2300" t="s">
        <v>153</v>
      </c>
      <c r="P2300">
        <v>1E-3</v>
      </c>
      <c r="R2300" s="10">
        <v>0</v>
      </c>
      <c r="S2300" s="6">
        <v>44805</v>
      </c>
      <c r="T2300" t="s">
        <v>199</v>
      </c>
      <c r="U2300" t="s">
        <v>1552</v>
      </c>
    </row>
    <row r="2301" spans="1:21" hidden="1" x14ac:dyDescent="0.25">
      <c r="A2301" t="s">
        <v>1547</v>
      </c>
      <c r="B2301" t="s">
        <v>74</v>
      </c>
      <c r="C2301" t="s">
        <v>17</v>
      </c>
      <c r="E2301" s="1">
        <v>44798</v>
      </c>
      <c r="F2301" s="3">
        <v>53216545</v>
      </c>
      <c r="G2301" t="s">
        <v>1716</v>
      </c>
      <c r="H2301" t="s">
        <v>1717</v>
      </c>
      <c r="J2301" s="3" t="s">
        <v>1718</v>
      </c>
      <c r="K2301" s="3" t="s">
        <v>1719</v>
      </c>
      <c r="L2301" s="3" t="s">
        <v>102</v>
      </c>
      <c r="M2301" s="5">
        <v>45535</v>
      </c>
      <c r="O2301" t="s">
        <v>153</v>
      </c>
      <c r="P2301">
        <v>5.9999999999999995E-4</v>
      </c>
      <c r="S2301" s="6">
        <v>44806</v>
      </c>
      <c r="T2301" t="s">
        <v>1720</v>
      </c>
      <c r="U2301" t="s">
        <v>1644</v>
      </c>
    </row>
    <row r="2302" spans="1:21" hidden="1" x14ac:dyDescent="0.25">
      <c r="A2302" t="s">
        <v>1547</v>
      </c>
      <c r="B2302" t="s">
        <v>74</v>
      </c>
      <c r="C2302" t="s">
        <v>17</v>
      </c>
      <c r="E2302" s="1">
        <v>44798</v>
      </c>
      <c r="F2302" s="3">
        <v>53216545</v>
      </c>
      <c r="G2302" t="s">
        <v>1716</v>
      </c>
      <c r="H2302" t="s">
        <v>1717</v>
      </c>
      <c r="J2302" s="3" t="s">
        <v>1718</v>
      </c>
      <c r="K2302" s="3" t="s">
        <v>1719</v>
      </c>
      <c r="L2302" s="3" t="s">
        <v>102</v>
      </c>
      <c r="M2302" s="5">
        <v>45535</v>
      </c>
      <c r="O2302" t="s">
        <v>153</v>
      </c>
      <c r="P2302">
        <v>2E-3</v>
      </c>
      <c r="S2302" s="6">
        <v>44811</v>
      </c>
      <c r="T2302" t="s">
        <v>199</v>
      </c>
      <c r="U2302" t="s">
        <v>817</v>
      </c>
    </row>
    <row r="2303" spans="1:21" hidden="1" x14ac:dyDescent="0.25">
      <c r="A2303" t="s">
        <v>1547</v>
      </c>
      <c r="B2303" t="s">
        <v>74</v>
      </c>
      <c r="C2303" t="s">
        <v>17</v>
      </c>
      <c r="E2303" s="1">
        <v>44798</v>
      </c>
      <c r="F2303" s="3">
        <v>53216545</v>
      </c>
      <c r="G2303" t="s">
        <v>1716</v>
      </c>
      <c r="H2303" t="s">
        <v>1717</v>
      </c>
      <c r="J2303" s="3" t="s">
        <v>1718</v>
      </c>
      <c r="K2303" s="3" t="s">
        <v>1719</v>
      </c>
      <c r="L2303" s="3" t="s">
        <v>102</v>
      </c>
      <c r="M2303" s="5">
        <v>45535</v>
      </c>
      <c r="O2303" t="s">
        <v>153</v>
      </c>
      <c r="P2303">
        <v>1.012</v>
      </c>
      <c r="S2303" s="6">
        <v>44811</v>
      </c>
      <c r="T2303" t="s">
        <v>199</v>
      </c>
      <c r="U2303" t="s">
        <v>425</v>
      </c>
    </row>
    <row r="2304" spans="1:21" hidden="1" x14ac:dyDescent="0.25">
      <c r="A2304" t="s">
        <v>1547</v>
      </c>
      <c r="B2304" t="s">
        <v>74</v>
      </c>
      <c r="C2304" t="s">
        <v>17</v>
      </c>
      <c r="E2304" s="1">
        <v>44798</v>
      </c>
      <c r="F2304" s="3">
        <v>53216545</v>
      </c>
      <c r="G2304" t="s">
        <v>1716</v>
      </c>
      <c r="H2304" t="s">
        <v>1717</v>
      </c>
      <c r="J2304" s="3" t="s">
        <v>1718</v>
      </c>
      <c r="K2304" s="3" t="s">
        <v>1719</v>
      </c>
      <c r="L2304" s="3" t="s">
        <v>102</v>
      </c>
      <c r="M2304" s="5">
        <v>45535</v>
      </c>
      <c r="O2304" t="s">
        <v>153</v>
      </c>
      <c r="P2304">
        <v>3.8999999999999999E-4</v>
      </c>
      <c r="S2304" s="6">
        <v>44820</v>
      </c>
      <c r="T2304" t="s">
        <v>1212</v>
      </c>
      <c r="U2304" t="s">
        <v>1714</v>
      </c>
    </row>
    <row r="2305" spans="1:21" hidden="1" x14ac:dyDescent="0.25">
      <c r="A2305" t="s">
        <v>1547</v>
      </c>
      <c r="B2305" t="s">
        <v>74</v>
      </c>
      <c r="C2305" t="s">
        <v>17</v>
      </c>
      <c r="E2305" s="1">
        <v>44798</v>
      </c>
      <c r="F2305" s="3">
        <v>53216545</v>
      </c>
      <c r="G2305" t="s">
        <v>1716</v>
      </c>
      <c r="H2305" t="s">
        <v>1717</v>
      </c>
      <c r="J2305" s="3" t="s">
        <v>1718</v>
      </c>
      <c r="K2305" s="3" t="s">
        <v>1719</v>
      </c>
      <c r="L2305" s="3" t="s">
        <v>102</v>
      </c>
      <c r="M2305" s="5">
        <v>45535</v>
      </c>
      <c r="O2305" t="s">
        <v>153</v>
      </c>
      <c r="P2305">
        <v>0</v>
      </c>
      <c r="S2305" s="6">
        <v>44823</v>
      </c>
      <c r="T2305" t="s">
        <v>24</v>
      </c>
      <c r="U2305" t="s">
        <v>25</v>
      </c>
    </row>
    <row r="2306" spans="1:21" hidden="1" x14ac:dyDescent="0.25">
      <c r="A2306" t="s">
        <v>1547</v>
      </c>
      <c r="B2306" t="s">
        <v>74</v>
      </c>
      <c r="C2306" t="s">
        <v>17</v>
      </c>
      <c r="E2306" s="1">
        <v>44798</v>
      </c>
      <c r="F2306" s="3">
        <v>53216545</v>
      </c>
      <c r="G2306" t="s">
        <v>1716</v>
      </c>
      <c r="H2306" t="s">
        <v>1717</v>
      </c>
      <c r="J2306" s="3" t="s">
        <v>1718</v>
      </c>
      <c r="K2306" s="3" t="s">
        <v>1719</v>
      </c>
      <c r="L2306" s="3" t="s">
        <v>102</v>
      </c>
      <c r="M2306" s="5">
        <v>45535</v>
      </c>
      <c r="O2306" t="s">
        <v>153</v>
      </c>
      <c r="P2306">
        <v>6.0010000000000001E-2</v>
      </c>
      <c r="S2306" s="6">
        <v>44825</v>
      </c>
      <c r="T2306" t="s">
        <v>689</v>
      </c>
      <c r="U2306" t="s">
        <v>1708</v>
      </c>
    </row>
    <row r="2307" spans="1:21" hidden="1" x14ac:dyDescent="0.25">
      <c r="A2307" t="s">
        <v>1547</v>
      </c>
      <c r="B2307" t="s">
        <v>74</v>
      </c>
      <c r="C2307" t="s">
        <v>17</v>
      </c>
      <c r="E2307" s="1">
        <v>44755</v>
      </c>
      <c r="F2307" s="3" t="s">
        <v>1582</v>
      </c>
      <c r="G2307" t="s">
        <v>686</v>
      </c>
      <c r="H2307" t="s">
        <v>1583</v>
      </c>
      <c r="J2307" s="3" t="s">
        <v>1584</v>
      </c>
      <c r="K2307" s="3" t="s">
        <v>1585</v>
      </c>
      <c r="L2307" s="3" t="s">
        <v>22</v>
      </c>
      <c r="M2307" s="5">
        <v>45501</v>
      </c>
      <c r="O2307" t="s">
        <v>422</v>
      </c>
      <c r="P2307">
        <v>2E-3</v>
      </c>
      <c r="S2307" s="6">
        <v>44811</v>
      </c>
      <c r="T2307" t="s">
        <v>199</v>
      </c>
      <c r="U2307" t="s">
        <v>817</v>
      </c>
    </row>
    <row r="2308" spans="1:21" hidden="1" x14ac:dyDescent="0.25">
      <c r="A2308" t="s">
        <v>1547</v>
      </c>
      <c r="B2308" t="s">
        <v>74</v>
      </c>
      <c r="C2308" t="s">
        <v>17</v>
      </c>
      <c r="E2308" s="1">
        <v>44796</v>
      </c>
      <c r="G2308" t="s">
        <v>1721</v>
      </c>
      <c r="H2308" t="s">
        <v>1722</v>
      </c>
      <c r="J2308" s="3" t="s">
        <v>1723</v>
      </c>
      <c r="K2308" s="3" t="s">
        <v>1724</v>
      </c>
      <c r="L2308" s="3" t="s">
        <v>1725</v>
      </c>
      <c r="M2308" s="5">
        <v>44985</v>
      </c>
      <c r="N2308">
        <v>430</v>
      </c>
      <c r="O2308" t="s">
        <v>103</v>
      </c>
      <c r="R2308" s="10">
        <v>185.7</v>
      </c>
      <c r="S2308" s="6">
        <v>44796</v>
      </c>
      <c r="T2308" t="s">
        <v>24</v>
      </c>
      <c r="U2308" t="s">
        <v>1726</v>
      </c>
    </row>
    <row r="2309" spans="1:21" hidden="1" x14ac:dyDescent="0.25">
      <c r="A2309" t="s">
        <v>1547</v>
      </c>
      <c r="B2309" t="s">
        <v>74</v>
      </c>
      <c r="C2309" t="s">
        <v>17</v>
      </c>
      <c r="E2309" s="1">
        <v>44796</v>
      </c>
      <c r="G2309" t="s">
        <v>1721</v>
      </c>
      <c r="H2309" t="s">
        <v>1722</v>
      </c>
      <c r="J2309" s="3" t="s">
        <v>1723</v>
      </c>
      <c r="K2309" s="3" t="s">
        <v>1724</v>
      </c>
      <c r="L2309" s="3" t="s">
        <v>1725</v>
      </c>
      <c r="M2309" s="5">
        <v>44985</v>
      </c>
      <c r="O2309" t="s">
        <v>103</v>
      </c>
      <c r="P2309">
        <v>50</v>
      </c>
      <c r="S2309" s="6">
        <v>44817</v>
      </c>
      <c r="T2309" t="s">
        <v>199</v>
      </c>
      <c r="U2309" t="s">
        <v>425</v>
      </c>
    </row>
    <row r="2310" spans="1:21" hidden="1" x14ac:dyDescent="0.25">
      <c r="A2310" t="s">
        <v>1547</v>
      </c>
      <c r="B2310" t="s">
        <v>74</v>
      </c>
      <c r="C2310" t="s">
        <v>17</v>
      </c>
      <c r="E2310" s="1">
        <v>44796</v>
      </c>
      <c r="G2310" t="s">
        <v>1721</v>
      </c>
      <c r="H2310" t="s">
        <v>1722</v>
      </c>
      <c r="J2310" s="3" t="s">
        <v>1723</v>
      </c>
      <c r="K2310" s="3" t="s">
        <v>1724</v>
      </c>
      <c r="L2310" s="3" t="s">
        <v>1725</v>
      </c>
      <c r="M2310" s="5">
        <v>44985</v>
      </c>
      <c r="O2310" t="s">
        <v>103</v>
      </c>
      <c r="P2310">
        <v>0.03</v>
      </c>
      <c r="S2310" s="6">
        <v>44823</v>
      </c>
      <c r="T2310" t="s">
        <v>199</v>
      </c>
      <c r="U2310" t="s">
        <v>1727</v>
      </c>
    </row>
    <row r="2311" spans="1:21" hidden="1" x14ac:dyDescent="0.25">
      <c r="A2311" t="s">
        <v>1547</v>
      </c>
      <c r="B2311" t="s">
        <v>74</v>
      </c>
      <c r="C2311" t="s">
        <v>17</v>
      </c>
      <c r="E2311" s="1">
        <v>44796</v>
      </c>
      <c r="G2311" t="s">
        <v>1721</v>
      </c>
      <c r="H2311" t="s">
        <v>1722</v>
      </c>
      <c r="J2311" s="3" t="s">
        <v>1723</v>
      </c>
      <c r="K2311" s="3" t="s">
        <v>1724</v>
      </c>
      <c r="L2311" s="3" t="s">
        <v>1725</v>
      </c>
      <c r="M2311" s="5">
        <v>44985</v>
      </c>
      <c r="O2311" t="s">
        <v>103</v>
      </c>
      <c r="P2311">
        <v>0</v>
      </c>
      <c r="S2311" s="6">
        <v>44824</v>
      </c>
      <c r="T2311" t="s">
        <v>24</v>
      </c>
      <c r="U2311" t="s">
        <v>104</v>
      </c>
    </row>
    <row r="2312" spans="1:21" hidden="1" x14ac:dyDescent="0.25">
      <c r="A2312" t="s">
        <v>1547</v>
      </c>
      <c r="B2312" t="s">
        <v>74</v>
      </c>
      <c r="C2312" t="s">
        <v>17</v>
      </c>
      <c r="E2312" s="1">
        <v>44796</v>
      </c>
      <c r="G2312" t="s">
        <v>1721</v>
      </c>
      <c r="H2312" t="s">
        <v>1722</v>
      </c>
      <c r="J2312" s="3" t="s">
        <v>1723</v>
      </c>
      <c r="K2312" s="3" t="s">
        <v>1724</v>
      </c>
      <c r="L2312" s="3" t="s">
        <v>1725</v>
      </c>
      <c r="M2312" s="5">
        <v>44985</v>
      </c>
      <c r="O2312" t="s">
        <v>103</v>
      </c>
      <c r="P2312">
        <v>48.56</v>
      </c>
      <c r="S2312" s="6">
        <v>44825</v>
      </c>
      <c r="T2312" t="s">
        <v>689</v>
      </c>
      <c r="U2312" t="s">
        <v>1708</v>
      </c>
    </row>
    <row r="2313" spans="1:21" hidden="1" x14ac:dyDescent="0.25">
      <c r="A2313" t="s">
        <v>1547</v>
      </c>
      <c r="B2313" t="s">
        <v>74</v>
      </c>
      <c r="C2313" t="s">
        <v>17</v>
      </c>
      <c r="E2313" s="1">
        <v>44796</v>
      </c>
      <c r="G2313" t="s">
        <v>1721</v>
      </c>
      <c r="H2313" t="s">
        <v>1722</v>
      </c>
      <c r="J2313" s="3" t="s">
        <v>1723</v>
      </c>
      <c r="K2313" s="3" t="s">
        <v>1724</v>
      </c>
      <c r="L2313" s="3" t="s">
        <v>1725</v>
      </c>
      <c r="M2313" s="5">
        <v>44985</v>
      </c>
      <c r="O2313" t="s">
        <v>103</v>
      </c>
      <c r="P2313">
        <v>145.71</v>
      </c>
      <c r="S2313" s="6">
        <v>44826</v>
      </c>
      <c r="T2313" t="s">
        <v>689</v>
      </c>
      <c r="U2313" t="s">
        <v>1728</v>
      </c>
    </row>
    <row r="2314" spans="1:21" hidden="1" x14ac:dyDescent="0.25">
      <c r="A2314" t="s">
        <v>1547</v>
      </c>
      <c r="B2314" t="s">
        <v>65</v>
      </c>
      <c r="C2314" t="s">
        <v>17</v>
      </c>
      <c r="E2314" s="1">
        <v>44802</v>
      </c>
      <c r="F2314" s="3" t="s">
        <v>938</v>
      </c>
      <c r="G2314" t="s">
        <v>1729</v>
      </c>
      <c r="H2314" t="s">
        <v>195</v>
      </c>
      <c r="I2314" t="s">
        <v>20</v>
      </c>
      <c r="J2314" s="3" t="s">
        <v>1730</v>
      </c>
      <c r="K2314" s="3">
        <v>1366509</v>
      </c>
      <c r="L2314" s="3" t="s">
        <v>22</v>
      </c>
      <c r="M2314" s="5">
        <v>46628</v>
      </c>
      <c r="N2314">
        <v>288</v>
      </c>
      <c r="O2314" t="s">
        <v>23</v>
      </c>
      <c r="R2314" s="10">
        <v>0</v>
      </c>
      <c r="S2314" s="6">
        <v>44802</v>
      </c>
      <c r="T2314" t="s">
        <v>24</v>
      </c>
      <c r="U2314" t="s">
        <v>25</v>
      </c>
    </row>
    <row r="2315" spans="1:21" hidden="1" x14ac:dyDescent="0.25">
      <c r="A2315" t="s">
        <v>1547</v>
      </c>
      <c r="B2315" t="s">
        <v>65</v>
      </c>
      <c r="C2315" t="s">
        <v>17</v>
      </c>
      <c r="E2315" s="1">
        <v>44802</v>
      </c>
      <c r="F2315" s="3" t="s">
        <v>938</v>
      </c>
      <c r="G2315" t="s">
        <v>1729</v>
      </c>
      <c r="H2315" t="s">
        <v>195</v>
      </c>
      <c r="I2315" t="s">
        <v>20</v>
      </c>
      <c r="J2315" s="3" t="s">
        <v>1730</v>
      </c>
      <c r="K2315" s="3">
        <v>1366509</v>
      </c>
      <c r="L2315" s="3" t="s">
        <v>22</v>
      </c>
      <c r="M2315" s="5">
        <v>46628</v>
      </c>
      <c r="O2315" t="s">
        <v>23</v>
      </c>
      <c r="P2315">
        <v>96</v>
      </c>
      <c r="S2315" s="6">
        <v>44827</v>
      </c>
      <c r="T2315" t="s">
        <v>707</v>
      </c>
      <c r="U2315" t="s">
        <v>1731</v>
      </c>
    </row>
    <row r="2316" spans="1:21" hidden="1" x14ac:dyDescent="0.25">
      <c r="A2316" t="s">
        <v>1547</v>
      </c>
      <c r="B2316" t="s">
        <v>65</v>
      </c>
      <c r="C2316" t="s">
        <v>17</v>
      </c>
      <c r="E2316" s="1">
        <v>44795</v>
      </c>
      <c r="F2316" s="3" t="s">
        <v>1732</v>
      </c>
      <c r="G2316" t="s">
        <v>1733</v>
      </c>
      <c r="H2316" t="s">
        <v>1153</v>
      </c>
      <c r="I2316" t="s">
        <v>1153</v>
      </c>
      <c r="J2316" s="3" t="s">
        <v>1634</v>
      </c>
      <c r="K2316" s="3">
        <v>83678</v>
      </c>
      <c r="L2316" s="3" t="s">
        <v>22</v>
      </c>
      <c r="M2316" s="5">
        <v>46621</v>
      </c>
      <c r="N2316">
        <v>18</v>
      </c>
      <c r="O2316" t="s">
        <v>23</v>
      </c>
      <c r="S2316" s="6">
        <v>44795</v>
      </c>
      <c r="T2316" t="s">
        <v>346</v>
      </c>
      <c r="U2316" t="s">
        <v>25</v>
      </c>
    </row>
    <row r="2317" spans="1:21" hidden="1" x14ac:dyDescent="0.25">
      <c r="A2317" t="s">
        <v>1547</v>
      </c>
      <c r="B2317" t="s">
        <v>65</v>
      </c>
      <c r="C2317" t="s">
        <v>17</v>
      </c>
      <c r="E2317" s="1">
        <v>44795</v>
      </c>
      <c r="F2317" s="3" t="s">
        <v>1732</v>
      </c>
      <c r="G2317" t="s">
        <v>1733</v>
      </c>
      <c r="H2317" t="s">
        <v>1153</v>
      </c>
      <c r="I2317" t="s">
        <v>1153</v>
      </c>
      <c r="J2317" s="3" t="s">
        <v>1634</v>
      </c>
      <c r="K2317" s="3">
        <v>83678</v>
      </c>
      <c r="L2317" s="3" t="s">
        <v>22</v>
      </c>
      <c r="M2317" s="5">
        <v>46621</v>
      </c>
      <c r="O2317" t="s">
        <v>23</v>
      </c>
      <c r="P2317">
        <v>3</v>
      </c>
      <c r="S2317" s="6">
        <v>44825</v>
      </c>
      <c r="T2317" t="s">
        <v>689</v>
      </c>
      <c r="U2317" t="s">
        <v>1708</v>
      </c>
    </row>
    <row r="2318" spans="1:21" hidden="1" x14ac:dyDescent="0.25">
      <c r="A2318" t="s">
        <v>1547</v>
      </c>
      <c r="B2318" t="s">
        <v>65</v>
      </c>
      <c r="C2318" t="s">
        <v>17</v>
      </c>
      <c r="E2318" s="1">
        <v>44795</v>
      </c>
      <c r="F2318" s="3" t="s">
        <v>1732</v>
      </c>
      <c r="G2318" t="s">
        <v>1733</v>
      </c>
      <c r="H2318" t="s">
        <v>1153</v>
      </c>
      <c r="I2318" t="s">
        <v>1153</v>
      </c>
      <c r="J2318" s="3" t="s">
        <v>1634</v>
      </c>
      <c r="K2318" s="3">
        <v>83678</v>
      </c>
      <c r="L2318" s="3" t="s">
        <v>22</v>
      </c>
      <c r="M2318" s="5">
        <v>46621</v>
      </c>
      <c r="O2318" t="s">
        <v>23</v>
      </c>
      <c r="P2318">
        <v>3</v>
      </c>
      <c r="S2318" s="6">
        <v>44826</v>
      </c>
      <c r="T2318" t="s">
        <v>689</v>
      </c>
      <c r="U2318" t="s">
        <v>1728</v>
      </c>
    </row>
    <row r="2319" spans="1:21" hidden="1" x14ac:dyDescent="0.25">
      <c r="A2319" t="s">
        <v>1547</v>
      </c>
      <c r="B2319" t="s">
        <v>65</v>
      </c>
      <c r="C2319" t="s">
        <v>17</v>
      </c>
      <c r="E2319" s="1">
        <v>44813</v>
      </c>
      <c r="F2319" s="3" t="s">
        <v>1734</v>
      </c>
      <c r="G2319" t="s">
        <v>1735</v>
      </c>
      <c r="H2319" t="s">
        <v>1650</v>
      </c>
      <c r="J2319" s="3" t="s">
        <v>1736</v>
      </c>
      <c r="K2319" s="3" t="s">
        <v>1737</v>
      </c>
      <c r="L2319" s="3" t="s">
        <v>22</v>
      </c>
      <c r="M2319" s="5">
        <v>45747</v>
      </c>
      <c r="N2319">
        <v>11000</v>
      </c>
      <c r="O2319" t="s">
        <v>23</v>
      </c>
      <c r="R2319" s="10">
        <v>7605</v>
      </c>
      <c r="S2319" s="6">
        <v>44816</v>
      </c>
      <c r="T2319" t="s">
        <v>24</v>
      </c>
      <c r="U2319" t="s">
        <v>25</v>
      </c>
    </row>
    <row r="2320" spans="1:21" hidden="1" x14ac:dyDescent="0.25">
      <c r="A2320" t="s">
        <v>1547</v>
      </c>
      <c r="B2320" t="s">
        <v>65</v>
      </c>
      <c r="C2320" t="s">
        <v>17</v>
      </c>
      <c r="E2320" s="1">
        <v>44813</v>
      </c>
      <c r="F2320" s="3" t="s">
        <v>1734</v>
      </c>
      <c r="G2320" t="s">
        <v>1735</v>
      </c>
      <c r="H2320" t="s">
        <v>1650</v>
      </c>
      <c r="J2320" s="3" t="s">
        <v>1736</v>
      </c>
      <c r="K2320" s="3" t="s">
        <v>1737</v>
      </c>
      <c r="L2320" s="3" t="s">
        <v>22</v>
      </c>
      <c r="M2320" s="5">
        <v>45747</v>
      </c>
      <c r="O2320" t="s">
        <v>23</v>
      </c>
      <c r="P2320">
        <v>303</v>
      </c>
      <c r="S2320" s="6">
        <v>44817</v>
      </c>
      <c r="T2320" t="s">
        <v>199</v>
      </c>
      <c r="U2320" t="s">
        <v>425</v>
      </c>
    </row>
    <row r="2321" spans="1:21" hidden="1" x14ac:dyDescent="0.25">
      <c r="A2321" t="s">
        <v>1547</v>
      </c>
      <c r="B2321" t="s">
        <v>65</v>
      </c>
      <c r="C2321" t="s">
        <v>17</v>
      </c>
      <c r="E2321" s="1">
        <v>44813</v>
      </c>
      <c r="F2321" s="3" t="s">
        <v>1734</v>
      </c>
      <c r="G2321" t="s">
        <v>1735</v>
      </c>
      <c r="H2321" t="s">
        <v>1650</v>
      </c>
      <c r="J2321" s="3" t="s">
        <v>1736</v>
      </c>
      <c r="K2321" s="3" t="s">
        <v>1737</v>
      </c>
      <c r="L2321" s="3" t="s">
        <v>22</v>
      </c>
      <c r="M2321" s="5">
        <v>45747</v>
      </c>
      <c r="O2321" t="s">
        <v>23</v>
      </c>
      <c r="P2321">
        <v>5</v>
      </c>
      <c r="S2321" s="6">
        <v>44820</v>
      </c>
      <c r="T2321" t="s">
        <v>1212</v>
      </c>
      <c r="U2321" t="s">
        <v>1714</v>
      </c>
    </row>
    <row r="2322" spans="1:21" hidden="1" x14ac:dyDescent="0.25">
      <c r="A2322" t="s">
        <v>1547</v>
      </c>
      <c r="B2322" t="s">
        <v>65</v>
      </c>
      <c r="C2322" t="s">
        <v>17</v>
      </c>
      <c r="E2322" s="1">
        <v>44813</v>
      </c>
      <c r="F2322" s="3" t="s">
        <v>1734</v>
      </c>
      <c r="G2322" t="s">
        <v>1735</v>
      </c>
      <c r="H2322" t="s">
        <v>1650</v>
      </c>
      <c r="J2322" s="3" t="s">
        <v>1736</v>
      </c>
      <c r="K2322" s="3" t="s">
        <v>1737</v>
      </c>
      <c r="L2322" s="3" t="s">
        <v>22</v>
      </c>
      <c r="M2322" s="5">
        <v>45747</v>
      </c>
      <c r="O2322" t="s">
        <v>23</v>
      </c>
      <c r="P2322">
        <v>1561</v>
      </c>
      <c r="S2322" s="6">
        <v>44826</v>
      </c>
      <c r="T2322" t="s">
        <v>689</v>
      </c>
      <c r="U2322" t="s">
        <v>1728</v>
      </c>
    </row>
    <row r="2323" spans="1:21" hidden="1" x14ac:dyDescent="0.25">
      <c r="A2323" t="s">
        <v>1547</v>
      </c>
      <c r="B2323" t="s">
        <v>74</v>
      </c>
      <c r="C2323" t="s">
        <v>17</v>
      </c>
      <c r="E2323" s="1">
        <v>44704</v>
      </c>
      <c r="F2323" s="3" t="s">
        <v>1548</v>
      </c>
      <c r="G2323" t="s">
        <v>1549</v>
      </c>
      <c r="H2323" t="s">
        <v>452</v>
      </c>
      <c r="I2323" t="s">
        <v>452</v>
      </c>
      <c r="J2323" s="3" t="s">
        <v>1550</v>
      </c>
      <c r="K2323" s="3" t="s">
        <v>1551</v>
      </c>
      <c r="L2323" s="3" t="s">
        <v>22</v>
      </c>
      <c r="M2323" s="5">
        <v>45220</v>
      </c>
      <c r="O2323" t="s">
        <v>103</v>
      </c>
      <c r="P2323">
        <v>1</v>
      </c>
      <c r="S2323" s="6">
        <v>44811</v>
      </c>
      <c r="T2323" t="s">
        <v>199</v>
      </c>
      <c r="U2323" t="s">
        <v>817</v>
      </c>
    </row>
    <row r="2324" spans="1:21" hidden="1" x14ac:dyDescent="0.25">
      <c r="A2324" t="s">
        <v>1547</v>
      </c>
      <c r="B2324" t="s">
        <v>74</v>
      </c>
      <c r="C2324" t="s">
        <v>17</v>
      </c>
      <c r="E2324" s="1">
        <v>44704</v>
      </c>
      <c r="F2324" s="3" t="s">
        <v>1548</v>
      </c>
      <c r="G2324" t="s">
        <v>1549</v>
      </c>
      <c r="H2324" t="s">
        <v>452</v>
      </c>
      <c r="I2324" t="s">
        <v>452</v>
      </c>
      <c r="J2324" s="3" t="s">
        <v>1550</v>
      </c>
      <c r="K2324" s="3" t="s">
        <v>1551</v>
      </c>
      <c r="L2324" s="3" t="s">
        <v>22</v>
      </c>
      <c r="M2324" s="5">
        <v>45220</v>
      </c>
      <c r="O2324" t="s">
        <v>103</v>
      </c>
      <c r="P2324">
        <v>6</v>
      </c>
      <c r="S2324" s="6">
        <v>44814</v>
      </c>
      <c r="T2324" t="s">
        <v>199</v>
      </c>
      <c r="U2324" t="s">
        <v>425</v>
      </c>
    </row>
    <row r="2325" spans="1:21" hidden="1" x14ac:dyDescent="0.25">
      <c r="A2325" t="s">
        <v>1547</v>
      </c>
      <c r="B2325" t="s">
        <v>74</v>
      </c>
      <c r="C2325" t="s">
        <v>17</v>
      </c>
      <c r="E2325" s="1">
        <v>44704</v>
      </c>
      <c r="F2325" s="3" t="s">
        <v>1548</v>
      </c>
      <c r="G2325" t="s">
        <v>1549</v>
      </c>
      <c r="H2325" t="s">
        <v>452</v>
      </c>
      <c r="I2325" t="s">
        <v>452</v>
      </c>
      <c r="J2325" s="3" t="s">
        <v>1550</v>
      </c>
      <c r="K2325" s="3" t="s">
        <v>1551</v>
      </c>
      <c r="L2325" s="3" t="s">
        <v>22</v>
      </c>
      <c r="M2325" s="5">
        <v>45220</v>
      </c>
      <c r="O2325" t="s">
        <v>103</v>
      </c>
      <c r="P2325">
        <v>0.31</v>
      </c>
      <c r="S2325" s="6">
        <v>44805</v>
      </c>
      <c r="T2325" t="s">
        <v>1212</v>
      </c>
      <c r="U2325" t="s">
        <v>1714</v>
      </c>
    </row>
    <row r="2326" spans="1:21" hidden="1" x14ac:dyDescent="0.25">
      <c r="A2326" t="s">
        <v>1547</v>
      </c>
      <c r="B2326" t="s">
        <v>74</v>
      </c>
      <c r="C2326" t="s">
        <v>17</v>
      </c>
      <c r="E2326" s="1">
        <v>44704</v>
      </c>
      <c r="F2326" s="3" t="s">
        <v>1548</v>
      </c>
      <c r="G2326" t="s">
        <v>1549</v>
      </c>
      <c r="H2326" t="s">
        <v>452</v>
      </c>
      <c r="I2326" t="s">
        <v>452</v>
      </c>
      <c r="J2326" s="3" t="s">
        <v>1550</v>
      </c>
      <c r="K2326" s="3" t="s">
        <v>1551</v>
      </c>
      <c r="L2326" s="3" t="s">
        <v>22</v>
      </c>
      <c r="M2326" s="5">
        <v>45220</v>
      </c>
      <c r="O2326" t="s">
        <v>103</v>
      </c>
      <c r="P2326">
        <v>0</v>
      </c>
      <c r="S2326" s="6">
        <v>44823</v>
      </c>
      <c r="T2326" t="s">
        <v>24</v>
      </c>
      <c r="U2326" t="s">
        <v>25</v>
      </c>
    </row>
    <row r="2327" spans="1:21" hidden="1" x14ac:dyDescent="0.25">
      <c r="A2327" t="s">
        <v>1547</v>
      </c>
      <c r="B2327" t="s">
        <v>74</v>
      </c>
      <c r="C2327" t="s">
        <v>17</v>
      </c>
      <c r="E2327" s="1">
        <v>44704</v>
      </c>
      <c r="F2327" s="3" t="s">
        <v>1548</v>
      </c>
      <c r="G2327" t="s">
        <v>1549</v>
      </c>
      <c r="H2327" t="s">
        <v>452</v>
      </c>
      <c r="I2327" t="s">
        <v>452</v>
      </c>
      <c r="J2327" s="3" t="s">
        <v>1550</v>
      </c>
      <c r="K2327" s="3" t="s">
        <v>1551</v>
      </c>
      <c r="L2327" s="3" t="s">
        <v>22</v>
      </c>
      <c r="M2327" s="5">
        <v>45220</v>
      </c>
      <c r="O2327" t="s">
        <v>103</v>
      </c>
      <c r="P2327">
        <v>1.49</v>
      </c>
      <c r="S2327" s="6">
        <v>44825</v>
      </c>
      <c r="T2327" t="s">
        <v>689</v>
      </c>
      <c r="U2327" t="s">
        <v>1708</v>
      </c>
    </row>
    <row r="2328" spans="1:21" hidden="1" x14ac:dyDescent="0.25">
      <c r="A2328" t="s">
        <v>1547</v>
      </c>
      <c r="B2328" t="s">
        <v>74</v>
      </c>
      <c r="C2328" t="s">
        <v>17</v>
      </c>
      <c r="E2328" s="1">
        <v>44704</v>
      </c>
      <c r="F2328" s="3" t="s">
        <v>1548</v>
      </c>
      <c r="G2328" t="s">
        <v>1549</v>
      </c>
      <c r="H2328" t="s">
        <v>452</v>
      </c>
      <c r="I2328" t="s">
        <v>452</v>
      </c>
      <c r="J2328" s="3" t="s">
        <v>1550</v>
      </c>
      <c r="K2328" s="3" t="s">
        <v>1551</v>
      </c>
      <c r="L2328" s="3" t="s">
        <v>22</v>
      </c>
      <c r="M2328" s="5">
        <v>45220</v>
      </c>
      <c r="O2328" t="s">
        <v>103</v>
      </c>
      <c r="P2328">
        <v>2.1</v>
      </c>
      <c r="S2328" s="6">
        <v>44826</v>
      </c>
      <c r="T2328" t="s">
        <v>689</v>
      </c>
      <c r="U2328" t="s">
        <v>1728</v>
      </c>
    </row>
    <row r="2329" spans="1:21" hidden="1" x14ac:dyDescent="0.25">
      <c r="A2329" t="s">
        <v>1547</v>
      </c>
      <c r="B2329" t="s">
        <v>74</v>
      </c>
      <c r="C2329" t="s">
        <v>17</v>
      </c>
      <c r="E2329" s="1">
        <v>44755</v>
      </c>
      <c r="F2329" s="3" t="s">
        <v>1582</v>
      </c>
      <c r="G2329" t="s">
        <v>686</v>
      </c>
      <c r="H2329" t="s">
        <v>1583</v>
      </c>
      <c r="J2329" s="3" t="s">
        <v>1584</v>
      </c>
      <c r="K2329" s="3" t="s">
        <v>1585</v>
      </c>
      <c r="L2329" s="3" t="s">
        <v>22</v>
      </c>
      <c r="M2329" s="5">
        <v>45501</v>
      </c>
      <c r="O2329" t="s">
        <v>422</v>
      </c>
      <c r="P2329">
        <v>0.189</v>
      </c>
      <c r="S2329" s="6">
        <v>44814</v>
      </c>
      <c r="T2329" t="s">
        <v>199</v>
      </c>
      <c r="U2329" t="s">
        <v>425</v>
      </c>
    </row>
    <row r="2330" spans="1:21" hidden="1" x14ac:dyDescent="0.25">
      <c r="A2330" t="s">
        <v>1547</v>
      </c>
      <c r="B2330" t="s">
        <v>74</v>
      </c>
      <c r="C2330" t="s">
        <v>17</v>
      </c>
      <c r="E2330" s="1">
        <v>44755</v>
      </c>
      <c r="F2330" s="3" t="s">
        <v>1582</v>
      </c>
      <c r="G2330" t="s">
        <v>686</v>
      </c>
      <c r="H2330" t="s">
        <v>1583</v>
      </c>
      <c r="J2330" s="3" t="s">
        <v>1584</v>
      </c>
      <c r="K2330" s="3" t="s">
        <v>1585</v>
      </c>
      <c r="L2330" s="3" t="s">
        <v>22</v>
      </c>
      <c r="M2330" s="5">
        <v>45501</v>
      </c>
      <c r="O2330" t="s">
        <v>422</v>
      </c>
      <c r="P2330">
        <v>1.2999999999999999E-3</v>
      </c>
      <c r="S2330" s="6">
        <v>44820</v>
      </c>
      <c r="T2330" t="s">
        <v>1212</v>
      </c>
      <c r="U2330" t="s">
        <v>1714</v>
      </c>
    </row>
    <row r="2331" spans="1:21" hidden="1" x14ac:dyDescent="0.25">
      <c r="A2331" t="s">
        <v>1547</v>
      </c>
      <c r="B2331" t="s">
        <v>74</v>
      </c>
      <c r="C2331" t="s">
        <v>17</v>
      </c>
      <c r="E2331" s="1">
        <v>44755</v>
      </c>
      <c r="F2331" s="3" t="s">
        <v>1582</v>
      </c>
      <c r="G2331" t="s">
        <v>686</v>
      </c>
      <c r="H2331" t="s">
        <v>1583</v>
      </c>
      <c r="J2331" s="3" t="s">
        <v>1584</v>
      </c>
      <c r="K2331" s="3" t="s">
        <v>1585</v>
      </c>
      <c r="L2331" s="3" t="s">
        <v>22</v>
      </c>
      <c r="M2331" s="5">
        <v>45501</v>
      </c>
      <c r="O2331" t="s">
        <v>422</v>
      </c>
      <c r="P2331">
        <v>4.0000000000000002E-4</v>
      </c>
      <c r="S2331" s="6">
        <v>44820</v>
      </c>
      <c r="T2331" t="s">
        <v>1212</v>
      </c>
      <c r="U2331" t="s">
        <v>1714</v>
      </c>
    </row>
    <row r="2332" spans="1:21" hidden="1" x14ac:dyDescent="0.25">
      <c r="A2332" t="s">
        <v>1547</v>
      </c>
      <c r="B2332" t="s">
        <v>74</v>
      </c>
      <c r="C2332" t="s">
        <v>17</v>
      </c>
      <c r="E2332" s="1">
        <v>44755</v>
      </c>
      <c r="F2332" s="3" t="s">
        <v>1582</v>
      </c>
      <c r="G2332" t="s">
        <v>686</v>
      </c>
      <c r="H2332" t="s">
        <v>1583</v>
      </c>
      <c r="J2332" s="3" t="s">
        <v>1584</v>
      </c>
      <c r="K2332" s="3" t="s">
        <v>1585</v>
      </c>
      <c r="L2332" s="3" t="s">
        <v>22</v>
      </c>
      <c r="M2332" s="5">
        <v>45501</v>
      </c>
      <c r="O2332" t="s">
        <v>422</v>
      </c>
      <c r="P2332">
        <v>0</v>
      </c>
      <c r="S2332" s="6">
        <v>44823</v>
      </c>
      <c r="T2332" t="s">
        <v>24</v>
      </c>
      <c r="U2332" t="s">
        <v>25</v>
      </c>
    </row>
    <row r="2333" spans="1:21" hidden="1" x14ac:dyDescent="0.25">
      <c r="A2333" t="s">
        <v>1547</v>
      </c>
      <c r="B2333" t="s">
        <v>74</v>
      </c>
      <c r="C2333" t="s">
        <v>17</v>
      </c>
      <c r="E2333" s="1">
        <v>44755</v>
      </c>
      <c r="F2333" s="3" t="s">
        <v>1582</v>
      </c>
      <c r="G2333" t="s">
        <v>686</v>
      </c>
      <c r="H2333" t="s">
        <v>1583</v>
      </c>
      <c r="J2333" s="3" t="s">
        <v>1584</v>
      </c>
      <c r="K2333" s="3" t="s">
        <v>1585</v>
      </c>
      <c r="L2333" s="3" t="s">
        <v>22</v>
      </c>
      <c r="M2333" s="5">
        <v>45501</v>
      </c>
      <c r="O2333" t="s">
        <v>422</v>
      </c>
      <c r="P2333">
        <v>0.93998000000000004</v>
      </c>
      <c r="S2333" s="6">
        <v>44825</v>
      </c>
      <c r="T2333" t="s">
        <v>689</v>
      </c>
      <c r="U2333" t="s">
        <v>1738</v>
      </c>
    </row>
    <row r="2334" spans="1:21" hidden="1" x14ac:dyDescent="0.25">
      <c r="A2334" t="s">
        <v>1547</v>
      </c>
      <c r="B2334" t="s">
        <v>74</v>
      </c>
      <c r="C2334" t="s">
        <v>17</v>
      </c>
      <c r="E2334" s="1">
        <v>44755</v>
      </c>
      <c r="F2334" s="3" t="s">
        <v>1582</v>
      </c>
      <c r="G2334" t="s">
        <v>686</v>
      </c>
      <c r="H2334" t="s">
        <v>1583</v>
      </c>
      <c r="J2334" s="3" t="s">
        <v>1584</v>
      </c>
      <c r="K2334" s="3" t="s">
        <v>1585</v>
      </c>
      <c r="L2334" s="3" t="s">
        <v>22</v>
      </c>
      <c r="M2334" s="5">
        <v>45501</v>
      </c>
      <c r="O2334" t="s">
        <v>422</v>
      </c>
      <c r="P2334">
        <v>0.94099999999999995</v>
      </c>
      <c r="S2334" s="6">
        <v>44844</v>
      </c>
      <c r="T2334" t="s">
        <v>689</v>
      </c>
      <c r="U2334" t="s">
        <v>1774</v>
      </c>
    </row>
    <row r="2335" spans="1:21" hidden="1" x14ac:dyDescent="0.25">
      <c r="A2335" t="s">
        <v>1547</v>
      </c>
      <c r="B2335" t="s">
        <v>65</v>
      </c>
      <c r="C2335" t="s">
        <v>17</v>
      </c>
      <c r="E2335" s="1">
        <v>44795</v>
      </c>
      <c r="F2335" s="3" t="s">
        <v>1732</v>
      </c>
      <c r="G2335" t="s">
        <v>1733</v>
      </c>
      <c r="H2335" t="s">
        <v>1153</v>
      </c>
      <c r="I2335" t="s">
        <v>1153</v>
      </c>
      <c r="J2335" s="3" t="s">
        <v>1634</v>
      </c>
      <c r="K2335" s="3">
        <v>83678</v>
      </c>
      <c r="L2335" s="3" t="s">
        <v>22</v>
      </c>
      <c r="M2335" s="5">
        <v>46621</v>
      </c>
      <c r="O2335" t="s">
        <v>23</v>
      </c>
      <c r="P2335">
        <v>3</v>
      </c>
      <c r="S2335" s="6">
        <v>44841</v>
      </c>
      <c r="T2335" t="s">
        <v>689</v>
      </c>
      <c r="U2335" t="s">
        <v>1785</v>
      </c>
    </row>
    <row r="2336" spans="1:21" hidden="1" x14ac:dyDescent="0.25">
      <c r="A2336" t="s">
        <v>1547</v>
      </c>
      <c r="B2336" t="s">
        <v>65</v>
      </c>
      <c r="C2336" t="s">
        <v>17</v>
      </c>
      <c r="E2336" s="1">
        <v>44795</v>
      </c>
      <c r="F2336" s="3" t="s">
        <v>1732</v>
      </c>
      <c r="G2336" t="s">
        <v>1733</v>
      </c>
      <c r="H2336" t="s">
        <v>1153</v>
      </c>
      <c r="I2336" t="s">
        <v>1153</v>
      </c>
      <c r="J2336" s="3" t="s">
        <v>1634</v>
      </c>
      <c r="K2336" s="3">
        <v>83678</v>
      </c>
      <c r="L2336" s="3" t="s">
        <v>22</v>
      </c>
      <c r="M2336" s="5">
        <v>46621</v>
      </c>
      <c r="O2336" t="s">
        <v>23</v>
      </c>
      <c r="P2336">
        <v>3</v>
      </c>
      <c r="S2336" s="6">
        <v>44844</v>
      </c>
      <c r="T2336" t="s">
        <v>689</v>
      </c>
      <c r="U2336" t="s">
        <v>1786</v>
      </c>
    </row>
    <row r="2337" spans="1:21" hidden="1" x14ac:dyDescent="0.25">
      <c r="A2337" t="s">
        <v>1547</v>
      </c>
      <c r="B2337" t="s">
        <v>65</v>
      </c>
      <c r="C2337" t="s">
        <v>17</v>
      </c>
      <c r="E2337" s="1">
        <v>44813</v>
      </c>
      <c r="F2337" s="3" t="s">
        <v>1709</v>
      </c>
      <c r="G2337" t="s">
        <v>1710</v>
      </c>
      <c r="H2337" t="s">
        <v>1711</v>
      </c>
      <c r="J2337" s="3" t="s">
        <v>1712</v>
      </c>
      <c r="K2337" s="3" t="s">
        <v>1713</v>
      </c>
      <c r="L2337" s="3" t="s">
        <v>22</v>
      </c>
      <c r="M2337" s="5">
        <v>45473</v>
      </c>
      <c r="O2337" t="s">
        <v>23</v>
      </c>
      <c r="P2337">
        <v>1200</v>
      </c>
      <c r="S2337" s="6">
        <v>44841</v>
      </c>
      <c r="T2337" t="s">
        <v>689</v>
      </c>
      <c r="U2337" t="s">
        <v>1787</v>
      </c>
    </row>
    <row r="2338" spans="1:21" hidden="1" x14ac:dyDescent="0.25">
      <c r="A2338" t="s">
        <v>1547</v>
      </c>
      <c r="B2338" t="s">
        <v>65</v>
      </c>
      <c r="C2338" t="s">
        <v>17</v>
      </c>
      <c r="E2338" s="1">
        <v>44799</v>
      </c>
      <c r="F2338" s="3">
        <v>5719740</v>
      </c>
      <c r="G2338" t="s">
        <v>1706</v>
      </c>
      <c r="H2338" t="s">
        <v>20</v>
      </c>
      <c r="I2338" t="s">
        <v>20</v>
      </c>
      <c r="J2338" s="3" t="s">
        <v>1707</v>
      </c>
      <c r="K2338" s="3">
        <v>83931</v>
      </c>
      <c r="L2338" s="3" t="s">
        <v>22</v>
      </c>
      <c r="M2338" s="5">
        <v>46625</v>
      </c>
      <c r="O2338" t="s">
        <v>23</v>
      </c>
      <c r="P2338">
        <v>1</v>
      </c>
      <c r="S2338" s="6">
        <v>44844</v>
      </c>
      <c r="T2338" t="s">
        <v>689</v>
      </c>
      <c r="U2338" t="s">
        <v>1786</v>
      </c>
    </row>
    <row r="2339" spans="1:21" hidden="1" x14ac:dyDescent="0.25">
      <c r="A2339" t="s">
        <v>1547</v>
      </c>
      <c r="B2339" t="s">
        <v>65</v>
      </c>
      <c r="C2339" t="s">
        <v>17</v>
      </c>
      <c r="E2339" s="1">
        <v>44813</v>
      </c>
      <c r="F2339" s="3" t="s">
        <v>1734</v>
      </c>
      <c r="G2339" t="s">
        <v>1735</v>
      </c>
      <c r="H2339" t="s">
        <v>1650</v>
      </c>
      <c r="J2339" s="3" t="s">
        <v>1736</v>
      </c>
      <c r="K2339" s="3" t="s">
        <v>1737</v>
      </c>
      <c r="L2339" s="3" t="s">
        <v>22</v>
      </c>
      <c r="M2339" s="5">
        <v>45747</v>
      </c>
      <c r="O2339" t="s">
        <v>23</v>
      </c>
      <c r="P2339">
        <v>1526</v>
      </c>
      <c r="S2339" s="6">
        <v>44845</v>
      </c>
      <c r="T2339" t="s">
        <v>689</v>
      </c>
      <c r="U2339" t="s">
        <v>1786</v>
      </c>
    </row>
    <row r="2340" spans="1:21" hidden="1" x14ac:dyDescent="0.25">
      <c r="A2340" t="s">
        <v>1547</v>
      </c>
      <c r="B2340" t="s">
        <v>74</v>
      </c>
      <c r="C2340" t="s">
        <v>17</v>
      </c>
      <c r="E2340" s="1">
        <v>44798</v>
      </c>
      <c r="F2340" s="3">
        <v>53216545</v>
      </c>
      <c r="G2340" t="s">
        <v>1716</v>
      </c>
      <c r="H2340" t="s">
        <v>1717</v>
      </c>
      <c r="J2340" s="3" t="s">
        <v>1718</v>
      </c>
      <c r="K2340" s="3" t="s">
        <v>1719</v>
      </c>
      <c r="L2340" s="3" t="s">
        <v>102</v>
      </c>
      <c r="M2340" s="5">
        <v>45535</v>
      </c>
      <c r="O2340" t="s">
        <v>153</v>
      </c>
      <c r="P2340">
        <v>0.06</v>
      </c>
      <c r="S2340" s="6">
        <v>44844</v>
      </c>
      <c r="T2340" t="s">
        <v>689</v>
      </c>
      <c r="U2340" t="s">
        <v>1786</v>
      </c>
    </row>
    <row r="2341" spans="1:21" hidden="1" x14ac:dyDescent="0.25">
      <c r="A2341" t="s">
        <v>1547</v>
      </c>
      <c r="B2341" t="s">
        <v>74</v>
      </c>
      <c r="C2341" t="s">
        <v>17</v>
      </c>
      <c r="E2341" s="1">
        <v>44704</v>
      </c>
      <c r="F2341" s="3" t="s">
        <v>1548</v>
      </c>
      <c r="G2341" t="s">
        <v>1549</v>
      </c>
      <c r="H2341" t="s">
        <v>452</v>
      </c>
      <c r="I2341" t="s">
        <v>452</v>
      </c>
      <c r="J2341" s="3" t="s">
        <v>1550</v>
      </c>
      <c r="K2341" s="3" t="s">
        <v>1551</v>
      </c>
      <c r="L2341" s="3" t="s">
        <v>22</v>
      </c>
      <c r="M2341" s="5">
        <v>45220</v>
      </c>
      <c r="O2341" t="s">
        <v>103</v>
      </c>
      <c r="P2341">
        <v>1.54</v>
      </c>
      <c r="S2341" s="6">
        <v>44841</v>
      </c>
      <c r="T2341" t="s">
        <v>689</v>
      </c>
      <c r="U2341" t="s">
        <v>1785</v>
      </c>
    </row>
    <row r="2342" spans="1:21" hidden="1" x14ac:dyDescent="0.25">
      <c r="A2342" t="s">
        <v>1547</v>
      </c>
      <c r="B2342" t="s">
        <v>74</v>
      </c>
      <c r="C2342" t="s">
        <v>17</v>
      </c>
      <c r="E2342" s="1">
        <v>44704</v>
      </c>
      <c r="F2342" s="3" t="s">
        <v>1548</v>
      </c>
      <c r="G2342" t="s">
        <v>1549</v>
      </c>
      <c r="H2342" t="s">
        <v>452</v>
      </c>
      <c r="I2342" t="s">
        <v>452</v>
      </c>
      <c r="J2342" s="3" t="s">
        <v>1550</v>
      </c>
      <c r="K2342" s="3" t="s">
        <v>1551</v>
      </c>
      <c r="L2342" s="3" t="s">
        <v>22</v>
      </c>
      <c r="M2342" s="5">
        <v>45220</v>
      </c>
      <c r="O2342" t="s">
        <v>103</v>
      </c>
      <c r="P2342">
        <v>2.11</v>
      </c>
      <c r="S2342" s="6">
        <v>44844</v>
      </c>
      <c r="T2342" t="s">
        <v>689</v>
      </c>
      <c r="U2342" t="s">
        <v>1786</v>
      </c>
    </row>
    <row r="2343" spans="1:21" hidden="1" x14ac:dyDescent="0.25">
      <c r="A2343" t="s">
        <v>1547</v>
      </c>
      <c r="B2343" t="s">
        <v>65</v>
      </c>
      <c r="C2343" t="s">
        <v>17</v>
      </c>
      <c r="E2343" s="1">
        <v>44802</v>
      </c>
      <c r="F2343" s="3" t="s">
        <v>938</v>
      </c>
      <c r="G2343" t="s">
        <v>1729</v>
      </c>
      <c r="H2343" t="s">
        <v>195</v>
      </c>
      <c r="I2343" t="s">
        <v>20</v>
      </c>
      <c r="J2343" s="3" t="s">
        <v>1730</v>
      </c>
      <c r="K2343" s="3">
        <v>1366509</v>
      </c>
      <c r="L2343" s="3" t="s">
        <v>22</v>
      </c>
      <c r="M2343" s="5">
        <v>46628</v>
      </c>
      <c r="O2343" t="s">
        <v>23</v>
      </c>
      <c r="P2343">
        <v>56</v>
      </c>
      <c r="S2343" s="6">
        <v>44855</v>
      </c>
      <c r="T2343" t="s">
        <v>689</v>
      </c>
      <c r="U2343" t="s">
        <v>1793</v>
      </c>
    </row>
    <row r="2344" spans="1:21" hidden="1" x14ac:dyDescent="0.25">
      <c r="A2344" t="s">
        <v>1547</v>
      </c>
      <c r="B2344" t="s">
        <v>65</v>
      </c>
      <c r="C2344" t="s">
        <v>17</v>
      </c>
      <c r="E2344" s="1">
        <v>44855</v>
      </c>
      <c r="F2344" s="3" t="s">
        <v>938</v>
      </c>
      <c r="G2344" t="s">
        <v>1729</v>
      </c>
      <c r="H2344" t="s">
        <v>195</v>
      </c>
      <c r="I2344" t="s">
        <v>20</v>
      </c>
      <c r="J2344" s="3" t="s">
        <v>1730</v>
      </c>
      <c r="K2344" s="3">
        <v>1366510</v>
      </c>
      <c r="L2344" s="3" t="s">
        <v>22</v>
      </c>
      <c r="M2344" s="5">
        <v>46681</v>
      </c>
      <c r="N2344">
        <v>360</v>
      </c>
      <c r="O2344" t="s">
        <v>23</v>
      </c>
      <c r="S2344" s="6">
        <v>44848</v>
      </c>
      <c r="T2344" t="s">
        <v>24</v>
      </c>
      <c r="U2344" t="s">
        <v>25</v>
      </c>
    </row>
    <row r="2345" spans="1:21" hidden="1" x14ac:dyDescent="0.25">
      <c r="A2345" t="s">
        <v>1547</v>
      </c>
      <c r="B2345" t="s">
        <v>65</v>
      </c>
      <c r="C2345" t="s">
        <v>17</v>
      </c>
      <c r="E2345" s="1">
        <v>44802</v>
      </c>
      <c r="F2345" s="3" t="s">
        <v>938</v>
      </c>
      <c r="G2345" t="s">
        <v>1729</v>
      </c>
      <c r="H2345" t="s">
        <v>195</v>
      </c>
      <c r="I2345" t="s">
        <v>20</v>
      </c>
      <c r="J2345" s="3" t="s">
        <v>1730</v>
      </c>
      <c r="K2345" s="3">
        <v>1366509</v>
      </c>
      <c r="L2345" s="3" t="s">
        <v>22</v>
      </c>
      <c r="M2345" s="5">
        <v>46628</v>
      </c>
      <c r="O2345" t="s">
        <v>23</v>
      </c>
      <c r="P2345">
        <v>136</v>
      </c>
      <c r="S2345" s="6">
        <v>44868</v>
      </c>
      <c r="T2345" t="s">
        <v>689</v>
      </c>
      <c r="U2345" t="s">
        <v>1819</v>
      </c>
    </row>
    <row r="2346" spans="1:21" hidden="1" x14ac:dyDescent="0.25">
      <c r="A2346" t="s">
        <v>1547</v>
      </c>
      <c r="B2346" t="s">
        <v>65</v>
      </c>
      <c r="C2346" t="s">
        <v>17</v>
      </c>
      <c r="E2346" s="1">
        <v>44855</v>
      </c>
      <c r="F2346" s="3" t="s">
        <v>938</v>
      </c>
      <c r="G2346" t="s">
        <v>1729</v>
      </c>
      <c r="H2346" t="s">
        <v>195</v>
      </c>
      <c r="I2346" t="s">
        <v>20</v>
      </c>
      <c r="J2346" s="3" t="s">
        <v>1730</v>
      </c>
      <c r="K2346" s="3">
        <v>1366510</v>
      </c>
      <c r="L2346" s="3" t="s">
        <v>22</v>
      </c>
      <c r="M2346" s="5">
        <v>46681</v>
      </c>
      <c r="O2346" t="s">
        <v>23</v>
      </c>
      <c r="P2346">
        <v>102</v>
      </c>
      <c r="S2346" s="6">
        <v>44837</v>
      </c>
      <c r="T2346" t="s">
        <v>1820</v>
      </c>
      <c r="U2346" t="s">
        <v>1821</v>
      </c>
    </row>
    <row r="2347" spans="1:21" hidden="1" x14ac:dyDescent="0.25">
      <c r="A2347" t="s">
        <v>1547</v>
      </c>
      <c r="B2347" t="s">
        <v>65</v>
      </c>
      <c r="C2347" t="s">
        <v>17</v>
      </c>
      <c r="E2347" s="1">
        <v>44855</v>
      </c>
      <c r="F2347" s="3" t="s">
        <v>938</v>
      </c>
      <c r="G2347" t="s">
        <v>1729</v>
      </c>
      <c r="H2347" t="s">
        <v>195</v>
      </c>
      <c r="I2347" t="s">
        <v>20</v>
      </c>
      <c r="J2347" s="3" t="s">
        <v>1730</v>
      </c>
      <c r="K2347" s="3">
        <v>1366510</v>
      </c>
      <c r="L2347" s="3" t="s">
        <v>22</v>
      </c>
      <c r="M2347" s="5">
        <v>46681</v>
      </c>
      <c r="O2347" t="s">
        <v>23</v>
      </c>
      <c r="P2347">
        <v>3</v>
      </c>
      <c r="S2347" s="6">
        <v>44841</v>
      </c>
      <c r="T2347" t="s">
        <v>707</v>
      </c>
      <c r="U2347" t="s">
        <v>1822</v>
      </c>
    </row>
    <row r="2348" spans="1:21" hidden="1" x14ac:dyDescent="0.25">
      <c r="A2348" t="s">
        <v>1547</v>
      </c>
      <c r="B2348" t="s">
        <v>74</v>
      </c>
      <c r="C2348" t="s">
        <v>17</v>
      </c>
      <c r="E2348" s="1">
        <v>44704</v>
      </c>
      <c r="F2348" s="3" t="s">
        <v>1548</v>
      </c>
      <c r="G2348" t="s">
        <v>1549</v>
      </c>
      <c r="H2348" t="s">
        <v>452</v>
      </c>
      <c r="I2348" t="s">
        <v>452</v>
      </c>
      <c r="J2348" s="3" t="s">
        <v>1550</v>
      </c>
      <c r="K2348" s="3" t="s">
        <v>1551</v>
      </c>
      <c r="L2348" s="3" t="s">
        <v>22</v>
      </c>
      <c r="M2348" s="5">
        <v>45220</v>
      </c>
      <c r="O2348" t="s">
        <v>103</v>
      </c>
      <c r="P2348">
        <v>4.1439999999999998E-2</v>
      </c>
      <c r="S2348" s="6">
        <v>44874</v>
      </c>
      <c r="T2348" t="s">
        <v>689</v>
      </c>
      <c r="U2348" t="s">
        <v>1839</v>
      </c>
    </row>
    <row r="2349" spans="1:21" hidden="1" x14ac:dyDescent="0.25">
      <c r="A2349" t="s">
        <v>1547</v>
      </c>
      <c r="B2349" t="s">
        <v>74</v>
      </c>
      <c r="C2349" t="s">
        <v>17</v>
      </c>
      <c r="E2349" s="1">
        <v>44704</v>
      </c>
      <c r="F2349" s="3" t="s">
        <v>1548</v>
      </c>
      <c r="G2349" t="s">
        <v>1549</v>
      </c>
      <c r="H2349" t="s">
        <v>452</v>
      </c>
      <c r="I2349" t="s">
        <v>452</v>
      </c>
      <c r="J2349" s="3" t="s">
        <v>1550</v>
      </c>
      <c r="K2349" s="3" t="s">
        <v>1551</v>
      </c>
      <c r="L2349" s="3" t="s">
        <v>22</v>
      </c>
      <c r="M2349" s="5">
        <v>45220</v>
      </c>
      <c r="O2349" t="s">
        <v>103</v>
      </c>
      <c r="P2349">
        <v>0.02</v>
      </c>
      <c r="S2349" s="6">
        <v>44879</v>
      </c>
      <c r="T2349" t="s">
        <v>199</v>
      </c>
      <c r="U2349" t="s">
        <v>1856</v>
      </c>
    </row>
    <row r="2350" spans="1:21" hidden="1" x14ac:dyDescent="0.25">
      <c r="A2350" t="s">
        <v>1547</v>
      </c>
      <c r="B2350" t="s">
        <v>74</v>
      </c>
      <c r="C2350" t="s">
        <v>17</v>
      </c>
      <c r="E2350" s="1">
        <v>44704</v>
      </c>
      <c r="F2350" s="3" t="s">
        <v>1548</v>
      </c>
      <c r="G2350" t="s">
        <v>1549</v>
      </c>
      <c r="H2350" t="s">
        <v>452</v>
      </c>
      <c r="I2350" t="s">
        <v>452</v>
      </c>
      <c r="J2350" s="3" t="s">
        <v>1550</v>
      </c>
      <c r="K2350" s="3" t="s">
        <v>1551</v>
      </c>
      <c r="L2350" s="3" t="s">
        <v>22</v>
      </c>
      <c r="M2350" s="5">
        <v>45220</v>
      </c>
      <c r="O2350" t="s">
        <v>103</v>
      </c>
      <c r="P2350">
        <v>5.4420000000000003E-2</v>
      </c>
      <c r="S2350" s="6">
        <v>44911</v>
      </c>
      <c r="T2350" t="s">
        <v>689</v>
      </c>
      <c r="U2350" t="s">
        <v>1959</v>
      </c>
    </row>
    <row r="2351" spans="1:21" hidden="1" x14ac:dyDescent="0.25">
      <c r="A2351" t="s">
        <v>1547</v>
      </c>
      <c r="B2351" t="s">
        <v>74</v>
      </c>
      <c r="C2351" t="s">
        <v>17</v>
      </c>
      <c r="E2351" s="1">
        <v>44704</v>
      </c>
      <c r="F2351" s="3" t="s">
        <v>1548</v>
      </c>
      <c r="G2351" t="s">
        <v>1549</v>
      </c>
      <c r="H2351" t="s">
        <v>452</v>
      </c>
      <c r="I2351" t="s">
        <v>452</v>
      </c>
      <c r="J2351" s="3" t="s">
        <v>1550</v>
      </c>
      <c r="K2351" s="3" t="s">
        <v>1551</v>
      </c>
      <c r="L2351" s="3" t="s">
        <v>22</v>
      </c>
      <c r="M2351" s="5">
        <v>45220</v>
      </c>
      <c r="O2351" t="s">
        <v>103</v>
      </c>
      <c r="P2351">
        <v>7.07</v>
      </c>
      <c r="S2351" s="6">
        <v>44924</v>
      </c>
      <c r="T2351" t="s">
        <v>1996</v>
      </c>
      <c r="U2351" t="s">
        <v>1997</v>
      </c>
    </row>
    <row r="2352" spans="1:21" hidden="1" x14ac:dyDescent="0.25">
      <c r="A2352" t="s">
        <v>1547</v>
      </c>
      <c r="B2352" t="s">
        <v>65</v>
      </c>
      <c r="C2352" t="s">
        <v>17</v>
      </c>
      <c r="E2352" s="1">
        <v>44855</v>
      </c>
      <c r="F2352" s="3" t="s">
        <v>938</v>
      </c>
      <c r="G2352" t="s">
        <v>1729</v>
      </c>
      <c r="H2352" t="s">
        <v>195</v>
      </c>
      <c r="I2352" t="s">
        <v>20</v>
      </c>
      <c r="J2352" s="3" t="s">
        <v>1730</v>
      </c>
      <c r="K2352" s="3">
        <v>1366510</v>
      </c>
      <c r="L2352" s="3" t="s">
        <v>22</v>
      </c>
      <c r="M2352" s="5">
        <v>46681</v>
      </c>
      <c r="O2352" t="s">
        <v>23</v>
      </c>
      <c r="P2352">
        <v>12</v>
      </c>
      <c r="S2352" s="6">
        <v>44923</v>
      </c>
      <c r="T2352" t="s">
        <v>346</v>
      </c>
      <c r="U2352" t="s">
        <v>1998</v>
      </c>
    </row>
    <row r="2353" spans="1:21" hidden="1" x14ac:dyDescent="0.25">
      <c r="A2353" t="s">
        <v>1547</v>
      </c>
      <c r="B2353" t="s">
        <v>74</v>
      </c>
      <c r="C2353" t="s">
        <v>17</v>
      </c>
      <c r="E2353" s="1">
        <v>44704</v>
      </c>
      <c r="F2353" s="3" t="s">
        <v>1548</v>
      </c>
      <c r="G2353" t="s">
        <v>1549</v>
      </c>
      <c r="H2353" t="s">
        <v>452</v>
      </c>
      <c r="I2353" t="s">
        <v>452</v>
      </c>
      <c r="J2353" s="3" t="s">
        <v>1550</v>
      </c>
      <c r="K2353" s="3" t="s">
        <v>1551</v>
      </c>
      <c r="L2353" s="3" t="s">
        <v>22</v>
      </c>
      <c r="M2353" s="5">
        <v>45220</v>
      </c>
      <c r="O2353" t="s">
        <v>103</v>
      </c>
      <c r="P2353">
        <v>0.77</v>
      </c>
      <c r="S2353" s="6">
        <v>44935</v>
      </c>
      <c r="T2353" t="s">
        <v>2010</v>
      </c>
      <c r="U2353" t="s">
        <v>2191</v>
      </c>
    </row>
    <row r="2354" spans="1:21" hidden="1" x14ac:dyDescent="0.25">
      <c r="A2354" t="s">
        <v>1547</v>
      </c>
      <c r="B2354" t="s">
        <v>74</v>
      </c>
      <c r="C2354" t="s">
        <v>17</v>
      </c>
      <c r="E2354" s="1">
        <v>44704</v>
      </c>
      <c r="F2354" s="3" t="s">
        <v>1548</v>
      </c>
      <c r="G2354" t="s">
        <v>1549</v>
      </c>
      <c r="H2354" t="s">
        <v>452</v>
      </c>
      <c r="I2354" t="s">
        <v>452</v>
      </c>
      <c r="J2354" s="3" t="s">
        <v>1550</v>
      </c>
      <c r="K2354" s="3" t="s">
        <v>1551</v>
      </c>
      <c r="L2354" s="3" t="s">
        <v>22</v>
      </c>
      <c r="M2354" s="5">
        <v>45220</v>
      </c>
      <c r="O2354" t="s">
        <v>103</v>
      </c>
      <c r="P2354">
        <v>17.32</v>
      </c>
      <c r="S2354" s="6">
        <v>44938</v>
      </c>
      <c r="T2354" t="s">
        <v>2010</v>
      </c>
      <c r="U2354" t="s">
        <v>2192</v>
      </c>
    </row>
    <row r="2355" spans="1:21" hidden="1" x14ac:dyDescent="0.25">
      <c r="A2355" t="s">
        <v>1547</v>
      </c>
      <c r="B2355" t="s">
        <v>74</v>
      </c>
      <c r="C2355" t="s">
        <v>17</v>
      </c>
      <c r="E2355" s="1">
        <v>44755</v>
      </c>
      <c r="F2355" s="3" t="s">
        <v>1582</v>
      </c>
      <c r="G2355" t="s">
        <v>686</v>
      </c>
      <c r="H2355" t="s">
        <v>1583</v>
      </c>
      <c r="J2355" s="3" t="s">
        <v>1584</v>
      </c>
      <c r="K2355" s="3" t="s">
        <v>1585</v>
      </c>
      <c r="L2355" s="3" t="s">
        <v>22</v>
      </c>
      <c r="M2355" s="5">
        <v>45501</v>
      </c>
      <c r="O2355" t="s">
        <v>422</v>
      </c>
      <c r="P2355">
        <v>7.9203200000000002</v>
      </c>
      <c r="S2355" s="6">
        <v>44852</v>
      </c>
      <c r="T2355" t="s">
        <v>346</v>
      </c>
      <c r="U2355" t="s">
        <v>2615</v>
      </c>
    </row>
    <row r="2356" spans="1:21" hidden="1" x14ac:dyDescent="0.25">
      <c r="A2356" t="s">
        <v>1547</v>
      </c>
      <c r="B2356" t="s">
        <v>74</v>
      </c>
      <c r="C2356" t="s">
        <v>17</v>
      </c>
      <c r="E2356" s="1">
        <v>44798</v>
      </c>
      <c r="F2356" s="3">
        <v>53216545</v>
      </c>
      <c r="G2356" t="s">
        <v>1716</v>
      </c>
      <c r="H2356" t="s">
        <v>1717</v>
      </c>
      <c r="J2356" s="3" t="s">
        <v>1718</v>
      </c>
      <c r="K2356" s="3" t="s">
        <v>1719</v>
      </c>
      <c r="L2356" s="3" t="s">
        <v>102</v>
      </c>
      <c r="M2356" s="5">
        <v>45535</v>
      </c>
      <c r="O2356" t="s">
        <v>153</v>
      </c>
      <c r="P2356">
        <v>28.864000000000001</v>
      </c>
      <c r="S2356" s="6">
        <v>44852</v>
      </c>
      <c r="T2356" t="s">
        <v>346</v>
      </c>
      <c r="U2356" t="s">
        <v>2615</v>
      </c>
    </row>
    <row r="2357" spans="1:21" hidden="1" x14ac:dyDescent="0.25">
      <c r="A2357" t="s">
        <v>1547</v>
      </c>
      <c r="B2357" t="s">
        <v>74</v>
      </c>
      <c r="C2357" t="s">
        <v>17</v>
      </c>
      <c r="E2357" s="1">
        <v>44704</v>
      </c>
      <c r="F2357" s="3" t="s">
        <v>1548</v>
      </c>
      <c r="G2357" t="s">
        <v>1549</v>
      </c>
      <c r="H2357" t="s">
        <v>452</v>
      </c>
      <c r="I2357" t="s">
        <v>452</v>
      </c>
      <c r="J2357" s="3" t="s">
        <v>1550</v>
      </c>
      <c r="K2357" s="3" t="s">
        <v>1551</v>
      </c>
      <c r="L2357" s="3" t="s">
        <v>22</v>
      </c>
      <c r="M2357" s="5">
        <v>45220</v>
      </c>
      <c r="O2357" t="s">
        <v>103</v>
      </c>
      <c r="P2357">
        <v>460.13814000000002</v>
      </c>
      <c r="S2357" s="6">
        <v>44852</v>
      </c>
      <c r="T2357" t="s">
        <v>346</v>
      </c>
      <c r="U2357" t="s">
        <v>2615</v>
      </c>
    </row>
    <row r="2358" spans="1:21" hidden="1" x14ac:dyDescent="0.25">
      <c r="A2358" t="s">
        <v>1547</v>
      </c>
      <c r="B2358" t="s">
        <v>65</v>
      </c>
      <c r="C2358" t="s">
        <v>17</v>
      </c>
      <c r="E2358" s="1">
        <v>44855</v>
      </c>
      <c r="F2358" s="3" t="s">
        <v>938</v>
      </c>
      <c r="G2358" t="s">
        <v>1729</v>
      </c>
      <c r="H2358" t="s">
        <v>195</v>
      </c>
      <c r="I2358" t="s">
        <v>20</v>
      </c>
      <c r="J2358" s="3" t="s">
        <v>2831</v>
      </c>
      <c r="K2358" s="3" t="s">
        <v>2832</v>
      </c>
      <c r="L2358" s="3" t="s">
        <v>22</v>
      </c>
      <c r="M2358" s="5">
        <v>46681</v>
      </c>
      <c r="N2358">
        <v>360</v>
      </c>
      <c r="O2358" t="s">
        <v>23</v>
      </c>
      <c r="R2358" s="10">
        <f>Table1[[#This Row],[Initial Balance]]-P2359-P2360-P2361-P2362-P4521</f>
        <v>0</v>
      </c>
      <c r="S2358" s="6">
        <v>44858</v>
      </c>
      <c r="T2358" t="s">
        <v>24</v>
      </c>
      <c r="U2358" t="s">
        <v>25</v>
      </c>
    </row>
    <row r="2359" spans="1:21" hidden="1" x14ac:dyDescent="0.25">
      <c r="A2359" t="s">
        <v>1547</v>
      </c>
      <c r="B2359" t="s">
        <v>65</v>
      </c>
      <c r="C2359" t="s">
        <v>17</v>
      </c>
      <c r="E2359" s="1">
        <v>44855</v>
      </c>
      <c r="F2359" s="3" t="s">
        <v>938</v>
      </c>
      <c r="G2359" t="s">
        <v>1729</v>
      </c>
      <c r="H2359" t="s">
        <v>195</v>
      </c>
      <c r="I2359" t="s">
        <v>20</v>
      </c>
      <c r="J2359" s="3" t="s">
        <v>2831</v>
      </c>
      <c r="K2359" s="3" t="s">
        <v>2832</v>
      </c>
      <c r="L2359" s="3" t="s">
        <v>22</v>
      </c>
      <c r="M2359" s="5">
        <v>46681</v>
      </c>
      <c r="O2359" t="s">
        <v>23</v>
      </c>
      <c r="P2359">
        <v>102</v>
      </c>
      <c r="S2359" s="6">
        <v>44868</v>
      </c>
      <c r="T2359" t="s">
        <v>689</v>
      </c>
      <c r="U2359" t="s">
        <v>1821</v>
      </c>
    </row>
    <row r="2360" spans="1:21" hidden="1" x14ac:dyDescent="0.25">
      <c r="A2360" t="s">
        <v>1547</v>
      </c>
      <c r="B2360" t="s">
        <v>65</v>
      </c>
      <c r="C2360" t="s">
        <v>17</v>
      </c>
      <c r="E2360" s="1">
        <v>44855</v>
      </c>
      <c r="F2360" s="3" t="s">
        <v>938</v>
      </c>
      <c r="G2360" t="s">
        <v>1729</v>
      </c>
      <c r="H2360" t="s">
        <v>195</v>
      </c>
      <c r="I2360" t="s">
        <v>20</v>
      </c>
      <c r="J2360" s="3" t="s">
        <v>2831</v>
      </c>
      <c r="K2360" s="3" t="s">
        <v>2832</v>
      </c>
      <c r="L2360" s="3" t="s">
        <v>22</v>
      </c>
      <c r="M2360" s="5">
        <v>46681</v>
      </c>
      <c r="O2360" t="s">
        <v>23</v>
      </c>
      <c r="P2360">
        <v>3</v>
      </c>
      <c r="S2360" s="6">
        <v>44872</v>
      </c>
      <c r="T2360" t="s">
        <v>707</v>
      </c>
      <c r="U2360" t="s">
        <v>2833</v>
      </c>
    </row>
    <row r="2361" spans="1:21" hidden="1" x14ac:dyDescent="0.25">
      <c r="A2361" t="s">
        <v>1547</v>
      </c>
      <c r="B2361" t="s">
        <v>65</v>
      </c>
      <c r="C2361" t="s">
        <v>17</v>
      </c>
      <c r="E2361" s="1">
        <v>44855</v>
      </c>
      <c r="F2361" s="3" t="s">
        <v>938</v>
      </c>
      <c r="G2361" t="s">
        <v>1729</v>
      </c>
      <c r="H2361" t="s">
        <v>195</v>
      </c>
      <c r="I2361" t="s">
        <v>20</v>
      </c>
      <c r="J2361" s="3" t="s">
        <v>2831</v>
      </c>
      <c r="K2361" s="3" t="s">
        <v>2832</v>
      </c>
      <c r="L2361" s="3" t="s">
        <v>22</v>
      </c>
      <c r="M2361" s="5">
        <v>46681</v>
      </c>
      <c r="O2361" t="s">
        <v>23</v>
      </c>
      <c r="P2361">
        <v>12</v>
      </c>
      <c r="S2361" s="6">
        <v>44923</v>
      </c>
      <c r="T2361" t="s">
        <v>346</v>
      </c>
      <c r="U2361" t="s">
        <v>2834</v>
      </c>
    </row>
    <row r="2362" spans="1:21" hidden="1" x14ac:dyDescent="0.25">
      <c r="A2362" t="s">
        <v>1547</v>
      </c>
      <c r="B2362" t="s">
        <v>65</v>
      </c>
      <c r="C2362" t="s">
        <v>17</v>
      </c>
      <c r="E2362" s="1">
        <v>44855</v>
      </c>
      <c r="F2362" s="3" t="s">
        <v>938</v>
      </c>
      <c r="G2362" t="s">
        <v>1729</v>
      </c>
      <c r="H2362" t="s">
        <v>195</v>
      </c>
      <c r="I2362" t="s">
        <v>20</v>
      </c>
      <c r="J2362" s="3" t="s">
        <v>2831</v>
      </c>
      <c r="K2362" s="3" t="s">
        <v>2832</v>
      </c>
      <c r="L2362" s="3" t="s">
        <v>22</v>
      </c>
      <c r="M2362" s="5">
        <v>46681</v>
      </c>
      <c r="O2362" t="s">
        <v>23</v>
      </c>
      <c r="P2362">
        <v>10</v>
      </c>
      <c r="S2362" s="6">
        <v>45099</v>
      </c>
      <c r="T2362" t="s">
        <v>2420</v>
      </c>
      <c r="U2362" t="s">
        <v>2834</v>
      </c>
    </row>
    <row r="2363" spans="1:21" hidden="1" x14ac:dyDescent="0.25">
      <c r="A2363" t="s">
        <v>1547</v>
      </c>
      <c r="B2363" t="s">
        <v>65</v>
      </c>
      <c r="C2363" t="s">
        <v>17</v>
      </c>
      <c r="E2363" s="1">
        <v>44795</v>
      </c>
      <c r="F2363" s="3" t="s">
        <v>1732</v>
      </c>
      <c r="G2363" t="s">
        <v>1733</v>
      </c>
      <c r="H2363" t="s">
        <v>1153</v>
      </c>
      <c r="I2363" t="s">
        <v>1153</v>
      </c>
      <c r="J2363" s="3" t="s">
        <v>1634</v>
      </c>
      <c r="K2363" s="3">
        <v>83678</v>
      </c>
      <c r="L2363" s="3" t="s">
        <v>22</v>
      </c>
      <c r="M2363" s="5">
        <v>46621</v>
      </c>
      <c r="O2363" t="s">
        <v>23</v>
      </c>
      <c r="P2363">
        <v>3</v>
      </c>
      <c r="S2363" s="6">
        <v>45168</v>
      </c>
      <c r="T2363" t="s">
        <v>689</v>
      </c>
      <c r="U2363" t="s">
        <v>3530</v>
      </c>
    </row>
    <row r="2364" spans="1:21" hidden="1" x14ac:dyDescent="0.25">
      <c r="A2364" t="s">
        <v>2614</v>
      </c>
      <c r="B2364" t="s">
        <v>16</v>
      </c>
      <c r="C2364" t="s">
        <v>17</v>
      </c>
      <c r="E2364" s="1">
        <v>45121</v>
      </c>
      <c r="F2364" s="3" t="s">
        <v>2682</v>
      </c>
      <c r="G2364" t="s">
        <v>2683</v>
      </c>
      <c r="H2364" t="s">
        <v>333</v>
      </c>
      <c r="J2364" s="3" t="s">
        <v>2684</v>
      </c>
      <c r="K2364" s="3" t="s">
        <v>2685</v>
      </c>
      <c r="L2364" s="3" t="s">
        <v>22</v>
      </c>
      <c r="M2364" s="5">
        <v>45930</v>
      </c>
      <c r="N2364">
        <v>3</v>
      </c>
      <c r="O2364" t="s">
        <v>23</v>
      </c>
      <c r="P2364">
        <v>0</v>
      </c>
      <c r="R2364" s="10">
        <v>0</v>
      </c>
      <c r="S2364" s="6">
        <v>45121</v>
      </c>
      <c r="T2364" t="s">
        <v>2032</v>
      </c>
      <c r="U2364" t="s">
        <v>104</v>
      </c>
    </row>
    <row r="2365" spans="1:21" hidden="1" x14ac:dyDescent="0.25">
      <c r="A2365" t="s">
        <v>2614</v>
      </c>
      <c r="C2365" t="s">
        <v>722</v>
      </c>
      <c r="E2365" s="1">
        <v>45125</v>
      </c>
      <c r="F2365" s="3">
        <v>54202061</v>
      </c>
      <c r="G2365" t="s">
        <v>2519</v>
      </c>
      <c r="H2365" t="s">
        <v>591</v>
      </c>
      <c r="J2365" s="3" t="s">
        <v>2693</v>
      </c>
      <c r="K2365" s="3">
        <v>605839</v>
      </c>
      <c r="L2365" s="3" t="s">
        <v>22</v>
      </c>
      <c r="M2365" s="5">
        <v>45204</v>
      </c>
      <c r="N2365">
        <v>400</v>
      </c>
      <c r="O2365" t="s">
        <v>23</v>
      </c>
      <c r="P2365">
        <v>0</v>
      </c>
      <c r="R2365" s="10">
        <v>400</v>
      </c>
      <c r="S2365" s="6">
        <v>45125</v>
      </c>
      <c r="T2365" t="s">
        <v>2032</v>
      </c>
      <c r="U2365" t="s">
        <v>1726</v>
      </c>
    </row>
    <row r="2366" spans="1:21" hidden="1" x14ac:dyDescent="0.25">
      <c r="A2366" t="s">
        <v>2614</v>
      </c>
      <c r="C2366" t="s">
        <v>17</v>
      </c>
      <c r="E2366" s="1">
        <v>45125</v>
      </c>
      <c r="F2366" s="3">
        <v>54202061</v>
      </c>
      <c r="G2366" t="s">
        <v>2519</v>
      </c>
      <c r="H2366" t="s">
        <v>591</v>
      </c>
      <c r="J2366" s="3" t="s">
        <v>2693</v>
      </c>
      <c r="K2366" s="3">
        <v>605839</v>
      </c>
      <c r="L2366" s="3" t="s">
        <v>22</v>
      </c>
      <c r="M2366" s="5">
        <v>45204</v>
      </c>
      <c r="N2366">
        <v>400</v>
      </c>
      <c r="O2366" t="s">
        <v>23</v>
      </c>
      <c r="S2366" s="6">
        <v>45135</v>
      </c>
      <c r="T2366" t="s">
        <v>2032</v>
      </c>
      <c r="U2366" t="s">
        <v>104</v>
      </c>
    </row>
    <row r="2367" spans="1:21" hidden="1" x14ac:dyDescent="0.25">
      <c r="A2367" t="s">
        <v>2614</v>
      </c>
      <c r="B2367" t="s">
        <v>16</v>
      </c>
      <c r="C2367" t="s">
        <v>3225</v>
      </c>
      <c r="E2367" s="1">
        <v>45125</v>
      </c>
      <c r="F2367" s="3">
        <v>54202027</v>
      </c>
      <c r="G2367" t="s">
        <v>2694</v>
      </c>
      <c r="H2367" t="s">
        <v>2695</v>
      </c>
      <c r="J2367" s="3" t="s">
        <v>2696</v>
      </c>
      <c r="K2367" s="3">
        <v>1596648</v>
      </c>
      <c r="L2367" s="3" t="s">
        <v>22</v>
      </c>
      <c r="M2367" s="5">
        <v>46952</v>
      </c>
      <c r="N2367">
        <v>100</v>
      </c>
      <c r="O2367" t="s">
        <v>23</v>
      </c>
      <c r="P2367">
        <v>0</v>
      </c>
      <c r="R2367" s="10">
        <v>0</v>
      </c>
      <c r="S2367" s="6">
        <v>45125</v>
      </c>
      <c r="T2367" t="s">
        <v>2032</v>
      </c>
      <c r="U2367" t="s">
        <v>1726</v>
      </c>
    </row>
    <row r="2368" spans="1:21" hidden="1" x14ac:dyDescent="0.25">
      <c r="A2368" t="s">
        <v>2614</v>
      </c>
      <c r="B2368" t="s">
        <v>16</v>
      </c>
      <c r="C2368" t="s">
        <v>3136</v>
      </c>
      <c r="E2368" s="1">
        <v>45125</v>
      </c>
      <c r="F2368" s="3">
        <v>54202027</v>
      </c>
      <c r="G2368" t="s">
        <v>2694</v>
      </c>
      <c r="H2368" t="s">
        <v>2695</v>
      </c>
      <c r="J2368" s="3" t="s">
        <v>2696</v>
      </c>
      <c r="K2368" s="3">
        <v>1596648</v>
      </c>
      <c r="L2368" s="3" t="s">
        <v>22</v>
      </c>
      <c r="M2368" s="5">
        <v>46952</v>
      </c>
      <c r="N2368">
        <v>100</v>
      </c>
      <c r="O2368" t="s">
        <v>23</v>
      </c>
      <c r="S2368" s="6">
        <v>45126</v>
      </c>
      <c r="T2368" t="s">
        <v>2032</v>
      </c>
      <c r="U2368" t="s">
        <v>104</v>
      </c>
    </row>
    <row r="2369" spans="1:21" hidden="1" x14ac:dyDescent="0.25">
      <c r="A2369" t="s">
        <v>2614</v>
      </c>
      <c r="B2369" t="s">
        <v>16</v>
      </c>
      <c r="C2369" t="s">
        <v>17</v>
      </c>
      <c r="E2369" s="1">
        <v>45154</v>
      </c>
      <c r="F2369" s="3" t="s">
        <v>2839</v>
      </c>
      <c r="G2369" t="s">
        <v>2840</v>
      </c>
      <c r="H2369" t="s">
        <v>1702</v>
      </c>
      <c r="I2369" t="s">
        <v>219</v>
      </c>
      <c r="J2369" s="3" t="s">
        <v>2841</v>
      </c>
      <c r="K2369" s="3" t="s">
        <v>2842</v>
      </c>
      <c r="L2369" s="3" t="s">
        <v>22</v>
      </c>
      <c r="M2369" s="5">
        <v>45901</v>
      </c>
      <c r="N2369">
        <v>8</v>
      </c>
      <c r="O2369" t="s">
        <v>23</v>
      </c>
      <c r="P2369">
        <v>0</v>
      </c>
      <c r="R2369" s="10">
        <v>8</v>
      </c>
      <c r="S2369" s="6">
        <v>45154</v>
      </c>
      <c r="T2369" t="s">
        <v>2032</v>
      </c>
      <c r="U2369" t="s">
        <v>104</v>
      </c>
    </row>
    <row r="2370" spans="1:21" hidden="1" x14ac:dyDescent="0.25">
      <c r="A2370" t="s">
        <v>2614</v>
      </c>
      <c r="B2370" t="s">
        <v>16</v>
      </c>
      <c r="C2370" t="s">
        <v>17</v>
      </c>
      <c r="E2370" s="1">
        <v>45103</v>
      </c>
      <c r="F2370" s="3" t="s">
        <v>844</v>
      </c>
      <c r="G2370" t="s">
        <v>2917</v>
      </c>
      <c r="H2370" t="s">
        <v>2918</v>
      </c>
      <c r="J2370" s="3" t="s">
        <v>2919</v>
      </c>
      <c r="K2370" s="3" t="s">
        <v>2920</v>
      </c>
      <c r="L2370" s="3" t="s">
        <v>22</v>
      </c>
      <c r="M2370" s="5">
        <v>45930</v>
      </c>
      <c r="N2370">
        <v>1</v>
      </c>
      <c r="O2370" t="s">
        <v>23</v>
      </c>
      <c r="R2370" s="10">
        <f>Table1[[#This Row],[Initial Balance]]-(SUM(P2371))</f>
        <v>0</v>
      </c>
      <c r="S2370" s="6">
        <v>45133</v>
      </c>
      <c r="T2370" t="s">
        <v>2032</v>
      </c>
      <c r="U2370" t="s">
        <v>104</v>
      </c>
    </row>
    <row r="2371" spans="1:21" hidden="1" x14ac:dyDescent="0.25">
      <c r="A2371" t="s">
        <v>2614</v>
      </c>
      <c r="B2371" t="s">
        <v>16</v>
      </c>
      <c r="C2371" t="s">
        <v>17</v>
      </c>
      <c r="E2371" s="1">
        <v>45103</v>
      </c>
      <c r="F2371" s="3" t="s">
        <v>844</v>
      </c>
      <c r="G2371" t="s">
        <v>2917</v>
      </c>
      <c r="H2371" t="s">
        <v>2918</v>
      </c>
      <c r="J2371" s="3" t="s">
        <v>2919</v>
      </c>
      <c r="K2371" s="3" t="s">
        <v>2920</v>
      </c>
      <c r="L2371" s="3" t="s">
        <v>22</v>
      </c>
      <c r="M2371" s="5">
        <v>45930</v>
      </c>
      <c r="N2371" t="s">
        <v>35</v>
      </c>
      <c r="O2371" t="s">
        <v>23</v>
      </c>
      <c r="P2371">
        <v>1</v>
      </c>
      <c r="S2371" s="6">
        <v>45133</v>
      </c>
      <c r="T2371" t="s">
        <v>2638</v>
      </c>
      <c r="U2371" t="s">
        <v>2921</v>
      </c>
    </row>
    <row r="2372" spans="1:21" hidden="1" x14ac:dyDescent="0.25">
      <c r="A2372" t="s">
        <v>2614</v>
      </c>
      <c r="B2372" t="s">
        <v>16</v>
      </c>
      <c r="C2372" t="s">
        <v>17</v>
      </c>
      <c r="E2372" s="1">
        <v>45117</v>
      </c>
      <c r="F2372" s="3" t="s">
        <v>2922</v>
      </c>
      <c r="G2372" t="s">
        <v>2923</v>
      </c>
      <c r="H2372" t="s">
        <v>2924</v>
      </c>
      <c r="J2372" s="3" t="s">
        <v>2925</v>
      </c>
      <c r="K2372" s="3" t="s">
        <v>2926</v>
      </c>
      <c r="L2372" s="3" t="s">
        <v>22</v>
      </c>
      <c r="M2372" s="5">
        <v>45732</v>
      </c>
      <c r="N2372">
        <v>10</v>
      </c>
      <c r="O2372" t="s">
        <v>23</v>
      </c>
      <c r="R2372" s="10">
        <f>Table1[[#This Row],[Initial Balance]]-(SUM(P2373,P2374))</f>
        <v>0</v>
      </c>
      <c r="S2372" s="6">
        <v>45117</v>
      </c>
      <c r="T2372" t="s">
        <v>2032</v>
      </c>
      <c r="U2372" t="s">
        <v>104</v>
      </c>
    </row>
    <row r="2373" spans="1:21" hidden="1" x14ac:dyDescent="0.25">
      <c r="A2373" t="s">
        <v>2614</v>
      </c>
      <c r="B2373" t="s">
        <v>16</v>
      </c>
      <c r="C2373" t="s">
        <v>17</v>
      </c>
      <c r="E2373" s="1">
        <v>45117</v>
      </c>
      <c r="F2373" s="3" t="s">
        <v>2922</v>
      </c>
      <c r="G2373" t="s">
        <v>2923</v>
      </c>
      <c r="H2373" t="s">
        <v>2924</v>
      </c>
      <c r="J2373" s="3" t="s">
        <v>2925</v>
      </c>
      <c r="K2373" s="3" t="s">
        <v>2926</v>
      </c>
      <c r="L2373" s="3" t="s">
        <v>22</v>
      </c>
      <c r="M2373" s="5">
        <v>45732</v>
      </c>
      <c r="N2373" t="s">
        <v>35</v>
      </c>
      <c r="O2373" t="s">
        <v>23</v>
      </c>
      <c r="P2373">
        <v>5</v>
      </c>
      <c r="S2373" s="6">
        <v>45131</v>
      </c>
      <c r="T2373" t="s">
        <v>2638</v>
      </c>
      <c r="U2373" t="s">
        <v>2639</v>
      </c>
    </row>
    <row r="2374" spans="1:21" hidden="1" x14ac:dyDescent="0.25">
      <c r="A2374" t="s">
        <v>2614</v>
      </c>
      <c r="B2374" t="s">
        <v>16</v>
      </c>
      <c r="C2374" t="s">
        <v>17</v>
      </c>
      <c r="E2374" s="1">
        <v>45117</v>
      </c>
      <c r="F2374" s="3" t="s">
        <v>2922</v>
      </c>
      <c r="G2374" t="s">
        <v>2923</v>
      </c>
      <c r="H2374" t="s">
        <v>2924</v>
      </c>
      <c r="J2374" s="3" t="s">
        <v>2925</v>
      </c>
      <c r="K2374" s="3" t="s">
        <v>2926</v>
      </c>
      <c r="L2374" s="3" t="s">
        <v>22</v>
      </c>
      <c r="M2374" s="5">
        <v>45732</v>
      </c>
      <c r="N2374" t="s">
        <v>35</v>
      </c>
      <c r="O2374" t="s">
        <v>23</v>
      </c>
      <c r="P2374">
        <v>5</v>
      </c>
      <c r="S2374" s="6">
        <v>45134</v>
      </c>
      <c r="T2374" t="s">
        <v>2638</v>
      </c>
      <c r="U2374" t="s">
        <v>2927</v>
      </c>
    </row>
    <row r="2375" spans="1:21" hidden="1" x14ac:dyDescent="0.25">
      <c r="A2375" t="s">
        <v>2614</v>
      </c>
      <c r="B2375" t="s">
        <v>16</v>
      </c>
      <c r="C2375" t="s">
        <v>17</v>
      </c>
      <c r="E2375" s="1">
        <v>45119</v>
      </c>
      <c r="F2375" s="3" t="s">
        <v>2928</v>
      </c>
      <c r="G2375" t="s">
        <v>2929</v>
      </c>
      <c r="H2375" t="s">
        <v>2924</v>
      </c>
      <c r="J2375" s="3" t="s">
        <v>2930</v>
      </c>
      <c r="K2375" s="3" t="s">
        <v>2931</v>
      </c>
      <c r="L2375" s="3" t="s">
        <v>22</v>
      </c>
      <c r="M2375" s="5">
        <v>45650</v>
      </c>
      <c r="N2375">
        <v>2</v>
      </c>
      <c r="O2375" t="s">
        <v>2932</v>
      </c>
      <c r="R2375" s="10">
        <v>0</v>
      </c>
      <c r="S2375" s="6">
        <v>45120</v>
      </c>
      <c r="T2375" t="s">
        <v>2032</v>
      </c>
      <c r="U2375" t="s">
        <v>104</v>
      </c>
    </row>
    <row r="2376" spans="1:21" hidden="1" x14ac:dyDescent="0.25">
      <c r="A2376" t="s">
        <v>2614</v>
      </c>
      <c r="B2376" t="s">
        <v>16</v>
      </c>
      <c r="C2376" t="s">
        <v>17</v>
      </c>
      <c r="E2376" s="1">
        <v>45152</v>
      </c>
      <c r="F2376" s="3" t="s">
        <v>2933</v>
      </c>
      <c r="G2376" t="s">
        <v>296</v>
      </c>
      <c r="H2376" t="s">
        <v>2466</v>
      </c>
      <c r="J2376" s="3" t="s">
        <v>2934</v>
      </c>
      <c r="K2376" s="3">
        <v>7706916</v>
      </c>
      <c r="L2376" s="3" t="s">
        <v>22</v>
      </c>
      <c r="M2376" s="5">
        <v>45757</v>
      </c>
      <c r="N2376">
        <v>15</v>
      </c>
      <c r="O2376" t="s">
        <v>23</v>
      </c>
      <c r="R2376" s="10">
        <f>Table1[[#This Row],[Initial Balance]]-P2444-P2445-P2446-P4526</f>
        <v>0</v>
      </c>
      <c r="S2376" s="6">
        <v>45152</v>
      </c>
      <c r="T2376" t="s">
        <v>2032</v>
      </c>
      <c r="U2376" t="s">
        <v>104</v>
      </c>
    </row>
    <row r="2377" spans="1:21" hidden="1" x14ac:dyDescent="0.25">
      <c r="A2377" t="s">
        <v>2614</v>
      </c>
      <c r="C2377" t="s">
        <v>17</v>
      </c>
      <c r="E2377" s="1">
        <v>45167</v>
      </c>
      <c r="F2377" s="3" t="s">
        <v>2956</v>
      </c>
      <c r="G2377" t="s">
        <v>2957</v>
      </c>
      <c r="H2377" t="s">
        <v>2958</v>
      </c>
      <c r="J2377" s="3" t="s">
        <v>2959</v>
      </c>
      <c r="K2377" s="3" t="s">
        <v>2960</v>
      </c>
      <c r="L2377" s="3" t="s">
        <v>22</v>
      </c>
      <c r="M2377" s="5">
        <v>45792</v>
      </c>
      <c r="N2377">
        <v>10</v>
      </c>
      <c r="O2377" t="s">
        <v>23</v>
      </c>
      <c r="R2377" s="10">
        <v>10</v>
      </c>
      <c r="S2377" s="6">
        <v>45167</v>
      </c>
      <c r="T2377" t="s">
        <v>2032</v>
      </c>
      <c r="U2377" t="s">
        <v>104</v>
      </c>
    </row>
    <row r="2378" spans="1:21" hidden="1" x14ac:dyDescent="0.25">
      <c r="A2378" t="s">
        <v>2614</v>
      </c>
      <c r="C2378" t="s">
        <v>722</v>
      </c>
      <c r="E2378" s="1">
        <v>45118</v>
      </c>
      <c r="F2378" s="3" t="s">
        <v>2961</v>
      </c>
      <c r="G2378" t="s">
        <v>2965</v>
      </c>
      <c r="H2378" t="s">
        <v>2962</v>
      </c>
      <c r="J2378" s="3" t="s">
        <v>2963</v>
      </c>
      <c r="K2378" s="3">
        <v>707000122</v>
      </c>
      <c r="L2378" s="3" t="s">
        <v>102</v>
      </c>
      <c r="M2378" s="5">
        <v>45321</v>
      </c>
      <c r="N2378">
        <v>50</v>
      </c>
      <c r="O2378" t="s">
        <v>103</v>
      </c>
      <c r="R2378" s="10">
        <f>Table1[[#This Row],[Initial Balance]]-P4534</f>
        <v>0</v>
      </c>
      <c r="S2378" s="6">
        <v>45118</v>
      </c>
      <c r="T2378" t="s">
        <v>2032</v>
      </c>
      <c r="U2378" t="s">
        <v>1726</v>
      </c>
    </row>
    <row r="2379" spans="1:21" hidden="1" x14ac:dyDescent="0.25">
      <c r="A2379" t="s">
        <v>2614</v>
      </c>
      <c r="C2379" t="s">
        <v>17</v>
      </c>
      <c r="E2379" s="1">
        <v>45118</v>
      </c>
      <c r="F2379" s="3" t="s">
        <v>2961</v>
      </c>
      <c r="G2379" t="s">
        <v>2965</v>
      </c>
      <c r="H2379" t="s">
        <v>2962</v>
      </c>
      <c r="J2379" s="3" t="s">
        <v>2963</v>
      </c>
      <c r="K2379" s="3">
        <v>707000122</v>
      </c>
      <c r="L2379" s="3" t="s">
        <v>102</v>
      </c>
      <c r="M2379" s="5">
        <v>45321</v>
      </c>
      <c r="N2379">
        <v>50</v>
      </c>
      <c r="O2379" t="s">
        <v>103</v>
      </c>
      <c r="S2379" s="6">
        <v>45133</v>
      </c>
      <c r="T2379" t="s">
        <v>2032</v>
      </c>
      <c r="U2379" t="s">
        <v>104</v>
      </c>
    </row>
    <row r="2380" spans="1:21" hidden="1" x14ac:dyDescent="0.25">
      <c r="A2380" t="s">
        <v>2614</v>
      </c>
      <c r="C2380" t="s">
        <v>722</v>
      </c>
      <c r="E2380" s="1">
        <v>45118</v>
      </c>
      <c r="F2380" s="3" t="s">
        <v>2964</v>
      </c>
      <c r="G2380" t="s">
        <v>2965</v>
      </c>
      <c r="H2380" t="s">
        <v>2962</v>
      </c>
      <c r="J2380" s="3" t="s">
        <v>2966</v>
      </c>
      <c r="K2380" s="3" t="s">
        <v>2967</v>
      </c>
      <c r="L2380" s="3" t="s">
        <v>102</v>
      </c>
      <c r="M2380" s="5">
        <v>45273</v>
      </c>
      <c r="N2380">
        <v>71</v>
      </c>
      <c r="O2380" t="s">
        <v>103</v>
      </c>
      <c r="R2380" s="10">
        <f>Table1[[#This Row],[Initial Balance]]-P4533</f>
        <v>0</v>
      </c>
      <c r="S2380" s="6">
        <v>45118</v>
      </c>
      <c r="T2380" t="s">
        <v>2032</v>
      </c>
      <c r="U2380" t="s">
        <v>1726</v>
      </c>
    </row>
    <row r="2381" spans="1:21" hidden="1" x14ac:dyDescent="0.25">
      <c r="A2381" t="s">
        <v>2614</v>
      </c>
      <c r="C2381" t="s">
        <v>17</v>
      </c>
      <c r="E2381" s="1">
        <v>45118</v>
      </c>
      <c r="F2381" s="3" t="s">
        <v>2964</v>
      </c>
      <c r="G2381" t="s">
        <v>2965</v>
      </c>
      <c r="H2381" t="s">
        <v>2962</v>
      </c>
      <c r="J2381" s="3" t="s">
        <v>2966</v>
      </c>
      <c r="K2381" s="3" t="s">
        <v>2967</v>
      </c>
      <c r="L2381" s="3" t="s">
        <v>102</v>
      </c>
      <c r="M2381" s="5">
        <v>45273</v>
      </c>
      <c r="N2381">
        <v>71</v>
      </c>
      <c r="O2381" t="s">
        <v>103</v>
      </c>
      <c r="S2381" s="6">
        <v>45133</v>
      </c>
      <c r="T2381" t="s">
        <v>2032</v>
      </c>
      <c r="U2381" t="s">
        <v>104</v>
      </c>
    </row>
    <row r="2382" spans="1:21" hidden="1" x14ac:dyDescent="0.25">
      <c r="A2382" t="s">
        <v>2614</v>
      </c>
      <c r="B2382" t="s">
        <v>74</v>
      </c>
      <c r="C2382" t="s">
        <v>17</v>
      </c>
      <c r="E2382" s="1">
        <v>45120</v>
      </c>
      <c r="F2382" s="3">
        <v>368247</v>
      </c>
      <c r="G2382" t="s">
        <v>2968</v>
      </c>
      <c r="H2382" t="s">
        <v>1341</v>
      </c>
      <c r="J2382" s="3" t="s">
        <v>2969</v>
      </c>
      <c r="K2382" s="3" t="s">
        <v>2970</v>
      </c>
      <c r="L2382" s="3" t="s">
        <v>102</v>
      </c>
      <c r="M2382" s="5">
        <v>45382</v>
      </c>
      <c r="N2382">
        <v>5</v>
      </c>
      <c r="O2382" t="s">
        <v>2971</v>
      </c>
      <c r="R2382" s="10">
        <f>Table1[[#This Row],[Initial Balance]]-P2383-P2384</f>
        <v>0</v>
      </c>
      <c r="S2382" s="6">
        <v>45127</v>
      </c>
      <c r="T2382" t="s">
        <v>2032</v>
      </c>
      <c r="U2382" t="s">
        <v>104</v>
      </c>
    </row>
    <row r="2383" spans="1:21" hidden="1" x14ac:dyDescent="0.25">
      <c r="A2383" t="s">
        <v>2614</v>
      </c>
      <c r="B2383" t="s">
        <v>74</v>
      </c>
      <c r="C2383" t="s">
        <v>17</v>
      </c>
      <c r="E2383" s="1">
        <v>45120</v>
      </c>
      <c r="F2383" s="3">
        <v>368247</v>
      </c>
      <c r="G2383" t="s">
        <v>2968</v>
      </c>
      <c r="H2383" t="s">
        <v>1341</v>
      </c>
      <c r="J2383" s="3" t="s">
        <v>2969</v>
      </c>
      <c r="K2383" s="3" t="s">
        <v>2970</v>
      </c>
      <c r="L2383" s="3" t="s">
        <v>102</v>
      </c>
      <c r="M2383" s="5">
        <v>45382</v>
      </c>
      <c r="N2383">
        <v>5</v>
      </c>
      <c r="O2383" t="s">
        <v>2971</v>
      </c>
      <c r="P2383">
        <v>3.3</v>
      </c>
      <c r="S2383" s="6">
        <v>45128</v>
      </c>
      <c r="T2383" t="s">
        <v>2638</v>
      </c>
      <c r="U2383" t="s">
        <v>2972</v>
      </c>
    </row>
    <row r="2384" spans="1:21" hidden="1" x14ac:dyDescent="0.25">
      <c r="A2384" t="s">
        <v>2614</v>
      </c>
      <c r="B2384" t="s">
        <v>74</v>
      </c>
      <c r="C2384" t="s">
        <v>17</v>
      </c>
      <c r="E2384" s="1">
        <v>45120</v>
      </c>
      <c r="F2384" s="3">
        <v>368247</v>
      </c>
      <c r="G2384" t="s">
        <v>2968</v>
      </c>
      <c r="H2384" t="s">
        <v>1341</v>
      </c>
      <c r="J2384" s="3" t="s">
        <v>2969</v>
      </c>
      <c r="K2384" s="3" t="s">
        <v>2970</v>
      </c>
      <c r="L2384" s="3" t="s">
        <v>102</v>
      </c>
      <c r="M2384" s="5">
        <v>45382</v>
      </c>
      <c r="N2384">
        <v>5</v>
      </c>
      <c r="O2384" t="s">
        <v>2971</v>
      </c>
      <c r="P2384">
        <v>1.7</v>
      </c>
      <c r="S2384" s="6">
        <v>45134</v>
      </c>
      <c r="T2384" t="s">
        <v>2638</v>
      </c>
      <c r="U2384" t="s">
        <v>2973</v>
      </c>
    </row>
    <row r="2385" spans="1:21" hidden="1" x14ac:dyDescent="0.25">
      <c r="A2385" t="s">
        <v>2614</v>
      </c>
      <c r="B2385" t="s">
        <v>16</v>
      </c>
      <c r="C2385" t="s">
        <v>17</v>
      </c>
      <c r="E2385" s="1">
        <v>45121</v>
      </c>
      <c r="F2385" s="3">
        <v>12095</v>
      </c>
      <c r="G2385" t="s">
        <v>3104</v>
      </c>
      <c r="H2385" t="s">
        <v>210</v>
      </c>
      <c r="J2385" s="3" t="s">
        <v>3105</v>
      </c>
      <c r="K2385" s="3" t="s">
        <v>3106</v>
      </c>
      <c r="L2385" s="3" t="s">
        <v>22</v>
      </c>
      <c r="M2385" s="5">
        <v>45900</v>
      </c>
      <c r="N2385">
        <v>4</v>
      </c>
      <c r="O2385" t="s">
        <v>23</v>
      </c>
      <c r="R2385" s="10">
        <v>0</v>
      </c>
      <c r="S2385" s="6">
        <v>45124</v>
      </c>
      <c r="T2385" t="s">
        <v>2032</v>
      </c>
      <c r="U2385" t="s">
        <v>2022</v>
      </c>
    </row>
    <row r="2386" spans="1:21" hidden="1" x14ac:dyDescent="0.25">
      <c r="A2386" t="s">
        <v>2614</v>
      </c>
      <c r="B2386" t="s">
        <v>74</v>
      </c>
      <c r="C2386" t="s">
        <v>17</v>
      </c>
      <c r="E2386" s="1">
        <v>45152</v>
      </c>
      <c r="F2386" s="3" t="s">
        <v>3107</v>
      </c>
      <c r="G2386" t="s">
        <v>2812</v>
      </c>
      <c r="H2386" t="s">
        <v>3108</v>
      </c>
      <c r="J2386" s="3" t="s">
        <v>3109</v>
      </c>
      <c r="K2386" s="3" t="s">
        <v>3110</v>
      </c>
      <c r="L2386" s="3" t="s">
        <v>22</v>
      </c>
      <c r="M2386" s="5">
        <v>45434</v>
      </c>
      <c r="N2386">
        <v>12</v>
      </c>
      <c r="O2386" t="s">
        <v>204</v>
      </c>
      <c r="R2386" s="10">
        <v>0</v>
      </c>
      <c r="S2386" s="6">
        <v>45160</v>
      </c>
      <c r="T2386" t="s">
        <v>2032</v>
      </c>
      <c r="U2386" t="s">
        <v>2022</v>
      </c>
    </row>
    <row r="2387" spans="1:21" hidden="1" x14ac:dyDescent="0.25">
      <c r="A2387" t="s">
        <v>2614</v>
      </c>
      <c r="B2387" t="s">
        <v>74</v>
      </c>
      <c r="C2387" t="s">
        <v>17</v>
      </c>
      <c r="E2387" s="1">
        <v>45152</v>
      </c>
      <c r="F2387" s="3" t="s">
        <v>3107</v>
      </c>
      <c r="G2387" t="s">
        <v>2812</v>
      </c>
      <c r="H2387" t="s">
        <v>3108</v>
      </c>
      <c r="J2387" s="3" t="s">
        <v>3109</v>
      </c>
      <c r="K2387" s="3" t="s">
        <v>3110</v>
      </c>
      <c r="L2387" s="3" t="s">
        <v>22</v>
      </c>
      <c r="M2387" s="5">
        <v>45434</v>
      </c>
      <c r="O2387" t="s">
        <v>204</v>
      </c>
      <c r="P2387">
        <v>4</v>
      </c>
      <c r="S2387" s="6">
        <v>45167</v>
      </c>
      <c r="T2387" t="s">
        <v>2638</v>
      </c>
      <c r="U2387" t="s">
        <v>3111</v>
      </c>
    </row>
    <row r="2388" spans="1:21" hidden="1" x14ac:dyDescent="0.25">
      <c r="A2388" t="s">
        <v>2614</v>
      </c>
      <c r="B2388" t="s">
        <v>74</v>
      </c>
      <c r="C2388" t="s">
        <v>17</v>
      </c>
      <c r="E2388" s="1">
        <v>45152</v>
      </c>
      <c r="F2388" s="3" t="s">
        <v>3107</v>
      </c>
      <c r="G2388" t="s">
        <v>2812</v>
      </c>
      <c r="H2388" t="s">
        <v>3108</v>
      </c>
      <c r="J2388" s="3" t="s">
        <v>3109</v>
      </c>
      <c r="K2388" s="3" t="s">
        <v>3110</v>
      </c>
      <c r="L2388" s="3" t="s">
        <v>22</v>
      </c>
      <c r="M2388" s="5">
        <v>45434</v>
      </c>
      <c r="O2388" t="s">
        <v>204</v>
      </c>
      <c r="P2388">
        <v>4</v>
      </c>
      <c r="S2388" s="6">
        <v>45174</v>
      </c>
      <c r="T2388" t="s">
        <v>199</v>
      </c>
      <c r="U2388" t="s">
        <v>3112</v>
      </c>
    </row>
    <row r="2389" spans="1:21" hidden="1" x14ac:dyDescent="0.25">
      <c r="A2389" t="s">
        <v>2614</v>
      </c>
      <c r="B2389" t="s">
        <v>74</v>
      </c>
      <c r="C2389" t="s">
        <v>17</v>
      </c>
      <c r="E2389" s="1">
        <v>45160</v>
      </c>
      <c r="F2389" s="3" t="s">
        <v>2243</v>
      </c>
      <c r="G2389" t="s">
        <v>1987</v>
      </c>
      <c r="H2389" t="s">
        <v>1988</v>
      </c>
      <c r="I2389" t="s">
        <v>1989</v>
      </c>
      <c r="J2389" s="3" t="s">
        <v>3113</v>
      </c>
      <c r="K2389" s="3">
        <v>230104</v>
      </c>
      <c r="L2389" s="3" t="s">
        <v>22</v>
      </c>
      <c r="M2389" s="5">
        <v>46053</v>
      </c>
      <c r="N2389">
        <v>25</v>
      </c>
      <c r="O2389" t="s">
        <v>422</v>
      </c>
      <c r="R2389" s="10">
        <f>Table1[[#This Row],[Initial Balance]]-P2390-P2391-P3812-P3813</f>
        <v>23</v>
      </c>
      <c r="S2389" s="6">
        <v>45167</v>
      </c>
      <c r="T2389" t="s">
        <v>2032</v>
      </c>
      <c r="U2389" t="s">
        <v>2022</v>
      </c>
    </row>
    <row r="2390" spans="1:21" hidden="1" x14ac:dyDescent="0.25">
      <c r="A2390" t="s">
        <v>2614</v>
      </c>
      <c r="B2390" t="s">
        <v>74</v>
      </c>
      <c r="C2390" t="s">
        <v>17</v>
      </c>
      <c r="E2390" s="1">
        <v>45160</v>
      </c>
      <c r="F2390" s="3" t="s">
        <v>2243</v>
      </c>
      <c r="G2390" t="s">
        <v>1987</v>
      </c>
      <c r="H2390" t="s">
        <v>1988</v>
      </c>
      <c r="I2390" t="s">
        <v>1989</v>
      </c>
      <c r="J2390" s="3" t="s">
        <v>3113</v>
      </c>
      <c r="K2390" s="3">
        <v>23014</v>
      </c>
      <c r="L2390" s="3" t="s">
        <v>22</v>
      </c>
      <c r="M2390" s="5">
        <v>46053</v>
      </c>
      <c r="O2390" t="s">
        <v>422</v>
      </c>
      <c r="P2390">
        <v>0.3</v>
      </c>
      <c r="S2390" s="6">
        <v>45167</v>
      </c>
      <c r="T2390" t="s">
        <v>2638</v>
      </c>
      <c r="U2390" t="s">
        <v>3114</v>
      </c>
    </row>
    <row r="2391" spans="1:21" hidden="1" x14ac:dyDescent="0.25">
      <c r="A2391" t="s">
        <v>2614</v>
      </c>
      <c r="B2391" t="s">
        <v>74</v>
      </c>
      <c r="C2391" t="s">
        <v>17</v>
      </c>
      <c r="E2391" s="1">
        <v>45160</v>
      </c>
      <c r="F2391" s="3" t="s">
        <v>2243</v>
      </c>
      <c r="G2391" t="s">
        <v>1987</v>
      </c>
      <c r="H2391" t="s">
        <v>1988</v>
      </c>
      <c r="I2391" t="s">
        <v>1989</v>
      </c>
      <c r="J2391" s="3" t="s">
        <v>3113</v>
      </c>
      <c r="K2391" s="3">
        <v>23014</v>
      </c>
      <c r="L2391" s="3" t="s">
        <v>22</v>
      </c>
      <c r="M2391" s="5">
        <v>46053</v>
      </c>
      <c r="O2391" t="s">
        <v>422</v>
      </c>
      <c r="P2391">
        <v>1.7</v>
      </c>
      <c r="S2391" s="6">
        <v>45175</v>
      </c>
      <c r="T2391" t="s">
        <v>2638</v>
      </c>
      <c r="U2391" t="s">
        <v>3097</v>
      </c>
    </row>
    <row r="2392" spans="1:21" hidden="1" x14ac:dyDescent="0.25">
      <c r="A2392" t="s">
        <v>2614</v>
      </c>
      <c r="B2392" t="s">
        <v>16</v>
      </c>
      <c r="C2392" t="s">
        <v>17</v>
      </c>
      <c r="E2392" s="1">
        <v>45156</v>
      </c>
      <c r="F2392" s="3">
        <v>3100499</v>
      </c>
      <c r="G2392" t="s">
        <v>1608</v>
      </c>
      <c r="H2392" t="s">
        <v>20</v>
      </c>
      <c r="J2392" s="3" t="s">
        <v>3115</v>
      </c>
      <c r="K2392" s="3" t="s">
        <v>3116</v>
      </c>
      <c r="L2392" s="3" t="s">
        <v>22</v>
      </c>
      <c r="M2392" s="5">
        <v>46792</v>
      </c>
      <c r="N2392">
        <v>100</v>
      </c>
      <c r="O2392" t="s">
        <v>525</v>
      </c>
      <c r="R2392" s="10">
        <f>Table1[[#This Row],[Initial Balance]]-P2393-P2439-P2438-P2440-P2441-P4527</f>
        <v>0</v>
      </c>
      <c r="S2392" s="6">
        <v>45156</v>
      </c>
      <c r="T2392" t="s">
        <v>2032</v>
      </c>
      <c r="U2392" t="s">
        <v>2022</v>
      </c>
    </row>
    <row r="2393" spans="1:21" hidden="1" x14ac:dyDescent="0.25">
      <c r="A2393" t="s">
        <v>2614</v>
      </c>
      <c r="B2393" t="s">
        <v>16</v>
      </c>
      <c r="C2393" t="s">
        <v>17</v>
      </c>
      <c r="E2393" s="1">
        <v>45156</v>
      </c>
      <c r="F2393" s="3">
        <v>3100499</v>
      </c>
      <c r="G2393" t="s">
        <v>1608</v>
      </c>
      <c r="H2393" t="s">
        <v>20</v>
      </c>
      <c r="J2393" s="3" t="s">
        <v>3115</v>
      </c>
      <c r="K2393" s="3" t="s">
        <v>3116</v>
      </c>
      <c r="L2393" s="3" t="s">
        <v>22</v>
      </c>
      <c r="M2393" s="5">
        <v>46792</v>
      </c>
      <c r="O2393" t="s">
        <v>525</v>
      </c>
      <c r="P2393">
        <v>7.5</v>
      </c>
      <c r="S2393" s="6">
        <v>45167</v>
      </c>
      <c r="T2393" t="s">
        <v>2638</v>
      </c>
      <c r="U2393" t="s">
        <v>3117</v>
      </c>
    </row>
    <row r="2394" spans="1:21" hidden="1" x14ac:dyDescent="0.25">
      <c r="A2394" t="s">
        <v>2614</v>
      </c>
      <c r="B2394" t="s">
        <v>74</v>
      </c>
      <c r="C2394" t="s">
        <v>722</v>
      </c>
      <c r="E2394" s="1">
        <v>45168</v>
      </c>
      <c r="F2394" s="3" t="s">
        <v>2961</v>
      </c>
      <c r="G2394" t="s">
        <v>2965</v>
      </c>
      <c r="H2394" t="s">
        <v>2962</v>
      </c>
      <c r="J2394" s="3" t="s">
        <v>3118</v>
      </c>
      <c r="K2394" s="3">
        <v>70700122</v>
      </c>
      <c r="L2394" s="3" t="s">
        <v>102</v>
      </c>
      <c r="M2394" s="5">
        <v>45321</v>
      </c>
      <c r="N2394">
        <v>150</v>
      </c>
      <c r="O2394" t="s">
        <v>2708</v>
      </c>
      <c r="R2394" s="10">
        <f>Table1[[#This Row],[Initial Balance]]-P2395-P2396-P4532</f>
        <v>0</v>
      </c>
      <c r="S2394" s="6">
        <v>45168</v>
      </c>
      <c r="T2394" t="s">
        <v>2032</v>
      </c>
      <c r="U2394" t="s">
        <v>1726</v>
      </c>
    </row>
    <row r="2395" spans="1:21" hidden="1" x14ac:dyDescent="0.25">
      <c r="A2395" t="s">
        <v>2614</v>
      </c>
      <c r="B2395" t="s">
        <v>74</v>
      </c>
      <c r="C2395" t="s">
        <v>722</v>
      </c>
      <c r="E2395" s="1">
        <v>45168</v>
      </c>
      <c r="F2395" s="3" t="s">
        <v>2961</v>
      </c>
      <c r="G2395" t="s">
        <v>2965</v>
      </c>
      <c r="H2395" t="s">
        <v>2962</v>
      </c>
      <c r="J2395" s="3" t="s">
        <v>3118</v>
      </c>
      <c r="K2395" s="3">
        <v>70700122</v>
      </c>
      <c r="L2395" s="3" t="s">
        <v>102</v>
      </c>
      <c r="M2395" s="5">
        <v>45321</v>
      </c>
      <c r="O2395" t="s">
        <v>2708</v>
      </c>
      <c r="P2395">
        <v>0.03</v>
      </c>
      <c r="S2395" s="6">
        <v>45177</v>
      </c>
      <c r="T2395" t="s">
        <v>2638</v>
      </c>
      <c r="U2395" t="s">
        <v>817</v>
      </c>
    </row>
    <row r="2396" spans="1:21" hidden="1" x14ac:dyDescent="0.25">
      <c r="A2396" t="s">
        <v>2614</v>
      </c>
      <c r="B2396" t="s">
        <v>74</v>
      </c>
      <c r="C2396" t="s">
        <v>722</v>
      </c>
      <c r="E2396" s="1">
        <v>45168</v>
      </c>
      <c r="F2396" s="3" t="s">
        <v>2961</v>
      </c>
      <c r="G2396" t="s">
        <v>2965</v>
      </c>
      <c r="H2396" t="s">
        <v>2962</v>
      </c>
      <c r="J2396" s="3" t="s">
        <v>3118</v>
      </c>
      <c r="K2396" s="3">
        <v>70700122</v>
      </c>
      <c r="L2396" s="3" t="s">
        <v>102</v>
      </c>
      <c r="M2396" s="5">
        <v>45321</v>
      </c>
      <c r="O2396" t="s">
        <v>2708</v>
      </c>
      <c r="P2396">
        <v>132.4</v>
      </c>
      <c r="S2396" s="6">
        <v>45177</v>
      </c>
      <c r="T2396" t="s">
        <v>2638</v>
      </c>
      <c r="U2396" t="s">
        <v>3097</v>
      </c>
    </row>
    <row r="2397" spans="1:21" hidden="1" x14ac:dyDescent="0.25">
      <c r="A2397" t="s">
        <v>2614</v>
      </c>
      <c r="B2397" t="s">
        <v>74</v>
      </c>
      <c r="C2397" t="s">
        <v>17</v>
      </c>
      <c r="E2397" s="1">
        <v>45168</v>
      </c>
      <c r="F2397" s="3" t="s">
        <v>2961</v>
      </c>
      <c r="G2397" t="s">
        <v>2965</v>
      </c>
      <c r="H2397" t="s">
        <v>2962</v>
      </c>
      <c r="J2397" s="3" t="s">
        <v>3118</v>
      </c>
      <c r="K2397" s="3">
        <v>70700122</v>
      </c>
      <c r="L2397" s="3" t="s">
        <v>102</v>
      </c>
      <c r="M2397" s="5">
        <v>45321</v>
      </c>
      <c r="O2397" t="s">
        <v>2708</v>
      </c>
      <c r="P2397">
        <v>0</v>
      </c>
      <c r="S2397" s="6">
        <v>45209</v>
      </c>
      <c r="T2397" t="s">
        <v>2032</v>
      </c>
      <c r="U2397" t="s">
        <v>2022</v>
      </c>
    </row>
    <row r="2398" spans="1:21" hidden="1" x14ac:dyDescent="0.25">
      <c r="A2398" t="s">
        <v>2614</v>
      </c>
      <c r="B2398" t="s">
        <v>74</v>
      </c>
      <c r="C2398" t="s">
        <v>722</v>
      </c>
      <c r="E2398" s="1">
        <v>45154</v>
      </c>
      <c r="F2398" s="3">
        <v>368247</v>
      </c>
      <c r="G2398" t="s">
        <v>2968</v>
      </c>
      <c r="H2398" t="s">
        <v>1341</v>
      </c>
      <c r="J2398" s="3" t="s">
        <v>3119</v>
      </c>
      <c r="K2398" s="3" t="s">
        <v>2970</v>
      </c>
      <c r="L2398" s="3" t="s">
        <v>102</v>
      </c>
      <c r="M2398" s="5">
        <v>45382</v>
      </c>
      <c r="N2398">
        <v>5</v>
      </c>
      <c r="O2398" t="s">
        <v>149</v>
      </c>
      <c r="P2398">
        <v>0</v>
      </c>
      <c r="R2398" s="10">
        <f>Table1[[#This Row],[Initial Balance]]-P2400-P2401-P4529-P4530-P4531</f>
        <v>0</v>
      </c>
      <c r="S2398" s="6">
        <v>45154</v>
      </c>
      <c r="T2398" t="s">
        <v>2032</v>
      </c>
      <c r="U2398" t="s">
        <v>1726</v>
      </c>
    </row>
    <row r="2399" spans="1:21" hidden="1" x14ac:dyDescent="0.25">
      <c r="A2399" t="s">
        <v>2614</v>
      </c>
      <c r="B2399" t="s">
        <v>74</v>
      </c>
      <c r="C2399" t="s">
        <v>17</v>
      </c>
      <c r="E2399" s="1">
        <v>45154</v>
      </c>
      <c r="F2399" s="3">
        <v>368247</v>
      </c>
      <c r="G2399" t="s">
        <v>2968</v>
      </c>
      <c r="H2399" t="s">
        <v>1341</v>
      </c>
      <c r="J2399" s="3" t="s">
        <v>3119</v>
      </c>
      <c r="K2399" s="3" t="s">
        <v>2970</v>
      </c>
      <c r="L2399" s="3" t="s">
        <v>102</v>
      </c>
      <c r="M2399" s="5">
        <v>45382</v>
      </c>
      <c r="O2399" t="s">
        <v>149</v>
      </c>
      <c r="P2399">
        <v>0</v>
      </c>
      <c r="S2399" s="6">
        <v>45160</v>
      </c>
      <c r="T2399" t="s">
        <v>2032</v>
      </c>
      <c r="U2399" t="s">
        <v>2022</v>
      </c>
    </row>
    <row r="2400" spans="1:21" hidden="1" x14ac:dyDescent="0.25">
      <c r="A2400" t="s">
        <v>2614</v>
      </c>
      <c r="B2400" t="s">
        <v>74</v>
      </c>
      <c r="C2400" t="s">
        <v>17</v>
      </c>
      <c r="E2400" s="1">
        <v>45154</v>
      </c>
      <c r="F2400" s="3">
        <v>368247</v>
      </c>
      <c r="G2400" t="s">
        <v>2968</v>
      </c>
      <c r="H2400" t="s">
        <v>1341</v>
      </c>
      <c r="J2400" s="3" t="s">
        <v>3119</v>
      </c>
      <c r="K2400" s="3" t="s">
        <v>2970</v>
      </c>
      <c r="L2400" s="3" t="s">
        <v>102</v>
      </c>
      <c r="M2400" s="5">
        <v>45382</v>
      </c>
      <c r="O2400" t="s">
        <v>149</v>
      </c>
      <c r="P2400">
        <v>0.5</v>
      </c>
      <c r="S2400" s="6">
        <v>45167</v>
      </c>
      <c r="T2400" t="s">
        <v>2638</v>
      </c>
      <c r="U2400" t="s">
        <v>3111</v>
      </c>
    </row>
    <row r="2401" spans="1:21" hidden="1" x14ac:dyDescent="0.25">
      <c r="A2401" t="s">
        <v>2614</v>
      </c>
      <c r="B2401" t="s">
        <v>74</v>
      </c>
      <c r="C2401" t="s">
        <v>17</v>
      </c>
      <c r="E2401" s="1">
        <v>45154</v>
      </c>
      <c r="F2401" s="3">
        <v>368247</v>
      </c>
      <c r="G2401" t="s">
        <v>2968</v>
      </c>
      <c r="H2401" t="s">
        <v>1341</v>
      </c>
      <c r="J2401" s="3" t="s">
        <v>3119</v>
      </c>
      <c r="K2401" s="3" t="s">
        <v>2970</v>
      </c>
      <c r="L2401" s="3" t="s">
        <v>102</v>
      </c>
      <c r="M2401" s="5">
        <v>45382</v>
      </c>
      <c r="O2401" t="s">
        <v>149</v>
      </c>
      <c r="P2401">
        <v>2</v>
      </c>
      <c r="S2401" s="6">
        <v>45175</v>
      </c>
      <c r="T2401" t="s">
        <v>2638</v>
      </c>
      <c r="U2401" t="s">
        <v>3097</v>
      </c>
    </row>
    <row r="2402" spans="1:21" hidden="1" x14ac:dyDescent="0.25">
      <c r="A2402" t="s">
        <v>2614</v>
      </c>
      <c r="B2402" t="s">
        <v>16</v>
      </c>
      <c r="C2402" t="s">
        <v>17</v>
      </c>
      <c r="E2402" s="1">
        <v>45121</v>
      </c>
      <c r="F2402" s="3" t="s">
        <v>2682</v>
      </c>
      <c r="G2402" t="s">
        <v>2683</v>
      </c>
      <c r="H2402" t="s">
        <v>333</v>
      </c>
      <c r="J2402" s="3" t="s">
        <v>2684</v>
      </c>
      <c r="K2402" s="3" t="s">
        <v>2685</v>
      </c>
      <c r="L2402" s="3" t="s">
        <v>22</v>
      </c>
      <c r="M2402" s="5">
        <v>45930</v>
      </c>
      <c r="O2402" t="s">
        <v>23</v>
      </c>
      <c r="P2402">
        <v>1</v>
      </c>
      <c r="S2402" s="6">
        <v>45167</v>
      </c>
      <c r="T2402" t="s">
        <v>2638</v>
      </c>
      <c r="U2402" t="s">
        <v>3111</v>
      </c>
    </row>
    <row r="2403" spans="1:21" hidden="1" x14ac:dyDescent="0.25">
      <c r="A2403" t="s">
        <v>2614</v>
      </c>
      <c r="B2403" t="s">
        <v>16</v>
      </c>
      <c r="C2403" t="s">
        <v>17</v>
      </c>
      <c r="E2403" s="1">
        <v>45121</v>
      </c>
      <c r="F2403" s="3" t="s">
        <v>2682</v>
      </c>
      <c r="G2403" t="s">
        <v>2683</v>
      </c>
      <c r="H2403" t="s">
        <v>333</v>
      </c>
      <c r="J2403" s="3" t="s">
        <v>2684</v>
      </c>
      <c r="K2403" s="3" t="s">
        <v>2685</v>
      </c>
      <c r="L2403" s="3" t="s">
        <v>22</v>
      </c>
      <c r="M2403" s="5">
        <v>45930</v>
      </c>
      <c r="O2403" t="s">
        <v>23</v>
      </c>
      <c r="P2403">
        <v>1</v>
      </c>
      <c r="S2403" s="6">
        <v>45174</v>
      </c>
      <c r="T2403" t="s">
        <v>199</v>
      </c>
      <c r="U2403" t="s">
        <v>3112</v>
      </c>
    </row>
    <row r="2404" spans="1:21" hidden="1" x14ac:dyDescent="0.25">
      <c r="A2404" t="s">
        <v>2614</v>
      </c>
      <c r="B2404" t="s">
        <v>16</v>
      </c>
      <c r="C2404" t="s">
        <v>17</v>
      </c>
      <c r="D2404" t="s">
        <v>2243</v>
      </c>
      <c r="E2404" s="1">
        <v>45104</v>
      </c>
      <c r="F2404" s="3" t="s">
        <v>3120</v>
      </c>
      <c r="G2404" t="s">
        <v>3350</v>
      </c>
      <c r="H2404" t="s">
        <v>20</v>
      </c>
      <c r="J2404" s="3" t="s">
        <v>3121</v>
      </c>
      <c r="K2404" s="3" t="s">
        <v>3122</v>
      </c>
      <c r="L2404" s="3" t="s">
        <v>22</v>
      </c>
      <c r="M2404" s="5">
        <v>46931</v>
      </c>
      <c r="N2404">
        <v>20</v>
      </c>
      <c r="O2404" t="s">
        <v>23</v>
      </c>
      <c r="P2404">
        <v>0</v>
      </c>
      <c r="R2404" s="10">
        <f>Table1[[#This Row],[Initial Balance]]-P2405-P2406-P2407-P2420-P2458-P4050-P4535-P4536</f>
        <v>0</v>
      </c>
      <c r="S2404" s="6">
        <v>45105</v>
      </c>
      <c r="T2404" t="s">
        <v>2032</v>
      </c>
      <c r="U2404" t="s">
        <v>2022</v>
      </c>
    </row>
    <row r="2405" spans="1:21" hidden="1" x14ac:dyDescent="0.25">
      <c r="A2405" t="s">
        <v>2614</v>
      </c>
      <c r="B2405" t="s">
        <v>16</v>
      </c>
      <c r="C2405" t="s">
        <v>17</v>
      </c>
      <c r="D2405" t="s">
        <v>2243</v>
      </c>
      <c r="E2405" s="1">
        <v>45104</v>
      </c>
      <c r="F2405" s="3" t="s">
        <v>3120</v>
      </c>
      <c r="G2405" t="s">
        <v>3350</v>
      </c>
      <c r="H2405" t="s">
        <v>20</v>
      </c>
      <c r="J2405" s="3" t="s">
        <v>3121</v>
      </c>
      <c r="K2405" s="3" t="s">
        <v>3122</v>
      </c>
      <c r="L2405" s="3" t="s">
        <v>22</v>
      </c>
      <c r="M2405" s="5" t="s">
        <v>3124</v>
      </c>
      <c r="O2405" t="s">
        <v>23</v>
      </c>
      <c r="P2405">
        <v>2</v>
      </c>
      <c r="S2405" s="6">
        <v>45167</v>
      </c>
      <c r="T2405" t="s">
        <v>2638</v>
      </c>
      <c r="U2405" t="s">
        <v>3111</v>
      </c>
    </row>
    <row r="2406" spans="1:21" hidden="1" x14ac:dyDescent="0.25">
      <c r="A2406" t="s">
        <v>2614</v>
      </c>
      <c r="B2406" t="s">
        <v>16</v>
      </c>
      <c r="C2406" t="s">
        <v>17</v>
      </c>
      <c r="D2406" t="s">
        <v>2243</v>
      </c>
      <c r="E2406" s="1">
        <v>45104</v>
      </c>
      <c r="F2406" s="3" t="s">
        <v>3120</v>
      </c>
      <c r="G2406" t="s">
        <v>3350</v>
      </c>
      <c r="H2406" t="s">
        <v>20</v>
      </c>
      <c r="J2406" s="3" t="s">
        <v>3121</v>
      </c>
      <c r="K2406" s="3" t="s">
        <v>3122</v>
      </c>
      <c r="L2406" s="3" t="s">
        <v>22</v>
      </c>
      <c r="M2406" s="5">
        <v>46931</v>
      </c>
      <c r="O2406" t="s">
        <v>23</v>
      </c>
      <c r="P2406">
        <v>2</v>
      </c>
      <c r="S2406" s="6">
        <v>45175</v>
      </c>
      <c r="T2406" t="s">
        <v>2638</v>
      </c>
      <c r="U2406" t="s">
        <v>3097</v>
      </c>
    </row>
    <row r="2407" spans="1:21" hidden="1" x14ac:dyDescent="0.25">
      <c r="A2407" t="s">
        <v>2614</v>
      </c>
      <c r="B2407" t="s">
        <v>16</v>
      </c>
      <c r="C2407" t="s">
        <v>17</v>
      </c>
      <c r="D2407" t="s">
        <v>2243</v>
      </c>
      <c r="E2407" s="1">
        <v>45104</v>
      </c>
      <c r="F2407" s="3" t="s">
        <v>3120</v>
      </c>
      <c r="G2407" t="s">
        <v>3350</v>
      </c>
      <c r="H2407" t="s">
        <v>20</v>
      </c>
      <c r="J2407" s="3" t="s">
        <v>3121</v>
      </c>
      <c r="K2407" s="3" t="s">
        <v>3122</v>
      </c>
      <c r="L2407" s="3" t="s">
        <v>22</v>
      </c>
      <c r="M2407" s="5">
        <v>46931</v>
      </c>
      <c r="O2407" t="s">
        <v>23</v>
      </c>
      <c r="P2407">
        <v>1</v>
      </c>
      <c r="S2407" s="6">
        <v>45189</v>
      </c>
      <c r="T2407" t="s">
        <v>199</v>
      </c>
      <c r="U2407" t="s">
        <v>3123</v>
      </c>
    </row>
    <row r="2408" spans="1:21" hidden="1" x14ac:dyDescent="0.25">
      <c r="A2408" t="s">
        <v>2614</v>
      </c>
      <c r="B2408" t="s">
        <v>65</v>
      </c>
      <c r="C2408" t="s">
        <v>17</v>
      </c>
      <c r="E2408" s="1">
        <v>45125</v>
      </c>
      <c r="F2408" s="3" t="s">
        <v>3126</v>
      </c>
      <c r="G2408" t="s">
        <v>3127</v>
      </c>
      <c r="H2408" t="s">
        <v>3128</v>
      </c>
      <c r="J2408" s="3" t="s">
        <v>3221</v>
      </c>
      <c r="K2408" s="3">
        <v>1571521</v>
      </c>
      <c r="L2408" s="3" t="s">
        <v>22</v>
      </c>
      <c r="M2408" s="5">
        <v>46952</v>
      </c>
      <c r="N2408">
        <v>100</v>
      </c>
      <c r="O2408" t="s">
        <v>23</v>
      </c>
      <c r="P2408">
        <v>0</v>
      </c>
      <c r="R2408" s="10">
        <v>0</v>
      </c>
      <c r="S2408" s="6">
        <v>45126</v>
      </c>
      <c r="T2408" t="s">
        <v>2032</v>
      </c>
      <c r="U2408" t="s">
        <v>104</v>
      </c>
    </row>
    <row r="2409" spans="1:21" hidden="1" x14ac:dyDescent="0.25">
      <c r="A2409" t="s">
        <v>2614</v>
      </c>
      <c r="B2409" t="s">
        <v>16</v>
      </c>
      <c r="C2409" t="s">
        <v>17</v>
      </c>
      <c r="E2409" s="1">
        <v>45210</v>
      </c>
      <c r="F2409" s="3" t="s">
        <v>3129</v>
      </c>
      <c r="G2409" t="s">
        <v>3130</v>
      </c>
      <c r="H2409" t="s">
        <v>1702</v>
      </c>
      <c r="J2409" s="3" t="s">
        <v>3131</v>
      </c>
      <c r="K2409" s="3" t="s">
        <v>3132</v>
      </c>
      <c r="L2409" s="3" t="s">
        <v>22</v>
      </c>
      <c r="M2409" s="5">
        <v>46265</v>
      </c>
      <c r="N2409">
        <v>6</v>
      </c>
      <c r="O2409" t="s">
        <v>23</v>
      </c>
      <c r="P2409">
        <v>0</v>
      </c>
      <c r="R2409" s="10">
        <v>4</v>
      </c>
      <c r="S2409" s="6">
        <v>45211</v>
      </c>
      <c r="T2409" t="s">
        <v>2032</v>
      </c>
      <c r="U2409" t="s">
        <v>104</v>
      </c>
    </row>
    <row r="2410" spans="1:21" hidden="1" x14ac:dyDescent="0.25">
      <c r="A2410" t="s">
        <v>2614</v>
      </c>
      <c r="B2410" t="s">
        <v>16</v>
      </c>
      <c r="C2410" t="s">
        <v>17</v>
      </c>
      <c r="E2410" s="1">
        <v>45121</v>
      </c>
      <c r="F2410" s="3">
        <v>12095</v>
      </c>
      <c r="G2410" t="s">
        <v>3104</v>
      </c>
      <c r="H2410" t="s">
        <v>3219</v>
      </c>
      <c r="J2410" s="3" t="s">
        <v>3105</v>
      </c>
      <c r="K2410" s="3" t="s">
        <v>3106</v>
      </c>
      <c r="L2410" s="3" t="s">
        <v>22</v>
      </c>
      <c r="M2410" s="5">
        <v>45900</v>
      </c>
      <c r="N2410">
        <v>4</v>
      </c>
      <c r="O2410" t="s">
        <v>23</v>
      </c>
      <c r="P2410">
        <v>4</v>
      </c>
      <c r="S2410" s="6">
        <v>45133</v>
      </c>
      <c r="T2410" t="s">
        <v>2638</v>
      </c>
      <c r="U2410" t="s">
        <v>3220</v>
      </c>
    </row>
    <row r="2411" spans="1:21" hidden="1" x14ac:dyDescent="0.25">
      <c r="A2411" t="s">
        <v>2614</v>
      </c>
      <c r="B2411" t="s">
        <v>65</v>
      </c>
      <c r="C2411" t="s">
        <v>17</v>
      </c>
      <c r="E2411" s="1">
        <v>45233</v>
      </c>
      <c r="F2411" s="3" t="s">
        <v>3126</v>
      </c>
      <c r="G2411" t="s">
        <v>3127</v>
      </c>
      <c r="H2411" t="s">
        <v>3222</v>
      </c>
      <c r="J2411" s="3" t="s">
        <v>3221</v>
      </c>
      <c r="K2411" s="3">
        <v>1571521</v>
      </c>
      <c r="L2411" s="3" t="s">
        <v>2487</v>
      </c>
      <c r="M2411" s="5">
        <v>10427</v>
      </c>
      <c r="N2411">
        <v>100</v>
      </c>
      <c r="O2411" t="s">
        <v>23</v>
      </c>
      <c r="P2411">
        <v>100</v>
      </c>
      <c r="S2411" s="6">
        <v>45233</v>
      </c>
      <c r="T2411" t="s">
        <v>2638</v>
      </c>
      <c r="U2411" t="s">
        <v>3223</v>
      </c>
    </row>
    <row r="2412" spans="1:21" hidden="1" x14ac:dyDescent="0.25">
      <c r="A2412" t="s">
        <v>2614</v>
      </c>
      <c r="B2412" t="s">
        <v>16</v>
      </c>
      <c r="C2412" t="s">
        <v>3136</v>
      </c>
      <c r="E2412" s="1">
        <v>45125</v>
      </c>
      <c r="F2412" s="3">
        <v>54202027</v>
      </c>
      <c r="G2412" t="s">
        <v>2694</v>
      </c>
      <c r="H2412" t="s">
        <v>3222</v>
      </c>
      <c r="J2412" s="3" t="s">
        <v>2696</v>
      </c>
      <c r="K2412" s="3">
        <v>1596648</v>
      </c>
      <c r="L2412" s="3" t="s">
        <v>22</v>
      </c>
      <c r="M2412" s="5">
        <v>46952</v>
      </c>
      <c r="N2412">
        <v>100</v>
      </c>
      <c r="O2412" t="s">
        <v>23</v>
      </c>
      <c r="P2412">
        <v>100</v>
      </c>
      <c r="S2412" s="6">
        <v>45233</v>
      </c>
      <c r="T2412" t="s">
        <v>2638</v>
      </c>
      <c r="U2412" t="s">
        <v>3224</v>
      </c>
    </row>
    <row r="2413" spans="1:21" hidden="1" x14ac:dyDescent="0.25">
      <c r="A2413" t="s">
        <v>2614</v>
      </c>
      <c r="B2413" t="s">
        <v>16</v>
      </c>
      <c r="C2413" t="s">
        <v>17</v>
      </c>
      <c r="E2413" s="1">
        <v>45119</v>
      </c>
      <c r="F2413" s="3" t="s">
        <v>2928</v>
      </c>
      <c r="G2413" t="s">
        <v>2929</v>
      </c>
      <c r="H2413" t="s">
        <v>3226</v>
      </c>
      <c r="J2413" s="3" t="s">
        <v>2930</v>
      </c>
      <c r="K2413" s="3" t="s">
        <v>2931</v>
      </c>
      <c r="L2413" s="3" t="s">
        <v>22</v>
      </c>
      <c r="M2413" s="5">
        <v>45650</v>
      </c>
      <c r="N2413">
        <v>2</v>
      </c>
      <c r="O2413" t="s">
        <v>3227</v>
      </c>
      <c r="P2413">
        <v>2</v>
      </c>
      <c r="S2413" s="6">
        <v>45233</v>
      </c>
      <c r="T2413" t="s">
        <v>2638</v>
      </c>
      <c r="U2413" t="s">
        <v>3224</v>
      </c>
    </row>
    <row r="2414" spans="1:21" hidden="1" x14ac:dyDescent="0.25">
      <c r="A2414" t="s">
        <v>2614</v>
      </c>
      <c r="B2414" t="s">
        <v>16</v>
      </c>
      <c r="C2414" t="s">
        <v>17</v>
      </c>
      <c r="E2414" s="1">
        <v>45226</v>
      </c>
      <c r="F2414" s="3" t="s">
        <v>3343</v>
      </c>
      <c r="G2414" t="s">
        <v>3147</v>
      </c>
      <c r="I2414" t="s">
        <v>126</v>
      </c>
      <c r="J2414" s="3" t="s">
        <v>3344</v>
      </c>
      <c r="K2414" s="3">
        <v>600410</v>
      </c>
      <c r="L2414" s="3" t="s">
        <v>22</v>
      </c>
      <c r="M2414" s="5">
        <v>46143</v>
      </c>
      <c r="N2414">
        <v>200</v>
      </c>
      <c r="O2414" t="s">
        <v>23</v>
      </c>
      <c r="R2414" s="10">
        <f>Table1[[#This Row],[Initial Balance]]-P2448-P4528</f>
        <v>0</v>
      </c>
      <c r="S2414" s="6">
        <v>45252</v>
      </c>
      <c r="T2414" t="s">
        <v>2032</v>
      </c>
      <c r="U2414" t="s">
        <v>104</v>
      </c>
    </row>
    <row r="2415" spans="1:21" hidden="1" x14ac:dyDescent="0.25">
      <c r="A2415" t="s">
        <v>2614</v>
      </c>
      <c r="B2415" t="s">
        <v>16</v>
      </c>
      <c r="C2415" t="s">
        <v>17</v>
      </c>
      <c r="E2415" s="1">
        <v>45237</v>
      </c>
      <c r="F2415" s="3" t="s">
        <v>361</v>
      </c>
      <c r="G2415" t="s">
        <v>1876</v>
      </c>
      <c r="I2415" t="s">
        <v>41</v>
      </c>
      <c r="J2415" s="3" t="s">
        <v>3345</v>
      </c>
      <c r="K2415" s="3">
        <v>6052104010</v>
      </c>
      <c r="L2415" s="3" t="s">
        <v>22</v>
      </c>
      <c r="M2415" s="5">
        <v>46197</v>
      </c>
      <c r="N2415">
        <v>21</v>
      </c>
      <c r="O2415" t="s">
        <v>23</v>
      </c>
      <c r="R2415" s="10">
        <f>Table1[[#This Row],[Initial Balance]]-P2435-P2450-P4051-P4052</f>
        <v>6</v>
      </c>
      <c r="S2415" s="6">
        <v>45237</v>
      </c>
      <c r="T2415" t="s">
        <v>2032</v>
      </c>
      <c r="U2415" t="s">
        <v>25</v>
      </c>
    </row>
    <row r="2416" spans="1:21" hidden="1" x14ac:dyDescent="0.25">
      <c r="A2416" t="s">
        <v>2614</v>
      </c>
      <c r="B2416" t="s">
        <v>16</v>
      </c>
      <c r="C2416" t="s">
        <v>17</v>
      </c>
      <c r="E2416" s="1">
        <v>45149</v>
      </c>
      <c r="F2416" s="3" t="s">
        <v>844</v>
      </c>
      <c r="G2416" t="s">
        <v>2683</v>
      </c>
      <c r="I2416" t="s">
        <v>333</v>
      </c>
      <c r="J2416" s="3" t="s">
        <v>3125</v>
      </c>
      <c r="K2416" s="3" t="s">
        <v>2685</v>
      </c>
      <c r="L2416" s="3" t="s">
        <v>22</v>
      </c>
      <c r="M2416" s="5">
        <v>45930</v>
      </c>
      <c r="N2416">
        <v>3</v>
      </c>
      <c r="O2416" t="s">
        <v>3007</v>
      </c>
      <c r="R2416" s="10">
        <f>Table1[[#This Row],[Initial Balance]]-P2417</f>
        <v>2</v>
      </c>
      <c r="S2416" s="6">
        <v>45149</v>
      </c>
      <c r="T2416" t="s">
        <v>2032</v>
      </c>
      <c r="U2416" t="s">
        <v>25</v>
      </c>
    </row>
    <row r="2417" spans="1:21" hidden="1" x14ac:dyDescent="0.25">
      <c r="A2417" t="s">
        <v>2614</v>
      </c>
      <c r="B2417" t="s">
        <v>16</v>
      </c>
      <c r="C2417" t="s">
        <v>17</v>
      </c>
      <c r="E2417" s="1">
        <v>45149</v>
      </c>
      <c r="F2417" s="3" t="s">
        <v>844</v>
      </c>
      <c r="G2417" t="s">
        <v>2683</v>
      </c>
      <c r="I2417" t="s">
        <v>333</v>
      </c>
      <c r="J2417" s="3" t="s">
        <v>3125</v>
      </c>
      <c r="K2417" s="3" t="s">
        <v>2685</v>
      </c>
      <c r="L2417" s="3" t="s">
        <v>22</v>
      </c>
      <c r="M2417" s="5">
        <v>45930</v>
      </c>
      <c r="O2417" t="s">
        <v>3007</v>
      </c>
      <c r="P2417">
        <v>1</v>
      </c>
      <c r="S2417" s="6">
        <v>45167</v>
      </c>
      <c r="T2417" t="s">
        <v>2638</v>
      </c>
      <c r="U2417" t="s">
        <v>3111</v>
      </c>
    </row>
    <row r="2418" spans="1:21" hidden="1" x14ac:dyDescent="0.25">
      <c r="A2418" t="s">
        <v>2614</v>
      </c>
      <c r="B2418" t="s">
        <v>16</v>
      </c>
      <c r="C2418" t="s">
        <v>17</v>
      </c>
      <c r="E2418" s="1">
        <v>45222</v>
      </c>
      <c r="F2418" s="3" t="s">
        <v>231</v>
      </c>
      <c r="G2418" t="s">
        <v>3346</v>
      </c>
      <c r="I2418" t="s">
        <v>195</v>
      </c>
      <c r="J2418" s="3" t="s">
        <v>3347</v>
      </c>
      <c r="K2418" s="3" t="s">
        <v>3348</v>
      </c>
      <c r="L2418" s="3" t="s">
        <v>22</v>
      </c>
      <c r="M2418" s="5">
        <v>46142</v>
      </c>
      <c r="N2418">
        <v>4</v>
      </c>
      <c r="O2418" t="s">
        <v>23</v>
      </c>
      <c r="R2418" s="10">
        <v>2</v>
      </c>
      <c r="S2418" s="6">
        <v>45222</v>
      </c>
      <c r="T2418" t="s">
        <v>2032</v>
      </c>
      <c r="U2418" t="s">
        <v>25</v>
      </c>
    </row>
    <row r="2419" spans="1:21" hidden="1" x14ac:dyDescent="0.25">
      <c r="A2419" t="s">
        <v>2614</v>
      </c>
      <c r="B2419" t="s">
        <v>16</v>
      </c>
      <c r="C2419" t="s">
        <v>17</v>
      </c>
      <c r="E2419" s="1">
        <v>45210</v>
      </c>
      <c r="F2419" s="3" t="s">
        <v>3129</v>
      </c>
      <c r="G2419" t="s">
        <v>3130</v>
      </c>
      <c r="H2419" t="s">
        <v>1702</v>
      </c>
      <c r="J2419" s="3" t="s">
        <v>3131</v>
      </c>
      <c r="K2419" s="3" t="s">
        <v>3132</v>
      </c>
      <c r="L2419" s="3" t="s">
        <v>22</v>
      </c>
      <c r="M2419" s="5">
        <v>46265</v>
      </c>
      <c r="O2419" t="s">
        <v>23</v>
      </c>
      <c r="P2419">
        <v>2</v>
      </c>
      <c r="T2419" t="s">
        <v>2638</v>
      </c>
      <c r="U2419" t="s">
        <v>3349</v>
      </c>
    </row>
    <row r="2420" spans="1:21" hidden="1" x14ac:dyDescent="0.25">
      <c r="A2420" t="s">
        <v>2614</v>
      </c>
      <c r="B2420" t="s">
        <v>16</v>
      </c>
      <c r="C2420" t="s">
        <v>17</v>
      </c>
      <c r="D2420" t="s">
        <v>2243</v>
      </c>
      <c r="E2420" s="1">
        <v>45104</v>
      </c>
      <c r="F2420" s="3" t="s">
        <v>3120</v>
      </c>
      <c r="G2420" t="s">
        <v>3350</v>
      </c>
      <c r="H2420" t="s">
        <v>20</v>
      </c>
      <c r="J2420" s="3" t="s">
        <v>3121</v>
      </c>
      <c r="K2420" s="3" t="s">
        <v>3122</v>
      </c>
      <c r="L2420" s="3" t="s">
        <v>22</v>
      </c>
      <c r="M2420" s="5">
        <v>46931</v>
      </c>
      <c r="O2420" t="s">
        <v>23</v>
      </c>
      <c r="P2420">
        <v>2</v>
      </c>
      <c r="S2420" s="6">
        <v>45258</v>
      </c>
      <c r="T2420" t="s">
        <v>2638</v>
      </c>
      <c r="U2420" t="s">
        <v>2921</v>
      </c>
    </row>
    <row r="2421" spans="1:21" hidden="1" x14ac:dyDescent="0.25">
      <c r="A2421" t="s">
        <v>2614</v>
      </c>
      <c r="B2421" t="s">
        <v>16</v>
      </c>
      <c r="C2421" t="s">
        <v>17</v>
      </c>
      <c r="E2421" s="1">
        <v>45238</v>
      </c>
      <c r="F2421" s="3" t="s">
        <v>1101</v>
      </c>
      <c r="G2421" t="s">
        <v>3351</v>
      </c>
      <c r="I2421" t="s">
        <v>1702</v>
      </c>
      <c r="J2421" s="3" t="s">
        <v>3352</v>
      </c>
      <c r="K2421" s="3" t="s">
        <v>3353</v>
      </c>
      <c r="L2421" s="3" t="s">
        <v>22</v>
      </c>
      <c r="M2421" s="5">
        <v>45926</v>
      </c>
      <c r="N2421">
        <v>18</v>
      </c>
      <c r="O2421" t="s">
        <v>204</v>
      </c>
      <c r="R2421" s="10">
        <f>Table1[[#This Row],[Initial Balance]]-SUM(P2422,P2459,P3983,P3933)</f>
        <v>3</v>
      </c>
      <c r="S2421" s="6">
        <v>45238</v>
      </c>
      <c r="T2421" t="s">
        <v>2032</v>
      </c>
      <c r="U2421" t="s">
        <v>25</v>
      </c>
    </row>
    <row r="2422" spans="1:21" hidden="1" x14ac:dyDescent="0.25">
      <c r="A2422" t="s">
        <v>2614</v>
      </c>
      <c r="B2422" t="s">
        <v>16</v>
      </c>
      <c r="C2422" t="s">
        <v>17</v>
      </c>
      <c r="E2422" s="1">
        <v>45238</v>
      </c>
      <c r="F2422" s="3" t="s">
        <v>1101</v>
      </c>
      <c r="G2422" t="s">
        <v>3351</v>
      </c>
      <c r="I2422" t="s">
        <v>1702</v>
      </c>
      <c r="J2422" s="3" t="s">
        <v>3352</v>
      </c>
      <c r="K2422" s="3" t="s">
        <v>3353</v>
      </c>
      <c r="L2422" s="3" t="s">
        <v>22</v>
      </c>
      <c r="M2422" s="5">
        <v>45926</v>
      </c>
      <c r="O2422" t="s">
        <v>204</v>
      </c>
      <c r="P2422">
        <v>2</v>
      </c>
      <c r="S2422" s="6">
        <v>45258</v>
      </c>
      <c r="T2422" t="s">
        <v>2638</v>
      </c>
      <c r="U2422" t="s">
        <v>3354</v>
      </c>
    </row>
    <row r="2423" spans="1:21" hidden="1" x14ac:dyDescent="0.25">
      <c r="A2423" t="s">
        <v>2614</v>
      </c>
      <c r="B2423" t="s">
        <v>74</v>
      </c>
      <c r="C2423" t="s">
        <v>17</v>
      </c>
      <c r="E2423" s="1">
        <v>45238</v>
      </c>
      <c r="F2423" s="3" t="s">
        <v>693</v>
      </c>
      <c r="G2423" t="s">
        <v>3355</v>
      </c>
      <c r="I2423" t="s">
        <v>1702</v>
      </c>
      <c r="J2423" s="3" t="s">
        <v>3356</v>
      </c>
      <c r="K2423" s="3" t="s">
        <v>3357</v>
      </c>
      <c r="L2423" s="3" t="s">
        <v>22</v>
      </c>
      <c r="M2423" s="5">
        <v>46220</v>
      </c>
      <c r="N2423">
        <v>6</v>
      </c>
      <c r="O2423" t="s">
        <v>204</v>
      </c>
      <c r="R2423" s="10">
        <f>Table1[[#This Row],[Initial Balance]]-(SUM(P2424,P2455,P3942,P3984))</f>
        <v>0</v>
      </c>
      <c r="S2423" s="6">
        <v>45238</v>
      </c>
      <c r="T2423" t="s">
        <v>2032</v>
      </c>
      <c r="U2423" t="s">
        <v>25</v>
      </c>
    </row>
    <row r="2424" spans="1:21" hidden="1" x14ac:dyDescent="0.25">
      <c r="A2424" t="s">
        <v>2614</v>
      </c>
      <c r="B2424" t="s">
        <v>74</v>
      </c>
      <c r="C2424" t="s">
        <v>17</v>
      </c>
      <c r="E2424" s="1">
        <v>45238</v>
      </c>
      <c r="F2424" s="3" t="s">
        <v>693</v>
      </c>
      <c r="G2424" t="s">
        <v>3355</v>
      </c>
      <c r="I2424" t="s">
        <v>1702</v>
      </c>
      <c r="J2424" s="3" t="s">
        <v>3356</v>
      </c>
      <c r="K2424" s="3" t="s">
        <v>3357</v>
      </c>
      <c r="L2424" s="3" t="s">
        <v>22</v>
      </c>
      <c r="M2424" s="5">
        <v>46220</v>
      </c>
      <c r="O2424" t="s">
        <v>204</v>
      </c>
      <c r="P2424">
        <v>2</v>
      </c>
      <c r="S2424" s="6">
        <v>45258</v>
      </c>
      <c r="T2424" t="s">
        <v>2638</v>
      </c>
      <c r="U2424" t="s">
        <v>3358</v>
      </c>
    </row>
    <row r="2425" spans="1:21" hidden="1" x14ac:dyDescent="0.25">
      <c r="A2425" t="s">
        <v>2614</v>
      </c>
      <c r="B2425" t="s">
        <v>16</v>
      </c>
      <c r="C2425" t="s">
        <v>17</v>
      </c>
      <c r="E2425" s="1">
        <v>45121</v>
      </c>
      <c r="F2425" s="3" t="s">
        <v>2682</v>
      </c>
      <c r="G2425" t="s">
        <v>2683</v>
      </c>
      <c r="H2425" t="s">
        <v>333</v>
      </c>
      <c r="J2425" s="3" t="s">
        <v>2684</v>
      </c>
      <c r="K2425" s="3" t="s">
        <v>2685</v>
      </c>
      <c r="L2425" s="3" t="s">
        <v>22</v>
      </c>
      <c r="M2425" s="5">
        <v>45930</v>
      </c>
      <c r="O2425" t="s">
        <v>23</v>
      </c>
      <c r="P2425">
        <v>1</v>
      </c>
      <c r="S2425" s="6">
        <v>45258</v>
      </c>
      <c r="T2425" t="s">
        <v>2638</v>
      </c>
      <c r="U2425" t="s">
        <v>3358</v>
      </c>
    </row>
    <row r="2426" spans="1:21" hidden="1" x14ac:dyDescent="0.25">
      <c r="A2426" t="s">
        <v>2614</v>
      </c>
      <c r="B2426" t="s">
        <v>16</v>
      </c>
      <c r="C2426" t="s">
        <v>17</v>
      </c>
      <c r="E2426" s="1">
        <v>45223</v>
      </c>
      <c r="F2426" s="3" t="s">
        <v>3359</v>
      </c>
      <c r="G2426" t="s">
        <v>3360</v>
      </c>
      <c r="H2426" t="s">
        <v>1702</v>
      </c>
      <c r="I2426" t="s">
        <v>3219</v>
      </c>
      <c r="J2426" s="3" t="s">
        <v>3361</v>
      </c>
      <c r="K2426" s="3" t="s">
        <v>2842</v>
      </c>
      <c r="L2426" s="3" t="s">
        <v>22</v>
      </c>
      <c r="M2426" s="5">
        <v>45901</v>
      </c>
      <c r="N2426">
        <v>8</v>
      </c>
      <c r="O2426" t="s">
        <v>23</v>
      </c>
      <c r="R2426" s="10">
        <v>4</v>
      </c>
      <c r="S2426" s="6">
        <v>45224</v>
      </c>
      <c r="T2426" t="s">
        <v>2032</v>
      </c>
      <c r="U2426" t="s">
        <v>104</v>
      </c>
    </row>
    <row r="2427" spans="1:21" hidden="1" x14ac:dyDescent="0.25">
      <c r="A2427" t="s">
        <v>2614</v>
      </c>
      <c r="B2427" t="s">
        <v>3321</v>
      </c>
      <c r="C2427" t="s">
        <v>17</v>
      </c>
      <c r="E2427" s="1">
        <v>45223</v>
      </c>
      <c r="F2427" s="3" t="s">
        <v>3359</v>
      </c>
      <c r="G2427" t="s">
        <v>3360</v>
      </c>
      <c r="H2427" t="s">
        <v>1702</v>
      </c>
      <c r="I2427" t="s">
        <v>3219</v>
      </c>
      <c r="J2427" s="3" t="s">
        <v>3361</v>
      </c>
      <c r="K2427" s="3" t="s">
        <v>2842</v>
      </c>
      <c r="L2427" s="3" t="s">
        <v>22</v>
      </c>
      <c r="M2427" s="5">
        <v>45901</v>
      </c>
      <c r="O2427" t="s">
        <v>23</v>
      </c>
      <c r="P2427">
        <v>2</v>
      </c>
      <c r="S2427" s="6">
        <v>45258</v>
      </c>
      <c r="T2427" t="s">
        <v>2638</v>
      </c>
      <c r="U2427" t="s">
        <v>3358</v>
      </c>
    </row>
    <row r="2428" spans="1:21" hidden="1" x14ac:dyDescent="0.25">
      <c r="A2428" t="s">
        <v>2614</v>
      </c>
      <c r="B2428" t="s">
        <v>16</v>
      </c>
      <c r="C2428" t="s">
        <v>17</v>
      </c>
      <c r="E2428" s="1">
        <v>45222</v>
      </c>
      <c r="F2428" s="3">
        <v>65945</v>
      </c>
      <c r="G2428" t="s">
        <v>1945</v>
      </c>
      <c r="I2428" t="s">
        <v>41</v>
      </c>
      <c r="J2428" s="3" t="s">
        <v>3362</v>
      </c>
      <c r="K2428" s="3">
        <v>2023052590</v>
      </c>
      <c r="L2428" s="3" t="s">
        <v>22</v>
      </c>
      <c r="M2428" s="5">
        <v>46873</v>
      </c>
      <c r="N2428">
        <v>20</v>
      </c>
      <c r="O2428" t="s">
        <v>23</v>
      </c>
      <c r="R2428" s="10">
        <f>Table1[[#This Row],[Initial Balance]]-P2433-P2449-P4522</f>
        <v>0</v>
      </c>
      <c r="S2428" s="6">
        <v>45222</v>
      </c>
      <c r="T2428" t="s">
        <v>2032</v>
      </c>
      <c r="U2428" t="s">
        <v>104</v>
      </c>
    </row>
    <row r="2429" spans="1:21" hidden="1" x14ac:dyDescent="0.25">
      <c r="A2429" t="s">
        <v>2614</v>
      </c>
      <c r="B2429" t="s">
        <v>16</v>
      </c>
      <c r="C2429" t="s">
        <v>17</v>
      </c>
      <c r="E2429" s="1">
        <v>45222</v>
      </c>
      <c r="F2429" s="3" t="s">
        <v>39</v>
      </c>
      <c r="G2429" t="s">
        <v>1897</v>
      </c>
      <c r="H2429" t="s">
        <v>3363</v>
      </c>
      <c r="I2429" t="s">
        <v>42</v>
      </c>
      <c r="J2429" s="3" t="s">
        <v>3364</v>
      </c>
      <c r="K2429" s="3">
        <v>60458972</v>
      </c>
      <c r="L2429" s="3" t="s">
        <v>22</v>
      </c>
      <c r="M2429" s="5">
        <v>46142</v>
      </c>
      <c r="N2429">
        <v>10</v>
      </c>
      <c r="O2429" t="s">
        <v>23</v>
      </c>
      <c r="R2429" s="10">
        <f>Table1[[#This Row],[Initial Balance]]-P2434-P2451-P4524+Q4523</f>
        <v>0</v>
      </c>
      <c r="S2429" s="6">
        <v>45222</v>
      </c>
      <c r="T2429" t="s">
        <v>2032</v>
      </c>
      <c r="U2429" t="s">
        <v>25</v>
      </c>
    </row>
    <row r="2430" spans="1:21" hidden="1" x14ac:dyDescent="0.25">
      <c r="A2430" t="s">
        <v>2614</v>
      </c>
      <c r="B2430" t="s">
        <v>65</v>
      </c>
      <c r="C2430" t="s">
        <v>17</v>
      </c>
      <c r="E2430" s="1">
        <v>45237</v>
      </c>
      <c r="F2430" s="3">
        <v>1746537</v>
      </c>
      <c r="G2430" t="s">
        <v>3365</v>
      </c>
      <c r="I2430" t="s">
        <v>3366</v>
      </c>
      <c r="J2430" s="3" t="s">
        <v>3367</v>
      </c>
      <c r="K2430" s="3">
        <v>6106500176</v>
      </c>
      <c r="L2430" s="3" t="s">
        <v>22</v>
      </c>
      <c r="M2430" s="5">
        <v>45900</v>
      </c>
      <c r="N2430">
        <v>720</v>
      </c>
      <c r="O2430" t="s">
        <v>23</v>
      </c>
      <c r="R2430" s="10">
        <v>576</v>
      </c>
      <c r="S2430" s="6">
        <v>45237</v>
      </c>
      <c r="T2430" t="s">
        <v>2032</v>
      </c>
      <c r="U2430" t="s">
        <v>104</v>
      </c>
    </row>
    <row r="2431" spans="1:21" hidden="1" x14ac:dyDescent="0.25">
      <c r="A2431" t="s">
        <v>2614</v>
      </c>
      <c r="B2431" t="s">
        <v>16</v>
      </c>
      <c r="C2431" t="s">
        <v>17</v>
      </c>
      <c r="E2431" s="1">
        <v>45237</v>
      </c>
      <c r="F2431" s="3" t="s">
        <v>1503</v>
      </c>
      <c r="G2431" t="s">
        <v>3368</v>
      </c>
      <c r="H2431" t="s">
        <v>187</v>
      </c>
      <c r="I2431" t="s">
        <v>3240</v>
      </c>
      <c r="J2431" s="3" t="s">
        <v>3369</v>
      </c>
      <c r="K2431" s="3" t="s">
        <v>3370</v>
      </c>
      <c r="L2431" s="3" t="s">
        <v>22</v>
      </c>
      <c r="M2431" s="5">
        <v>45436</v>
      </c>
      <c r="N2431">
        <v>4</v>
      </c>
      <c r="O2431" t="s">
        <v>23</v>
      </c>
      <c r="R2431" s="10">
        <v>0</v>
      </c>
      <c r="S2431" s="6">
        <v>45237</v>
      </c>
      <c r="T2431" t="s">
        <v>2032</v>
      </c>
      <c r="U2431" t="s">
        <v>25</v>
      </c>
    </row>
    <row r="2432" spans="1:21" hidden="1" x14ac:dyDescent="0.25">
      <c r="A2432" t="s">
        <v>2614</v>
      </c>
      <c r="B2432" t="s">
        <v>16</v>
      </c>
      <c r="C2432" t="s">
        <v>17</v>
      </c>
      <c r="E2432" s="1">
        <v>45237</v>
      </c>
      <c r="F2432" s="3" t="s">
        <v>1503</v>
      </c>
      <c r="G2432" t="s">
        <v>3368</v>
      </c>
      <c r="H2432" t="s">
        <v>187</v>
      </c>
      <c r="I2432" t="s">
        <v>3240</v>
      </c>
      <c r="J2432" s="3" t="s">
        <v>3369</v>
      </c>
      <c r="K2432" s="3" t="s">
        <v>3370</v>
      </c>
      <c r="L2432" s="3" t="s">
        <v>22</v>
      </c>
      <c r="M2432" s="5">
        <v>45436</v>
      </c>
      <c r="O2432" t="s">
        <v>23</v>
      </c>
      <c r="P2432">
        <v>2</v>
      </c>
      <c r="S2432" s="6">
        <v>45258</v>
      </c>
      <c r="T2432" t="s">
        <v>2638</v>
      </c>
      <c r="U2432" t="s">
        <v>3358</v>
      </c>
    </row>
    <row r="2433" spans="1:21" hidden="1" x14ac:dyDescent="0.25">
      <c r="A2433" t="s">
        <v>2614</v>
      </c>
      <c r="B2433" t="s">
        <v>16</v>
      </c>
      <c r="C2433" t="s">
        <v>17</v>
      </c>
      <c r="E2433" s="1">
        <v>45222</v>
      </c>
      <c r="F2433" s="3">
        <v>65945</v>
      </c>
      <c r="G2433" t="s">
        <v>1945</v>
      </c>
      <c r="I2433" t="s">
        <v>41</v>
      </c>
      <c r="J2433" s="3" t="s">
        <v>3362</v>
      </c>
      <c r="K2433" s="3">
        <v>2023052590</v>
      </c>
      <c r="L2433" s="3" t="s">
        <v>22</v>
      </c>
      <c r="M2433" s="5">
        <v>46873</v>
      </c>
      <c r="O2433" t="s">
        <v>23</v>
      </c>
      <c r="P2433">
        <v>6</v>
      </c>
      <c r="S2433" s="6">
        <v>45261</v>
      </c>
      <c r="T2433" t="s">
        <v>2638</v>
      </c>
      <c r="U2433" t="s">
        <v>3358</v>
      </c>
    </row>
    <row r="2434" spans="1:21" hidden="1" x14ac:dyDescent="0.25">
      <c r="A2434" t="s">
        <v>2614</v>
      </c>
      <c r="B2434" t="s">
        <v>3256</v>
      </c>
      <c r="C2434" t="s">
        <v>17</v>
      </c>
      <c r="E2434" s="1">
        <v>45222</v>
      </c>
      <c r="F2434" s="3" t="s">
        <v>39</v>
      </c>
      <c r="G2434" t="s">
        <v>1897</v>
      </c>
      <c r="H2434" t="s">
        <v>3363</v>
      </c>
      <c r="I2434" t="s">
        <v>42</v>
      </c>
      <c r="J2434" s="3" t="s">
        <v>3364</v>
      </c>
      <c r="K2434" s="3">
        <v>60458972</v>
      </c>
      <c r="L2434" s="3" t="s">
        <v>22</v>
      </c>
      <c r="M2434" s="5">
        <v>46142</v>
      </c>
      <c r="O2434" t="s">
        <v>23</v>
      </c>
      <c r="P2434">
        <v>2</v>
      </c>
      <c r="S2434" s="6">
        <v>45261</v>
      </c>
      <c r="T2434" t="s">
        <v>2638</v>
      </c>
      <c r="U2434" t="s">
        <v>3358</v>
      </c>
    </row>
    <row r="2435" spans="1:21" hidden="1" x14ac:dyDescent="0.25">
      <c r="A2435" t="s">
        <v>2614</v>
      </c>
      <c r="B2435" t="s">
        <v>16</v>
      </c>
      <c r="C2435" t="s">
        <v>17</v>
      </c>
      <c r="E2435" s="1">
        <v>45237</v>
      </c>
      <c r="F2435" s="3" t="s">
        <v>361</v>
      </c>
      <c r="G2435" t="s">
        <v>3465</v>
      </c>
      <c r="I2435" t="s">
        <v>41</v>
      </c>
      <c r="J2435" s="3" t="s">
        <v>3345</v>
      </c>
      <c r="K2435" s="3">
        <v>6052104010</v>
      </c>
      <c r="L2435" s="3" t="s">
        <v>22</v>
      </c>
      <c r="M2435" s="5">
        <v>46197</v>
      </c>
      <c r="O2435" t="s">
        <v>23</v>
      </c>
      <c r="P2435">
        <v>6</v>
      </c>
      <c r="S2435" s="6">
        <v>45261</v>
      </c>
      <c r="T2435" t="s">
        <v>2638</v>
      </c>
      <c r="U2435" t="s">
        <v>3358</v>
      </c>
    </row>
    <row r="2436" spans="1:21" hidden="1" x14ac:dyDescent="0.25">
      <c r="A2436" t="s">
        <v>2614</v>
      </c>
      <c r="B2436" t="s">
        <v>3256</v>
      </c>
      <c r="C2436" t="s">
        <v>17</v>
      </c>
      <c r="E2436" s="1">
        <v>45237</v>
      </c>
      <c r="F2436" s="3" t="s">
        <v>1503</v>
      </c>
      <c r="G2436" t="s">
        <v>3368</v>
      </c>
      <c r="H2436" t="s">
        <v>187</v>
      </c>
      <c r="I2436" t="s">
        <v>3240</v>
      </c>
      <c r="J2436" s="3" t="s">
        <v>3369</v>
      </c>
      <c r="K2436" s="3" t="s">
        <v>3370</v>
      </c>
      <c r="L2436" s="3" t="s">
        <v>22</v>
      </c>
      <c r="M2436" s="5">
        <v>45436</v>
      </c>
      <c r="O2436" t="s">
        <v>23</v>
      </c>
      <c r="P2436">
        <v>2</v>
      </c>
      <c r="S2436" s="6">
        <v>45265</v>
      </c>
      <c r="T2436" t="s">
        <v>2638</v>
      </c>
      <c r="U2436" t="s">
        <v>2921</v>
      </c>
    </row>
    <row r="2437" spans="1:21" hidden="1" x14ac:dyDescent="0.25">
      <c r="A2437" t="s">
        <v>2614</v>
      </c>
      <c r="B2437" t="s">
        <v>74</v>
      </c>
      <c r="C2437" t="s">
        <v>17</v>
      </c>
      <c r="E2437" s="1">
        <v>45152</v>
      </c>
      <c r="F2437" s="3" t="s">
        <v>3107</v>
      </c>
      <c r="G2437" t="s">
        <v>3542</v>
      </c>
      <c r="H2437" t="s">
        <v>2040</v>
      </c>
      <c r="J2437" s="3" t="s">
        <v>3109</v>
      </c>
      <c r="K2437" s="3" t="s">
        <v>3110</v>
      </c>
      <c r="L2437" s="3" t="s">
        <v>22</v>
      </c>
      <c r="M2437" s="5">
        <v>45434</v>
      </c>
      <c r="O2437" t="s">
        <v>3541</v>
      </c>
      <c r="P2437">
        <v>4</v>
      </c>
      <c r="S2437" s="6">
        <v>45265</v>
      </c>
      <c r="T2437" t="s">
        <v>2638</v>
      </c>
      <c r="U2437" t="s">
        <v>2921</v>
      </c>
    </row>
    <row r="2438" spans="1:21" hidden="1" x14ac:dyDescent="0.25">
      <c r="A2438" t="s">
        <v>2614</v>
      </c>
      <c r="B2438" t="s">
        <v>3256</v>
      </c>
      <c r="C2438" t="s">
        <v>17</v>
      </c>
      <c r="E2438" s="1">
        <v>45156</v>
      </c>
      <c r="F2438" s="3">
        <v>3100499</v>
      </c>
      <c r="G2438" t="s">
        <v>3543</v>
      </c>
      <c r="H2438" t="s">
        <v>3193</v>
      </c>
      <c r="J2438" s="3" t="s">
        <v>3115</v>
      </c>
      <c r="K2438" s="3" t="s">
        <v>3116</v>
      </c>
      <c r="L2438" s="3" t="s">
        <v>22</v>
      </c>
      <c r="M2438" s="5">
        <v>46792</v>
      </c>
      <c r="O2438" t="s">
        <v>525</v>
      </c>
      <c r="P2438">
        <v>2</v>
      </c>
      <c r="S2438" s="6">
        <v>45258</v>
      </c>
      <c r="T2438" t="s">
        <v>2638</v>
      </c>
      <c r="U2438" t="s">
        <v>3545</v>
      </c>
    </row>
    <row r="2439" spans="1:21" hidden="1" x14ac:dyDescent="0.25">
      <c r="A2439" t="s">
        <v>2614</v>
      </c>
      <c r="B2439" t="s">
        <v>3256</v>
      </c>
      <c r="C2439" t="s">
        <v>17</v>
      </c>
      <c r="E2439" s="1">
        <v>45156</v>
      </c>
      <c r="F2439" s="3">
        <v>3100499</v>
      </c>
      <c r="G2439" t="s">
        <v>3543</v>
      </c>
      <c r="H2439" t="s">
        <v>3193</v>
      </c>
      <c r="J2439" s="3" t="s">
        <v>3115</v>
      </c>
      <c r="K2439" s="3" t="s">
        <v>3116</v>
      </c>
      <c r="L2439" s="3" t="s">
        <v>22</v>
      </c>
      <c r="M2439" s="5">
        <v>46792</v>
      </c>
      <c r="O2439" t="s">
        <v>525</v>
      </c>
      <c r="P2439">
        <v>6.7</v>
      </c>
      <c r="S2439" s="6">
        <v>45258</v>
      </c>
      <c r="T2439" t="s">
        <v>2638</v>
      </c>
      <c r="U2439" t="s">
        <v>3358</v>
      </c>
    </row>
    <row r="2440" spans="1:21" hidden="1" x14ac:dyDescent="0.25">
      <c r="A2440" t="s">
        <v>2614</v>
      </c>
      <c r="B2440" t="s">
        <v>3256</v>
      </c>
      <c r="C2440" t="s">
        <v>17</v>
      </c>
      <c r="E2440" s="1">
        <v>45156</v>
      </c>
      <c r="F2440" s="3">
        <v>3100499</v>
      </c>
      <c r="G2440" t="s">
        <v>3543</v>
      </c>
      <c r="H2440" t="s">
        <v>3193</v>
      </c>
      <c r="J2440" s="3" t="s">
        <v>3115</v>
      </c>
      <c r="K2440" s="3" t="s">
        <v>3116</v>
      </c>
      <c r="L2440" s="3" t="s">
        <v>22</v>
      </c>
      <c r="M2440" s="5" t="s">
        <v>3544</v>
      </c>
      <c r="O2440" t="s">
        <v>525</v>
      </c>
      <c r="P2440">
        <v>6.7</v>
      </c>
      <c r="S2440" s="6">
        <v>45266</v>
      </c>
      <c r="T2440" t="s">
        <v>2638</v>
      </c>
      <c r="U2440" t="s">
        <v>2921</v>
      </c>
    </row>
    <row r="2441" spans="1:21" hidden="1" x14ac:dyDescent="0.25">
      <c r="A2441" t="s">
        <v>2614</v>
      </c>
      <c r="B2441" t="s">
        <v>3256</v>
      </c>
      <c r="C2441" t="s">
        <v>17</v>
      </c>
      <c r="E2441" s="1">
        <v>45156</v>
      </c>
      <c r="F2441" s="3">
        <v>3100499</v>
      </c>
      <c r="G2441" t="s">
        <v>3546</v>
      </c>
      <c r="H2441" t="s">
        <v>3383</v>
      </c>
      <c r="J2441" s="3" t="s">
        <v>3115</v>
      </c>
      <c r="K2441" s="3" t="s">
        <v>3116</v>
      </c>
      <c r="L2441" s="3" t="s">
        <v>22</v>
      </c>
      <c r="M2441" s="5">
        <v>46792</v>
      </c>
      <c r="O2441" t="s">
        <v>525</v>
      </c>
      <c r="P2441">
        <v>2</v>
      </c>
      <c r="S2441" s="6">
        <v>45268</v>
      </c>
      <c r="T2441" t="s">
        <v>2638</v>
      </c>
      <c r="U2441" t="s">
        <v>3547</v>
      </c>
    </row>
    <row r="2442" spans="1:21" hidden="1" x14ac:dyDescent="0.25">
      <c r="A2442" t="s">
        <v>2614</v>
      </c>
      <c r="B2442" t="s">
        <v>16</v>
      </c>
      <c r="C2442" t="s">
        <v>17</v>
      </c>
      <c r="E2442" s="1">
        <v>45223</v>
      </c>
      <c r="F2442" s="3" t="s">
        <v>3359</v>
      </c>
      <c r="G2442" t="s">
        <v>3360</v>
      </c>
      <c r="H2442" t="s">
        <v>1702</v>
      </c>
      <c r="I2442" t="s">
        <v>3219</v>
      </c>
      <c r="J2442" s="3" t="s">
        <v>3361</v>
      </c>
      <c r="K2442" s="3" t="s">
        <v>2842</v>
      </c>
      <c r="L2442" s="3" t="s">
        <v>22</v>
      </c>
      <c r="M2442" s="5">
        <v>45901</v>
      </c>
      <c r="O2442" t="s">
        <v>23</v>
      </c>
      <c r="P2442">
        <v>2</v>
      </c>
      <c r="S2442" s="6">
        <v>45265</v>
      </c>
      <c r="T2442" t="s">
        <v>2638</v>
      </c>
      <c r="U2442" t="s">
        <v>2921</v>
      </c>
    </row>
    <row r="2443" spans="1:21" hidden="1" x14ac:dyDescent="0.25">
      <c r="A2443" t="s">
        <v>2614</v>
      </c>
      <c r="B2443" t="s">
        <v>16</v>
      </c>
      <c r="C2443" t="s">
        <v>17</v>
      </c>
      <c r="E2443" s="1">
        <v>45222</v>
      </c>
      <c r="F2443" s="3" t="s">
        <v>231</v>
      </c>
      <c r="G2443" t="s">
        <v>3346</v>
      </c>
      <c r="I2443" t="s">
        <v>195</v>
      </c>
      <c r="J2443" s="3" t="s">
        <v>3347</v>
      </c>
      <c r="K2443" s="3" t="s">
        <v>3348</v>
      </c>
      <c r="L2443" s="3" t="s">
        <v>22</v>
      </c>
      <c r="M2443" s="5">
        <v>46142</v>
      </c>
      <c r="O2443" t="s">
        <v>23</v>
      </c>
      <c r="P2443">
        <v>1</v>
      </c>
      <c r="S2443" s="6">
        <v>45265</v>
      </c>
      <c r="T2443" t="s">
        <v>2638</v>
      </c>
      <c r="U2443" t="s">
        <v>2921</v>
      </c>
    </row>
    <row r="2444" spans="1:21" hidden="1" x14ac:dyDescent="0.25">
      <c r="A2444" t="s">
        <v>2614</v>
      </c>
      <c r="B2444" t="s">
        <v>16</v>
      </c>
      <c r="C2444" t="s">
        <v>17</v>
      </c>
      <c r="E2444" s="1">
        <v>45152</v>
      </c>
      <c r="F2444" s="3" t="s">
        <v>2933</v>
      </c>
      <c r="G2444" t="s">
        <v>296</v>
      </c>
      <c r="H2444" t="s">
        <v>3510</v>
      </c>
      <c r="J2444" s="3" t="s">
        <v>2934</v>
      </c>
      <c r="K2444" s="3">
        <v>7706916</v>
      </c>
      <c r="L2444" s="3" t="s">
        <v>22</v>
      </c>
      <c r="M2444" s="5">
        <v>45757</v>
      </c>
      <c r="O2444" t="s">
        <v>23</v>
      </c>
      <c r="P2444">
        <v>2</v>
      </c>
      <c r="S2444" s="6">
        <v>45258</v>
      </c>
      <c r="T2444" t="s">
        <v>2638</v>
      </c>
      <c r="U2444" t="s">
        <v>3358</v>
      </c>
    </row>
    <row r="2445" spans="1:21" hidden="1" x14ac:dyDescent="0.25">
      <c r="A2445" t="s">
        <v>2614</v>
      </c>
      <c r="B2445" t="s">
        <v>16</v>
      </c>
      <c r="C2445" t="s">
        <v>17</v>
      </c>
      <c r="E2445" s="1">
        <v>45152</v>
      </c>
      <c r="F2445" s="3" t="s">
        <v>2933</v>
      </c>
      <c r="G2445" t="s">
        <v>296</v>
      </c>
      <c r="H2445" t="s">
        <v>3510</v>
      </c>
      <c r="J2445" s="3" t="s">
        <v>2934</v>
      </c>
      <c r="K2445" s="3">
        <v>7706916</v>
      </c>
      <c r="L2445" s="3" t="s">
        <v>22</v>
      </c>
      <c r="M2445" s="5">
        <v>45757</v>
      </c>
      <c r="O2445" t="s">
        <v>23</v>
      </c>
      <c r="P2445">
        <v>2</v>
      </c>
      <c r="S2445" s="6">
        <v>45265</v>
      </c>
      <c r="T2445" t="s">
        <v>2638</v>
      </c>
      <c r="U2445" t="s">
        <v>2921</v>
      </c>
    </row>
    <row r="2446" spans="1:21" hidden="1" x14ac:dyDescent="0.25">
      <c r="A2446" t="s">
        <v>2614</v>
      </c>
      <c r="B2446" t="s">
        <v>16</v>
      </c>
      <c r="C2446" t="s">
        <v>17</v>
      </c>
      <c r="E2446" s="1">
        <v>45152</v>
      </c>
      <c r="F2446" s="3" t="s">
        <v>2933</v>
      </c>
      <c r="G2446" t="s">
        <v>296</v>
      </c>
      <c r="H2446" t="s">
        <v>3510</v>
      </c>
      <c r="J2446" s="3" t="s">
        <v>2934</v>
      </c>
      <c r="K2446" s="3">
        <v>7706916</v>
      </c>
      <c r="L2446" s="3" t="s">
        <v>22</v>
      </c>
      <c r="M2446" s="5">
        <v>45757</v>
      </c>
      <c r="O2446" t="s">
        <v>23</v>
      </c>
      <c r="P2446">
        <v>1</v>
      </c>
      <c r="S2446" s="6">
        <v>45265</v>
      </c>
      <c r="T2446" t="s">
        <v>2638</v>
      </c>
      <c r="U2446" t="s">
        <v>2921</v>
      </c>
    </row>
    <row r="2447" spans="1:21" hidden="1" x14ac:dyDescent="0.25">
      <c r="A2447" t="s">
        <v>2614</v>
      </c>
      <c r="B2447" t="s">
        <v>65</v>
      </c>
      <c r="C2447" t="s">
        <v>17</v>
      </c>
      <c r="E2447" s="1">
        <v>45237</v>
      </c>
      <c r="F2447" s="3">
        <v>1746537</v>
      </c>
      <c r="G2447" t="s">
        <v>3365</v>
      </c>
      <c r="I2447" t="s">
        <v>3366</v>
      </c>
      <c r="J2447" s="3" t="s">
        <v>3367</v>
      </c>
      <c r="K2447" s="3">
        <v>6106500176</v>
      </c>
      <c r="L2447" s="3" t="s">
        <v>22</v>
      </c>
      <c r="M2447" s="5">
        <v>45900</v>
      </c>
      <c r="O2447" t="s">
        <v>23</v>
      </c>
      <c r="P2447">
        <v>144</v>
      </c>
      <c r="S2447" s="6">
        <v>45266</v>
      </c>
      <c r="T2447" t="s">
        <v>2638</v>
      </c>
      <c r="U2447" t="s">
        <v>3548</v>
      </c>
    </row>
    <row r="2448" spans="1:21" hidden="1" x14ac:dyDescent="0.25">
      <c r="A2448" t="s">
        <v>2614</v>
      </c>
      <c r="B2448" t="s">
        <v>16</v>
      </c>
      <c r="C2448" t="s">
        <v>17</v>
      </c>
      <c r="E2448" s="1">
        <v>45226</v>
      </c>
      <c r="F2448" s="3" t="s">
        <v>3343</v>
      </c>
      <c r="G2448" t="s">
        <v>3147</v>
      </c>
      <c r="I2448" t="s">
        <v>126</v>
      </c>
      <c r="J2448" s="3" t="s">
        <v>3344</v>
      </c>
      <c r="K2448" s="3">
        <v>600410</v>
      </c>
      <c r="L2448" s="3" t="s">
        <v>22</v>
      </c>
      <c r="M2448" s="5">
        <v>46143</v>
      </c>
      <c r="O2448" t="s">
        <v>23</v>
      </c>
      <c r="P2448">
        <v>10</v>
      </c>
      <c r="S2448" s="6">
        <v>45265</v>
      </c>
      <c r="T2448" t="s">
        <v>2638</v>
      </c>
      <c r="U2448" t="s">
        <v>3220</v>
      </c>
    </row>
    <row r="2449" spans="1:21" hidden="1" x14ac:dyDescent="0.25">
      <c r="A2449" t="s">
        <v>2614</v>
      </c>
      <c r="B2449" t="s">
        <v>16</v>
      </c>
      <c r="C2449" t="s">
        <v>17</v>
      </c>
      <c r="E2449" s="1">
        <v>45222</v>
      </c>
      <c r="F2449" s="3">
        <v>65945</v>
      </c>
      <c r="G2449" t="s">
        <v>1945</v>
      </c>
      <c r="I2449" t="s">
        <v>41</v>
      </c>
      <c r="J2449" s="3" t="s">
        <v>3362</v>
      </c>
      <c r="K2449" s="3">
        <v>2023052590</v>
      </c>
      <c r="L2449" s="3" t="s">
        <v>22</v>
      </c>
      <c r="M2449" s="5">
        <v>46873</v>
      </c>
      <c r="O2449" t="s">
        <v>23</v>
      </c>
      <c r="P2449">
        <v>6</v>
      </c>
      <c r="S2449" s="6">
        <v>45265</v>
      </c>
      <c r="T2449" t="s">
        <v>2638</v>
      </c>
      <c r="U2449" t="s">
        <v>2921</v>
      </c>
    </row>
    <row r="2450" spans="1:21" hidden="1" x14ac:dyDescent="0.25">
      <c r="A2450" t="s">
        <v>2614</v>
      </c>
      <c r="B2450" t="s">
        <v>16</v>
      </c>
      <c r="C2450" t="s">
        <v>17</v>
      </c>
      <c r="E2450" s="1">
        <v>45237</v>
      </c>
      <c r="F2450" s="3" t="s">
        <v>361</v>
      </c>
      <c r="G2450" t="s">
        <v>3465</v>
      </c>
      <c r="I2450" t="s">
        <v>41</v>
      </c>
      <c r="J2450" s="3" t="s">
        <v>3345</v>
      </c>
      <c r="K2450" s="3">
        <v>6052104010</v>
      </c>
      <c r="L2450" s="3" t="s">
        <v>22</v>
      </c>
      <c r="M2450" s="5">
        <v>46197</v>
      </c>
      <c r="O2450" t="s">
        <v>23</v>
      </c>
      <c r="P2450">
        <v>4</v>
      </c>
      <c r="S2450" s="6">
        <v>45265</v>
      </c>
      <c r="T2450" t="s">
        <v>2638</v>
      </c>
      <c r="U2450" t="s">
        <v>2921</v>
      </c>
    </row>
    <row r="2451" spans="1:21" hidden="1" x14ac:dyDescent="0.25">
      <c r="A2451" t="s">
        <v>2614</v>
      </c>
      <c r="B2451" t="s">
        <v>3321</v>
      </c>
      <c r="C2451" t="s">
        <v>17</v>
      </c>
      <c r="E2451" s="1">
        <v>45222</v>
      </c>
      <c r="F2451" s="3" t="s">
        <v>39</v>
      </c>
      <c r="G2451" t="s">
        <v>1897</v>
      </c>
      <c r="H2451" t="s">
        <v>3363</v>
      </c>
      <c r="I2451" t="s">
        <v>42</v>
      </c>
      <c r="J2451" s="3" t="s">
        <v>3364</v>
      </c>
      <c r="K2451" s="3">
        <v>60458972</v>
      </c>
      <c r="L2451" s="3" t="s">
        <v>22</v>
      </c>
      <c r="M2451" s="5">
        <v>46142</v>
      </c>
      <c r="O2451" t="s">
        <v>23</v>
      </c>
      <c r="P2451">
        <v>2</v>
      </c>
      <c r="S2451" s="6">
        <v>45265</v>
      </c>
      <c r="T2451" t="s">
        <v>2638</v>
      </c>
      <c r="U2451" t="s">
        <v>2921</v>
      </c>
    </row>
    <row r="2452" spans="1:21" hidden="1" x14ac:dyDescent="0.25">
      <c r="A2452" t="s">
        <v>2614</v>
      </c>
      <c r="B2452" t="s">
        <v>3549</v>
      </c>
      <c r="C2452" t="s">
        <v>17</v>
      </c>
      <c r="E2452" s="1">
        <v>45224</v>
      </c>
      <c r="F2452" s="3">
        <v>368247</v>
      </c>
      <c r="G2452" t="s">
        <v>2968</v>
      </c>
      <c r="H2452" t="s">
        <v>3550</v>
      </c>
      <c r="J2452" s="3" t="s">
        <v>3551</v>
      </c>
      <c r="K2452" s="3" t="s">
        <v>2970</v>
      </c>
      <c r="L2452" s="3" t="s">
        <v>102</v>
      </c>
      <c r="M2452" s="5">
        <v>45777</v>
      </c>
      <c r="N2452">
        <v>10</v>
      </c>
      <c r="O2452" t="s">
        <v>422</v>
      </c>
      <c r="R2452" s="10">
        <f>Table1[[#This Row],[Initial Balance]]-P2453-P2454-P4525</f>
        <v>0</v>
      </c>
      <c r="S2452" s="6">
        <v>45237</v>
      </c>
      <c r="T2452" t="s">
        <v>2032</v>
      </c>
      <c r="U2452" t="s">
        <v>3481</v>
      </c>
    </row>
    <row r="2453" spans="1:21" hidden="1" x14ac:dyDescent="0.25">
      <c r="A2453" t="s">
        <v>2614</v>
      </c>
      <c r="B2453" t="s">
        <v>74</v>
      </c>
      <c r="C2453" t="s">
        <v>17</v>
      </c>
      <c r="E2453" s="1">
        <v>45224</v>
      </c>
      <c r="F2453" s="3">
        <v>368247</v>
      </c>
      <c r="G2453" t="s">
        <v>2968</v>
      </c>
      <c r="H2453" t="s">
        <v>3550</v>
      </c>
      <c r="J2453" s="3" t="s">
        <v>3551</v>
      </c>
      <c r="K2453" s="3" t="s">
        <v>2970</v>
      </c>
      <c r="L2453" s="3" t="s">
        <v>102</v>
      </c>
      <c r="M2453" s="5">
        <v>45777</v>
      </c>
      <c r="O2453" t="s">
        <v>422</v>
      </c>
      <c r="P2453">
        <v>2.9</v>
      </c>
      <c r="S2453" s="6">
        <v>45258</v>
      </c>
      <c r="T2453" t="s">
        <v>2638</v>
      </c>
      <c r="U2453" t="s">
        <v>3358</v>
      </c>
    </row>
    <row r="2454" spans="1:21" hidden="1" x14ac:dyDescent="0.25">
      <c r="A2454" t="s">
        <v>2614</v>
      </c>
      <c r="B2454" t="s">
        <v>74</v>
      </c>
      <c r="C2454" t="s">
        <v>17</v>
      </c>
      <c r="E2454" s="1">
        <v>45224</v>
      </c>
      <c r="F2454" s="3">
        <v>368247</v>
      </c>
      <c r="G2454" t="s">
        <v>2968</v>
      </c>
      <c r="H2454" t="s">
        <v>1341</v>
      </c>
      <c r="J2454" s="3" t="s">
        <v>3551</v>
      </c>
      <c r="K2454" s="3" t="s">
        <v>2970</v>
      </c>
      <c r="L2454" s="3" t="s">
        <v>102</v>
      </c>
      <c r="M2454" s="5">
        <v>45777</v>
      </c>
      <c r="O2454" t="s">
        <v>422</v>
      </c>
      <c r="P2454">
        <v>2.9</v>
      </c>
      <c r="S2454" s="6">
        <v>45265</v>
      </c>
      <c r="T2454" t="s">
        <v>2638</v>
      </c>
      <c r="U2454" t="s">
        <v>2921</v>
      </c>
    </row>
    <row r="2455" spans="1:21" hidden="1" x14ac:dyDescent="0.25">
      <c r="A2455" t="s">
        <v>2614</v>
      </c>
      <c r="B2455" t="s">
        <v>74</v>
      </c>
      <c r="C2455" t="s">
        <v>17</v>
      </c>
      <c r="E2455" s="1">
        <v>45238</v>
      </c>
      <c r="F2455" s="3" t="s">
        <v>693</v>
      </c>
      <c r="G2455" t="s">
        <v>3355</v>
      </c>
      <c r="I2455" t="s">
        <v>3451</v>
      </c>
      <c r="J2455" s="3" t="s">
        <v>3356</v>
      </c>
      <c r="K2455" s="3" t="s">
        <v>3357</v>
      </c>
      <c r="L2455" s="3" t="s">
        <v>22</v>
      </c>
      <c r="M2455" s="5">
        <v>46220</v>
      </c>
      <c r="O2455" t="s">
        <v>204</v>
      </c>
      <c r="P2455">
        <v>1</v>
      </c>
      <c r="S2455" s="6">
        <v>45272</v>
      </c>
      <c r="T2455" t="s">
        <v>2638</v>
      </c>
      <c r="U2455" t="s">
        <v>2921</v>
      </c>
    </row>
    <row r="2456" spans="1:21" hidden="1" x14ac:dyDescent="0.25">
      <c r="A2456" t="s">
        <v>2614</v>
      </c>
      <c r="B2456" t="s">
        <v>74</v>
      </c>
      <c r="C2456" t="s">
        <v>17</v>
      </c>
      <c r="E2456" s="1">
        <v>45160</v>
      </c>
      <c r="F2456" s="3" t="s">
        <v>2243</v>
      </c>
      <c r="G2456" t="s">
        <v>1987</v>
      </c>
      <c r="H2456" t="s">
        <v>1988</v>
      </c>
      <c r="I2456" t="s">
        <v>1989</v>
      </c>
      <c r="J2456" s="3" t="s">
        <v>3113</v>
      </c>
      <c r="K2456" s="3">
        <v>23014</v>
      </c>
      <c r="L2456" s="3" t="s">
        <v>22</v>
      </c>
      <c r="M2456" s="5">
        <v>46053</v>
      </c>
      <c r="O2456" t="s">
        <v>422</v>
      </c>
      <c r="P2456">
        <v>2.5</v>
      </c>
      <c r="S2456" s="6">
        <v>45258</v>
      </c>
      <c r="T2456" t="s">
        <v>2638</v>
      </c>
      <c r="U2456" t="s">
        <v>3358</v>
      </c>
    </row>
    <row r="2457" spans="1:21" hidden="1" x14ac:dyDescent="0.25">
      <c r="A2457" t="s">
        <v>2614</v>
      </c>
      <c r="B2457" t="s">
        <v>74</v>
      </c>
      <c r="C2457" t="s">
        <v>17</v>
      </c>
      <c r="E2457" s="1">
        <v>45160</v>
      </c>
      <c r="F2457" s="3" t="s">
        <v>2243</v>
      </c>
      <c r="G2457" t="s">
        <v>1987</v>
      </c>
      <c r="H2457" t="s">
        <v>1988</v>
      </c>
      <c r="I2457" t="s">
        <v>1989</v>
      </c>
      <c r="J2457" s="3" t="s">
        <v>3113</v>
      </c>
      <c r="K2457" s="3">
        <v>23014</v>
      </c>
      <c r="L2457" s="3" t="s">
        <v>22</v>
      </c>
      <c r="M2457" s="5">
        <v>46053</v>
      </c>
      <c r="O2457" t="s">
        <v>422</v>
      </c>
      <c r="P2457">
        <v>2.5</v>
      </c>
      <c r="S2457" s="6">
        <v>45265</v>
      </c>
      <c r="T2457" t="s">
        <v>2638</v>
      </c>
      <c r="U2457" t="s">
        <v>2921</v>
      </c>
    </row>
    <row r="2458" spans="1:21" hidden="1" x14ac:dyDescent="0.25">
      <c r="A2458" t="s">
        <v>2614</v>
      </c>
      <c r="B2458" t="s">
        <v>16</v>
      </c>
      <c r="C2458" t="s">
        <v>17</v>
      </c>
      <c r="D2458" t="s">
        <v>2243</v>
      </c>
      <c r="E2458" s="1">
        <v>45104</v>
      </c>
      <c r="F2458" s="3" t="s">
        <v>3120</v>
      </c>
      <c r="G2458" t="s">
        <v>3350</v>
      </c>
      <c r="H2458" t="s">
        <v>20</v>
      </c>
      <c r="J2458" s="3" t="s">
        <v>3121</v>
      </c>
      <c r="K2458" s="3" t="s">
        <v>3122</v>
      </c>
      <c r="L2458" s="3" t="s">
        <v>22</v>
      </c>
      <c r="M2458" s="5">
        <v>46931</v>
      </c>
      <c r="O2458" t="s">
        <v>23</v>
      </c>
      <c r="P2458">
        <v>4</v>
      </c>
      <c r="S2458" s="6">
        <v>45265</v>
      </c>
      <c r="T2458" t="s">
        <v>2638</v>
      </c>
      <c r="U2458" t="s">
        <v>2921</v>
      </c>
    </row>
    <row r="2459" spans="1:21" hidden="1" x14ac:dyDescent="0.25">
      <c r="A2459" t="s">
        <v>2614</v>
      </c>
      <c r="B2459" t="s">
        <v>16</v>
      </c>
      <c r="C2459" t="s">
        <v>17</v>
      </c>
      <c r="E2459" s="1">
        <v>45238</v>
      </c>
      <c r="F2459" s="3" t="s">
        <v>1101</v>
      </c>
      <c r="G2459" t="s">
        <v>3351</v>
      </c>
      <c r="I2459" t="s">
        <v>3451</v>
      </c>
      <c r="J2459" s="3" t="s">
        <v>3352</v>
      </c>
      <c r="K2459" s="3" t="s">
        <v>3353</v>
      </c>
      <c r="L2459" s="3" t="s">
        <v>22</v>
      </c>
      <c r="M2459" s="5">
        <v>45926</v>
      </c>
      <c r="O2459" t="s">
        <v>3541</v>
      </c>
      <c r="P2459">
        <v>5</v>
      </c>
      <c r="S2459" s="6">
        <v>45265</v>
      </c>
      <c r="T2459" t="s">
        <v>2638</v>
      </c>
      <c r="U2459" s="12" t="s">
        <v>2921</v>
      </c>
    </row>
    <row r="2460" spans="1:21" hidden="1" x14ac:dyDescent="0.25">
      <c r="A2460" t="s">
        <v>1041</v>
      </c>
      <c r="B2460" t="s">
        <v>74</v>
      </c>
      <c r="C2460" t="s">
        <v>17</v>
      </c>
      <c r="E2460" s="1">
        <v>44470</v>
      </c>
      <c r="F2460" s="3" t="s">
        <v>1042</v>
      </c>
      <c r="G2460" t="s">
        <v>1043</v>
      </c>
      <c r="H2460" t="s">
        <v>1044</v>
      </c>
      <c r="J2460" s="3" t="s">
        <v>1045</v>
      </c>
      <c r="K2460" s="3" t="s">
        <v>1046</v>
      </c>
      <c r="L2460" s="3" t="s">
        <v>22</v>
      </c>
      <c r="M2460" s="5">
        <v>44407</v>
      </c>
      <c r="N2460">
        <v>25</v>
      </c>
      <c r="O2460" t="s">
        <v>1047</v>
      </c>
      <c r="R2460" s="10">
        <v>25</v>
      </c>
      <c r="S2460" s="6">
        <v>44473</v>
      </c>
      <c r="T2460" t="s">
        <v>59</v>
      </c>
      <c r="U2460" t="s">
        <v>789</v>
      </c>
    </row>
    <row r="2461" spans="1:21" hidden="1" x14ac:dyDescent="0.25">
      <c r="A2461" t="s">
        <v>1041</v>
      </c>
      <c r="B2461" t="s">
        <v>74</v>
      </c>
      <c r="C2461" t="s">
        <v>17</v>
      </c>
      <c r="E2461" s="1">
        <v>44473</v>
      </c>
      <c r="F2461" s="3" t="s">
        <v>896</v>
      </c>
      <c r="G2461" t="s">
        <v>1048</v>
      </c>
      <c r="H2461" t="s">
        <v>350</v>
      </c>
      <c r="J2461" s="3" t="s">
        <v>1049</v>
      </c>
      <c r="K2461" s="3" t="s">
        <v>874</v>
      </c>
      <c r="L2461" s="3" t="s">
        <v>22</v>
      </c>
      <c r="M2461" s="5">
        <v>46128</v>
      </c>
      <c r="N2461">
        <v>50</v>
      </c>
      <c r="O2461" t="s">
        <v>1047</v>
      </c>
      <c r="R2461" s="10">
        <v>50</v>
      </c>
      <c r="S2461" s="6">
        <v>44473</v>
      </c>
      <c r="T2461" t="s">
        <v>24</v>
      </c>
      <c r="U2461" t="s">
        <v>25</v>
      </c>
    </row>
    <row r="2462" spans="1:21" hidden="1" x14ac:dyDescent="0.25">
      <c r="A2462" t="s">
        <v>1041</v>
      </c>
      <c r="B2462" t="s">
        <v>74</v>
      </c>
      <c r="C2462" t="s">
        <v>17</v>
      </c>
      <c r="E2462" s="1">
        <v>44473</v>
      </c>
      <c r="F2462" s="3" t="s">
        <v>1064</v>
      </c>
      <c r="G2462" t="s">
        <v>1065</v>
      </c>
      <c r="H2462" t="s">
        <v>1066</v>
      </c>
      <c r="J2462" s="3" t="s">
        <v>1067</v>
      </c>
      <c r="K2462" s="3">
        <v>6978243</v>
      </c>
      <c r="L2462" s="3" t="s">
        <v>22</v>
      </c>
      <c r="M2462" s="5">
        <v>45391</v>
      </c>
      <c r="N2462">
        <v>50</v>
      </c>
      <c r="O2462" t="s">
        <v>23</v>
      </c>
      <c r="R2462" s="10">
        <v>50</v>
      </c>
      <c r="S2462" s="6">
        <v>44480</v>
      </c>
      <c r="T2462" t="s">
        <v>24</v>
      </c>
      <c r="U2462" t="s">
        <v>25</v>
      </c>
    </row>
    <row r="2463" spans="1:21" hidden="1" x14ac:dyDescent="0.25">
      <c r="A2463" t="s">
        <v>1041</v>
      </c>
      <c r="B2463" t="s">
        <v>74</v>
      </c>
      <c r="C2463" t="s">
        <v>17</v>
      </c>
      <c r="E2463" s="1">
        <v>44482</v>
      </c>
      <c r="F2463" s="3" t="s">
        <v>1080</v>
      </c>
      <c r="G2463" t="s">
        <v>1081</v>
      </c>
      <c r="H2463" t="s">
        <v>20</v>
      </c>
      <c r="I2463" t="s">
        <v>1082</v>
      </c>
      <c r="J2463" s="3" t="s">
        <v>1083</v>
      </c>
      <c r="K2463" s="3">
        <v>314097</v>
      </c>
      <c r="L2463" s="3" t="s">
        <v>22</v>
      </c>
      <c r="M2463" s="5">
        <v>45444</v>
      </c>
      <c r="N2463">
        <v>2</v>
      </c>
      <c r="O2463" t="s">
        <v>227</v>
      </c>
      <c r="R2463" s="10">
        <v>6</v>
      </c>
      <c r="S2463" s="6">
        <v>44558</v>
      </c>
      <c r="T2463" t="s">
        <v>24</v>
      </c>
      <c r="U2463" t="s">
        <v>25</v>
      </c>
    </row>
    <row r="2464" spans="1:21" hidden="1" x14ac:dyDescent="0.25">
      <c r="A2464" t="s">
        <v>1041</v>
      </c>
      <c r="B2464" t="s">
        <v>74</v>
      </c>
      <c r="C2464" t="s">
        <v>17</v>
      </c>
      <c r="E2464" s="1">
        <v>44477</v>
      </c>
      <c r="F2464" s="3" t="s">
        <v>1080</v>
      </c>
      <c r="G2464" t="s">
        <v>1081</v>
      </c>
      <c r="H2464" t="s">
        <v>20</v>
      </c>
      <c r="I2464" t="s">
        <v>1082</v>
      </c>
      <c r="J2464" s="3" t="s">
        <v>1084</v>
      </c>
      <c r="K2464" s="3">
        <v>313077</v>
      </c>
      <c r="L2464" s="3" t="s">
        <v>22</v>
      </c>
      <c r="M2464" s="5">
        <v>45383</v>
      </c>
      <c r="N2464">
        <v>2</v>
      </c>
      <c r="O2464" t="s">
        <v>227</v>
      </c>
      <c r="S2464" s="6">
        <v>44558</v>
      </c>
      <c r="T2464" t="s">
        <v>24</v>
      </c>
      <c r="U2464" t="s">
        <v>25</v>
      </c>
    </row>
    <row r="2465" spans="1:21" hidden="1" x14ac:dyDescent="0.25">
      <c r="A2465" t="s">
        <v>1041</v>
      </c>
      <c r="B2465" t="s">
        <v>74</v>
      </c>
      <c r="C2465" t="s">
        <v>17</v>
      </c>
      <c r="E2465" s="1">
        <v>44476</v>
      </c>
      <c r="F2465" s="3" t="s">
        <v>1085</v>
      </c>
      <c r="G2465" t="s">
        <v>1086</v>
      </c>
      <c r="H2465" t="s">
        <v>177</v>
      </c>
      <c r="J2465" s="3" t="s">
        <v>1087</v>
      </c>
      <c r="K2465" s="3" t="s">
        <v>1088</v>
      </c>
      <c r="L2465" s="3" t="s">
        <v>102</v>
      </c>
      <c r="M2465" s="5">
        <v>45504</v>
      </c>
      <c r="N2465">
        <v>1000</v>
      </c>
      <c r="O2465" t="s">
        <v>948</v>
      </c>
      <c r="P2465">
        <v>500</v>
      </c>
      <c r="R2465" s="10">
        <v>500</v>
      </c>
      <c r="S2465" s="6">
        <v>44557</v>
      </c>
      <c r="T2465" t="s">
        <v>433</v>
      </c>
      <c r="U2465" t="s">
        <v>1089</v>
      </c>
    </row>
    <row r="2466" spans="1:21" hidden="1" x14ac:dyDescent="0.25">
      <c r="A2466" t="s">
        <v>1041</v>
      </c>
      <c r="B2466" t="s">
        <v>74</v>
      </c>
      <c r="C2466" t="s">
        <v>17</v>
      </c>
      <c r="E2466" s="1">
        <v>44475</v>
      </c>
      <c r="F2466" s="3" t="s">
        <v>1090</v>
      </c>
      <c r="G2466" t="s">
        <v>1091</v>
      </c>
      <c r="H2466" t="s">
        <v>452</v>
      </c>
      <c r="I2466" t="s">
        <v>1092</v>
      </c>
      <c r="J2466" s="3" t="s">
        <v>1093</v>
      </c>
      <c r="K2466" s="3" t="s">
        <v>1094</v>
      </c>
      <c r="L2466" s="3" t="s">
        <v>22</v>
      </c>
      <c r="M2466" s="5">
        <v>45591</v>
      </c>
      <c r="N2466">
        <v>100</v>
      </c>
      <c r="O2466" t="s">
        <v>103</v>
      </c>
      <c r="P2466">
        <v>2</v>
      </c>
      <c r="R2466" s="10">
        <v>0</v>
      </c>
      <c r="S2466" s="6">
        <v>44543</v>
      </c>
      <c r="T2466" t="s">
        <v>433</v>
      </c>
      <c r="U2466" t="s">
        <v>1095</v>
      </c>
    </row>
    <row r="2467" spans="1:21" hidden="1" x14ac:dyDescent="0.25">
      <c r="A2467" t="s">
        <v>1041</v>
      </c>
      <c r="B2467" t="s">
        <v>74</v>
      </c>
      <c r="C2467" t="s">
        <v>17</v>
      </c>
      <c r="E2467" s="1">
        <v>44484</v>
      </c>
      <c r="F2467" s="3" t="s">
        <v>1101</v>
      </c>
      <c r="G2467" t="s">
        <v>1102</v>
      </c>
      <c r="H2467" t="s">
        <v>485</v>
      </c>
      <c r="I2467" t="s">
        <v>158</v>
      </c>
      <c r="J2467" s="3" t="s">
        <v>1103</v>
      </c>
      <c r="K2467" s="3">
        <v>21808212</v>
      </c>
      <c r="L2467" s="3" t="s">
        <v>22</v>
      </c>
      <c r="M2467" s="5">
        <v>45522</v>
      </c>
      <c r="N2467">
        <v>6</v>
      </c>
      <c r="O2467" t="s">
        <v>204</v>
      </c>
      <c r="R2467" s="10">
        <v>5</v>
      </c>
      <c r="S2467" s="6">
        <v>44484</v>
      </c>
      <c r="T2467" t="s">
        <v>24</v>
      </c>
      <c r="U2467" t="s">
        <v>1104</v>
      </c>
    </row>
    <row r="2468" spans="1:21" hidden="1" x14ac:dyDescent="0.25">
      <c r="A2468" t="s">
        <v>1041</v>
      </c>
      <c r="B2468" t="s">
        <v>74</v>
      </c>
      <c r="C2468" t="s">
        <v>17</v>
      </c>
      <c r="E2468" s="1">
        <v>44489</v>
      </c>
      <c r="F2468" s="3">
        <v>7450</v>
      </c>
      <c r="G2468" t="s">
        <v>1111</v>
      </c>
      <c r="H2468" t="s">
        <v>20</v>
      </c>
      <c r="I2468" t="s">
        <v>1112</v>
      </c>
      <c r="J2468" s="3" t="s">
        <v>1113</v>
      </c>
      <c r="K2468" s="3" t="s">
        <v>1114</v>
      </c>
      <c r="L2468" s="3" t="s">
        <v>22</v>
      </c>
      <c r="M2468" s="5">
        <v>45046</v>
      </c>
      <c r="O2468" t="s">
        <v>78</v>
      </c>
      <c r="U2468" t="s">
        <v>1115</v>
      </c>
    </row>
    <row r="2469" spans="1:21" hidden="1" x14ac:dyDescent="0.25">
      <c r="A2469" t="s">
        <v>1041</v>
      </c>
      <c r="B2469" t="s">
        <v>74</v>
      </c>
      <c r="C2469" t="s">
        <v>17</v>
      </c>
      <c r="E2469" s="1">
        <v>44475</v>
      </c>
      <c r="F2469" s="3" t="s">
        <v>1090</v>
      </c>
      <c r="G2469" t="s">
        <v>1091</v>
      </c>
      <c r="H2469" t="s">
        <v>452</v>
      </c>
      <c r="I2469" t="s">
        <v>1092</v>
      </c>
      <c r="J2469" s="3" t="s">
        <v>1093</v>
      </c>
      <c r="K2469" s="3" t="s">
        <v>1094</v>
      </c>
      <c r="L2469" s="3" t="s">
        <v>22</v>
      </c>
      <c r="M2469" s="5">
        <v>45591</v>
      </c>
      <c r="O2469" t="s">
        <v>103</v>
      </c>
      <c r="P2469">
        <v>20</v>
      </c>
      <c r="S2469" s="6">
        <v>44557</v>
      </c>
      <c r="T2469" t="s">
        <v>433</v>
      </c>
      <c r="U2469" t="s">
        <v>1239</v>
      </c>
    </row>
    <row r="2470" spans="1:21" hidden="1" x14ac:dyDescent="0.25">
      <c r="A2470" t="s">
        <v>1041</v>
      </c>
      <c r="B2470" t="s">
        <v>74</v>
      </c>
      <c r="C2470" t="s">
        <v>17</v>
      </c>
      <c r="E2470" s="1">
        <v>44475</v>
      </c>
      <c r="F2470" s="3" t="s">
        <v>1090</v>
      </c>
      <c r="G2470" t="s">
        <v>1091</v>
      </c>
      <c r="H2470" t="s">
        <v>452</v>
      </c>
      <c r="I2470" t="s">
        <v>1092</v>
      </c>
      <c r="J2470" s="3" t="s">
        <v>1093</v>
      </c>
      <c r="K2470" s="3" t="s">
        <v>1094</v>
      </c>
      <c r="L2470" s="3" t="s">
        <v>22</v>
      </c>
      <c r="M2470" s="5">
        <v>45591</v>
      </c>
      <c r="N2470">
        <v>100</v>
      </c>
      <c r="O2470" t="s">
        <v>103</v>
      </c>
      <c r="P2470">
        <v>0</v>
      </c>
      <c r="S2470" s="6">
        <v>44558</v>
      </c>
      <c r="T2470" t="s">
        <v>24</v>
      </c>
      <c r="U2470" t="s">
        <v>25</v>
      </c>
    </row>
    <row r="2471" spans="1:21" hidden="1" x14ac:dyDescent="0.25">
      <c r="A2471" t="s">
        <v>1041</v>
      </c>
      <c r="B2471" t="s">
        <v>74</v>
      </c>
      <c r="C2471" t="s">
        <v>17</v>
      </c>
      <c r="E2471" s="1">
        <v>44488</v>
      </c>
      <c r="F2471" s="3" t="s">
        <v>1240</v>
      </c>
      <c r="G2471" t="s">
        <v>1241</v>
      </c>
      <c r="H2471" t="s">
        <v>20</v>
      </c>
      <c r="I2471" t="s">
        <v>1112</v>
      </c>
      <c r="J2471" s="3" t="s">
        <v>1242</v>
      </c>
      <c r="K2471" s="3" t="s">
        <v>1243</v>
      </c>
      <c r="L2471" s="3" t="s">
        <v>22</v>
      </c>
      <c r="M2471" s="5">
        <v>45077</v>
      </c>
      <c r="N2471">
        <v>500</v>
      </c>
      <c r="O2471" t="s">
        <v>78</v>
      </c>
      <c r="R2471" s="10">
        <f>Table1[[#This Row],[Initial Balance]]-P4107</f>
        <v>499.97</v>
      </c>
      <c r="S2471" s="6">
        <v>44558</v>
      </c>
      <c r="T2471" t="s">
        <v>24</v>
      </c>
      <c r="U2471" t="s">
        <v>25</v>
      </c>
    </row>
    <row r="2472" spans="1:21" hidden="1" x14ac:dyDescent="0.25">
      <c r="A2472" t="s">
        <v>1041</v>
      </c>
      <c r="B2472" t="s">
        <v>74</v>
      </c>
      <c r="C2472" t="s">
        <v>17</v>
      </c>
      <c r="E2472" s="1">
        <v>44491</v>
      </c>
      <c r="F2472" s="3" t="s">
        <v>1244</v>
      </c>
      <c r="G2472" t="s">
        <v>1245</v>
      </c>
      <c r="J2472" s="3" t="s">
        <v>1246</v>
      </c>
      <c r="K2472" s="3" t="s">
        <v>1247</v>
      </c>
      <c r="L2472" s="3" t="s">
        <v>22</v>
      </c>
      <c r="M2472" s="5">
        <v>45168</v>
      </c>
      <c r="N2472">
        <v>500</v>
      </c>
      <c r="O2472" t="s">
        <v>78</v>
      </c>
      <c r="R2472" s="10">
        <f>Table1[[#This Row],[Initial Balance]]-P2617-P4108</f>
        <v>500</v>
      </c>
      <c r="S2472" s="6">
        <v>44558</v>
      </c>
      <c r="T2472" t="s">
        <v>24</v>
      </c>
      <c r="U2472" t="s">
        <v>25</v>
      </c>
    </row>
    <row r="2473" spans="1:21" hidden="1" x14ac:dyDescent="0.25">
      <c r="A2473" t="s">
        <v>1041</v>
      </c>
      <c r="B2473" t="s">
        <v>74</v>
      </c>
      <c r="C2473" t="s">
        <v>17</v>
      </c>
      <c r="E2473" s="1">
        <v>44489</v>
      </c>
      <c r="F2473" s="3">
        <v>7450</v>
      </c>
      <c r="G2473" t="s">
        <v>1248</v>
      </c>
      <c r="H2473" t="s">
        <v>32</v>
      </c>
      <c r="I2473" t="s">
        <v>1112</v>
      </c>
      <c r="J2473" s="3" t="s">
        <v>1113</v>
      </c>
      <c r="K2473" s="3" t="s">
        <v>1114</v>
      </c>
      <c r="L2473" s="3" t="s">
        <v>22</v>
      </c>
      <c r="M2473" s="5">
        <v>45046</v>
      </c>
      <c r="N2473">
        <v>500</v>
      </c>
      <c r="O2473" t="s">
        <v>78</v>
      </c>
      <c r="R2473" s="10">
        <f>Table1[[#This Row],[Initial Balance]]-P4117</f>
        <v>485.16</v>
      </c>
      <c r="S2473" s="6">
        <v>44558</v>
      </c>
      <c r="T2473" t="s">
        <v>24</v>
      </c>
      <c r="U2473" t="s">
        <v>25</v>
      </c>
    </row>
    <row r="2474" spans="1:21" hidden="1" x14ac:dyDescent="0.25">
      <c r="A2474" t="s">
        <v>1041</v>
      </c>
      <c r="B2474" t="s">
        <v>74</v>
      </c>
      <c r="C2474" t="s">
        <v>17</v>
      </c>
      <c r="E2474" s="1">
        <v>44488</v>
      </c>
      <c r="F2474" s="3" t="s">
        <v>1249</v>
      </c>
      <c r="G2474" t="s">
        <v>1250</v>
      </c>
      <c r="H2474" t="s">
        <v>32</v>
      </c>
      <c r="I2474" t="s">
        <v>1112</v>
      </c>
      <c r="J2474" s="3" t="s">
        <v>1251</v>
      </c>
      <c r="K2474" s="3" t="s">
        <v>1252</v>
      </c>
      <c r="L2474" s="3" t="s">
        <v>22</v>
      </c>
      <c r="M2474" s="5">
        <v>45016</v>
      </c>
      <c r="N2474">
        <v>1</v>
      </c>
      <c r="O2474" t="s">
        <v>455</v>
      </c>
      <c r="R2474" s="10">
        <f>Table1[[#This Row],[Initial Balance]]-P4119</f>
        <v>-496.65899999999999</v>
      </c>
      <c r="S2474" s="6">
        <v>44558</v>
      </c>
      <c r="T2474" t="s">
        <v>24</v>
      </c>
      <c r="U2474" t="s">
        <v>25</v>
      </c>
    </row>
    <row r="2475" spans="1:21" hidden="1" x14ac:dyDescent="0.25">
      <c r="A2475" t="s">
        <v>1041</v>
      </c>
      <c r="B2475" t="s">
        <v>74</v>
      </c>
      <c r="C2475" t="s">
        <v>17</v>
      </c>
      <c r="E2475" s="1">
        <v>44487</v>
      </c>
      <c r="F2475" s="3" t="s">
        <v>1080</v>
      </c>
      <c r="G2475" t="s">
        <v>1081</v>
      </c>
      <c r="H2475" t="s">
        <v>20</v>
      </c>
      <c r="I2475" t="s">
        <v>1082</v>
      </c>
      <c r="J2475" s="3" t="s">
        <v>1253</v>
      </c>
      <c r="K2475" s="3">
        <v>314097</v>
      </c>
      <c r="L2475" s="3" t="s">
        <v>22</v>
      </c>
      <c r="M2475" s="5">
        <v>45444</v>
      </c>
      <c r="N2475">
        <v>2</v>
      </c>
      <c r="O2475" t="s">
        <v>227</v>
      </c>
      <c r="S2475" s="6">
        <v>44558</v>
      </c>
      <c r="T2475" t="s">
        <v>24</v>
      </c>
      <c r="U2475" t="s">
        <v>25</v>
      </c>
    </row>
    <row r="2476" spans="1:21" hidden="1" x14ac:dyDescent="0.25">
      <c r="A2476" t="s">
        <v>1041</v>
      </c>
      <c r="B2476" t="s">
        <v>74</v>
      </c>
      <c r="C2476" t="s">
        <v>17</v>
      </c>
      <c r="E2476" s="1">
        <v>44484</v>
      </c>
      <c r="F2476" s="3" t="s">
        <v>1101</v>
      </c>
      <c r="G2476" t="s">
        <v>1102</v>
      </c>
      <c r="H2476" t="s">
        <v>485</v>
      </c>
      <c r="I2476" t="s">
        <v>158</v>
      </c>
      <c r="J2476" s="3" t="s">
        <v>1103</v>
      </c>
      <c r="K2476" s="3">
        <v>21808212</v>
      </c>
      <c r="L2476" s="3" t="s">
        <v>22</v>
      </c>
      <c r="M2476" s="5">
        <v>45522</v>
      </c>
      <c r="O2476" t="s">
        <v>204</v>
      </c>
      <c r="S2476" s="6">
        <v>44558</v>
      </c>
      <c r="T2476" t="s">
        <v>24</v>
      </c>
      <c r="U2476" t="s">
        <v>25</v>
      </c>
    </row>
    <row r="2477" spans="1:21" hidden="1" x14ac:dyDescent="0.25">
      <c r="A2477" t="s">
        <v>1041</v>
      </c>
      <c r="B2477" t="s">
        <v>74</v>
      </c>
      <c r="C2477" t="s">
        <v>17</v>
      </c>
      <c r="E2477" s="1">
        <v>44476</v>
      </c>
      <c r="F2477" s="3" t="s">
        <v>1085</v>
      </c>
      <c r="G2477" t="s">
        <v>1086</v>
      </c>
      <c r="H2477" t="s">
        <v>177</v>
      </c>
      <c r="J2477" s="3" t="s">
        <v>1087</v>
      </c>
      <c r="K2477" s="3" t="s">
        <v>1088</v>
      </c>
      <c r="L2477" s="3" t="s">
        <v>102</v>
      </c>
      <c r="M2477" s="5">
        <v>45504</v>
      </c>
      <c r="O2477" t="s">
        <v>948</v>
      </c>
      <c r="P2477">
        <v>0</v>
      </c>
      <c r="S2477" s="6">
        <v>44558</v>
      </c>
      <c r="T2477" t="s">
        <v>24</v>
      </c>
      <c r="U2477" t="s">
        <v>25</v>
      </c>
    </row>
    <row r="2478" spans="1:21" hidden="1" x14ac:dyDescent="0.25">
      <c r="A2478" t="s">
        <v>1041</v>
      </c>
      <c r="B2478" t="s">
        <v>74</v>
      </c>
      <c r="C2478" t="s">
        <v>17</v>
      </c>
      <c r="E2478" s="1">
        <v>44491</v>
      </c>
      <c r="F2478" s="3" t="s">
        <v>1244</v>
      </c>
      <c r="G2478" t="s">
        <v>1245</v>
      </c>
      <c r="J2478" s="3" t="s">
        <v>1246</v>
      </c>
      <c r="K2478" s="3" t="s">
        <v>1247</v>
      </c>
      <c r="L2478" s="3" t="s">
        <v>22</v>
      </c>
      <c r="M2478" s="5">
        <v>45168</v>
      </c>
      <c r="O2478" t="s">
        <v>78</v>
      </c>
      <c r="P2478">
        <v>150</v>
      </c>
      <c r="S2478" s="6">
        <v>44608</v>
      </c>
      <c r="T2478" t="s">
        <v>28</v>
      </c>
      <c r="U2478" t="s">
        <v>1352</v>
      </c>
    </row>
    <row r="2479" spans="1:21" hidden="1" x14ac:dyDescent="0.25">
      <c r="A2479" t="s">
        <v>1041</v>
      </c>
      <c r="B2479" t="s">
        <v>74</v>
      </c>
      <c r="C2479" t="s">
        <v>17</v>
      </c>
      <c r="E2479" s="1">
        <v>44484</v>
      </c>
      <c r="F2479" s="3" t="s">
        <v>1101</v>
      </c>
      <c r="G2479" t="s">
        <v>1102</v>
      </c>
      <c r="H2479" t="s">
        <v>485</v>
      </c>
      <c r="I2479" t="s">
        <v>158</v>
      </c>
      <c r="J2479" s="3" t="s">
        <v>1103</v>
      </c>
      <c r="K2479" s="3">
        <v>21808212</v>
      </c>
      <c r="L2479" s="3" t="s">
        <v>22</v>
      </c>
      <c r="M2479" s="5">
        <v>45522</v>
      </c>
      <c r="O2479" t="s">
        <v>204</v>
      </c>
      <c r="P2479">
        <v>1</v>
      </c>
      <c r="S2479" s="6">
        <v>44820</v>
      </c>
      <c r="T2479" t="s">
        <v>346</v>
      </c>
      <c r="U2479" t="s">
        <v>1687</v>
      </c>
    </row>
    <row r="2480" spans="1:21" hidden="1" x14ac:dyDescent="0.25">
      <c r="A2480" t="s">
        <v>1041</v>
      </c>
      <c r="B2480" t="s">
        <v>74</v>
      </c>
      <c r="C2480" t="s">
        <v>17</v>
      </c>
      <c r="E2480" s="1">
        <v>44488</v>
      </c>
      <c r="F2480" s="3" t="s">
        <v>1240</v>
      </c>
      <c r="G2480" t="s">
        <v>1241</v>
      </c>
      <c r="H2480" t="s">
        <v>20</v>
      </c>
      <c r="I2480" t="s">
        <v>1112</v>
      </c>
      <c r="J2480" s="3" t="s">
        <v>1242</v>
      </c>
      <c r="K2480" s="3" t="s">
        <v>1243</v>
      </c>
      <c r="L2480" s="3" t="s">
        <v>22</v>
      </c>
      <c r="M2480" s="5">
        <v>45077</v>
      </c>
      <c r="N2480">
        <v>500</v>
      </c>
      <c r="O2480" t="s">
        <v>78</v>
      </c>
      <c r="P2480">
        <v>500</v>
      </c>
      <c r="S2480" s="6">
        <v>44831</v>
      </c>
      <c r="T2480" t="s">
        <v>2614</v>
      </c>
      <c r="U2480" t="s">
        <v>2615</v>
      </c>
    </row>
    <row r="2481" spans="1:21" hidden="1" x14ac:dyDescent="0.25">
      <c r="A2481" t="s">
        <v>1041</v>
      </c>
      <c r="B2481" t="s">
        <v>74</v>
      </c>
      <c r="C2481" t="s">
        <v>17</v>
      </c>
      <c r="E2481" s="1">
        <v>44491</v>
      </c>
      <c r="F2481" s="3" t="s">
        <v>1244</v>
      </c>
      <c r="G2481" t="s">
        <v>1245</v>
      </c>
      <c r="J2481" s="3" t="s">
        <v>1246</v>
      </c>
      <c r="K2481" s="3" t="s">
        <v>1247</v>
      </c>
      <c r="L2481" s="3" t="s">
        <v>22</v>
      </c>
      <c r="M2481" s="5">
        <v>45168</v>
      </c>
      <c r="O2481" t="s">
        <v>78</v>
      </c>
      <c r="P2481">
        <v>350</v>
      </c>
      <c r="S2481" s="6">
        <v>44831</v>
      </c>
      <c r="T2481" t="s">
        <v>2614</v>
      </c>
      <c r="U2481" t="s">
        <v>2615</v>
      </c>
    </row>
    <row r="2482" spans="1:21" hidden="1" x14ac:dyDescent="0.25">
      <c r="A2482" t="s">
        <v>1041</v>
      </c>
      <c r="B2482" t="s">
        <v>74</v>
      </c>
      <c r="C2482" t="s">
        <v>17</v>
      </c>
      <c r="E2482" s="1">
        <v>44489</v>
      </c>
      <c r="F2482" s="3">
        <v>7450</v>
      </c>
      <c r="G2482" t="s">
        <v>1248</v>
      </c>
      <c r="H2482" t="s">
        <v>32</v>
      </c>
      <c r="I2482" t="s">
        <v>1112</v>
      </c>
      <c r="J2482" s="3" t="s">
        <v>1113</v>
      </c>
      <c r="K2482" s="3" t="s">
        <v>1114</v>
      </c>
      <c r="L2482" s="3" t="s">
        <v>22</v>
      </c>
      <c r="M2482" s="5">
        <v>45046</v>
      </c>
      <c r="N2482">
        <v>500</v>
      </c>
      <c r="O2482" t="s">
        <v>78</v>
      </c>
      <c r="P2482">
        <v>500</v>
      </c>
      <c r="S2482" s="6">
        <v>44831</v>
      </c>
      <c r="T2482" t="s">
        <v>24</v>
      </c>
      <c r="U2482" t="s">
        <v>2615</v>
      </c>
    </row>
    <row r="2483" spans="1:21" hidden="1" x14ac:dyDescent="0.25">
      <c r="A2483" t="s">
        <v>1041</v>
      </c>
      <c r="B2483" t="s">
        <v>74</v>
      </c>
      <c r="C2483" t="s">
        <v>17</v>
      </c>
      <c r="E2483" s="1">
        <v>44475</v>
      </c>
      <c r="F2483" s="3" t="s">
        <v>1090</v>
      </c>
      <c r="G2483" t="s">
        <v>1091</v>
      </c>
      <c r="H2483" t="s">
        <v>452</v>
      </c>
      <c r="I2483" t="s">
        <v>1092</v>
      </c>
      <c r="J2483" s="3" t="s">
        <v>1093</v>
      </c>
      <c r="K2483" s="3" t="s">
        <v>1094</v>
      </c>
      <c r="L2483" s="3" t="s">
        <v>22</v>
      </c>
      <c r="M2483" s="5">
        <v>45591</v>
      </c>
      <c r="N2483">
        <v>100</v>
      </c>
      <c r="O2483" t="s">
        <v>103</v>
      </c>
      <c r="P2483">
        <v>78</v>
      </c>
      <c r="S2483" s="6">
        <v>44831</v>
      </c>
      <c r="T2483" t="s">
        <v>24</v>
      </c>
      <c r="U2483" t="s">
        <v>2615</v>
      </c>
    </row>
    <row r="2484" spans="1:21" hidden="1" x14ac:dyDescent="0.25">
      <c r="A2484" t="s">
        <v>1041</v>
      </c>
      <c r="B2484" t="s">
        <v>74</v>
      </c>
      <c r="C2484" t="s">
        <v>17</v>
      </c>
      <c r="E2484" s="1">
        <v>44488</v>
      </c>
      <c r="F2484" s="3" t="s">
        <v>1249</v>
      </c>
      <c r="G2484" t="s">
        <v>1250</v>
      </c>
      <c r="H2484" t="s">
        <v>32</v>
      </c>
      <c r="I2484" t="s">
        <v>1112</v>
      </c>
      <c r="J2484" s="3" t="s">
        <v>1251</v>
      </c>
      <c r="K2484" s="3" t="s">
        <v>1252</v>
      </c>
      <c r="L2484" s="3" t="s">
        <v>22</v>
      </c>
      <c r="M2484" s="5">
        <v>45016</v>
      </c>
      <c r="N2484">
        <v>1</v>
      </c>
      <c r="O2484" t="s">
        <v>455</v>
      </c>
      <c r="P2484">
        <v>1</v>
      </c>
      <c r="S2484" s="6">
        <v>44831</v>
      </c>
      <c r="T2484" t="s">
        <v>24</v>
      </c>
      <c r="U2484" t="s">
        <v>2615</v>
      </c>
    </row>
    <row r="2485" spans="1:21" hidden="1" x14ac:dyDescent="0.25">
      <c r="A2485" t="s">
        <v>630</v>
      </c>
      <c r="B2485" t="s">
        <v>74</v>
      </c>
      <c r="C2485" t="s">
        <v>17</v>
      </c>
      <c r="E2485" s="1">
        <v>44214</v>
      </c>
      <c r="F2485" s="3">
        <v>414577</v>
      </c>
      <c r="G2485" t="s">
        <v>631</v>
      </c>
      <c r="H2485" t="s">
        <v>632</v>
      </c>
      <c r="I2485" t="s">
        <v>633</v>
      </c>
      <c r="K2485" s="3">
        <v>203122</v>
      </c>
      <c r="L2485" s="3" t="s">
        <v>102</v>
      </c>
      <c r="M2485" s="5">
        <v>44937</v>
      </c>
      <c r="N2485">
        <v>45.36</v>
      </c>
      <c r="O2485" t="s">
        <v>153</v>
      </c>
      <c r="R2485" s="10">
        <v>0</v>
      </c>
      <c r="S2485" s="6">
        <v>44232</v>
      </c>
      <c r="T2485" t="s">
        <v>24</v>
      </c>
      <c r="U2485" t="s">
        <v>25</v>
      </c>
    </row>
    <row r="2486" spans="1:21" hidden="1" x14ac:dyDescent="0.25">
      <c r="A2486" t="s">
        <v>630</v>
      </c>
      <c r="B2486" t="s">
        <v>74</v>
      </c>
      <c r="C2486" t="s">
        <v>17</v>
      </c>
      <c r="E2486" s="1">
        <v>44209</v>
      </c>
      <c r="F2486" s="3">
        <v>106290.1</v>
      </c>
      <c r="G2486" t="s">
        <v>634</v>
      </c>
      <c r="H2486" t="s">
        <v>147</v>
      </c>
      <c r="I2486" t="s">
        <v>147</v>
      </c>
      <c r="K2486" s="3" t="s">
        <v>635</v>
      </c>
      <c r="L2486" s="3" t="s">
        <v>22</v>
      </c>
      <c r="M2486" s="5">
        <v>45275</v>
      </c>
      <c r="N2486">
        <v>1000</v>
      </c>
      <c r="O2486" t="s">
        <v>103</v>
      </c>
      <c r="R2486" s="10">
        <v>973.74800000000005</v>
      </c>
      <c r="S2486" s="6">
        <v>44232</v>
      </c>
      <c r="T2486" t="s">
        <v>24</v>
      </c>
      <c r="U2486" t="s">
        <v>25</v>
      </c>
    </row>
    <row r="2487" spans="1:21" hidden="1" x14ac:dyDescent="0.25">
      <c r="A2487" t="s">
        <v>630</v>
      </c>
      <c r="B2487" t="s">
        <v>74</v>
      </c>
      <c r="C2487" t="s">
        <v>17</v>
      </c>
      <c r="E2487" s="1">
        <v>44106</v>
      </c>
      <c r="F2487" s="3" t="s">
        <v>636</v>
      </c>
      <c r="G2487" t="s">
        <v>637</v>
      </c>
      <c r="H2487" t="s">
        <v>638</v>
      </c>
      <c r="I2487" t="s">
        <v>639</v>
      </c>
      <c r="K2487" s="3" t="s">
        <v>640</v>
      </c>
      <c r="L2487" s="3" t="s">
        <v>22</v>
      </c>
      <c r="M2487" s="5">
        <v>45932</v>
      </c>
      <c r="N2487">
        <v>500</v>
      </c>
      <c r="O2487" t="s">
        <v>103</v>
      </c>
      <c r="R2487" s="10">
        <v>499</v>
      </c>
      <c r="S2487" s="6">
        <v>44195</v>
      </c>
      <c r="T2487" t="s">
        <v>59</v>
      </c>
      <c r="U2487" t="s">
        <v>93</v>
      </c>
    </row>
    <row r="2488" spans="1:21" hidden="1" x14ac:dyDescent="0.25">
      <c r="A2488" t="s">
        <v>630</v>
      </c>
      <c r="B2488" t="s">
        <v>74</v>
      </c>
      <c r="C2488" t="s">
        <v>17</v>
      </c>
      <c r="E2488" s="1">
        <v>44106</v>
      </c>
      <c r="F2488" s="3" t="s">
        <v>636</v>
      </c>
      <c r="G2488" t="s">
        <v>637</v>
      </c>
      <c r="H2488" t="s">
        <v>638</v>
      </c>
      <c r="I2488" t="s">
        <v>639</v>
      </c>
      <c r="K2488" s="3" t="s">
        <v>640</v>
      </c>
      <c r="L2488" s="3" t="s">
        <v>22</v>
      </c>
      <c r="M2488" s="5">
        <v>45932</v>
      </c>
      <c r="O2488" t="s">
        <v>103</v>
      </c>
      <c r="P2488">
        <v>1</v>
      </c>
      <c r="S2488" s="6">
        <v>44328</v>
      </c>
      <c r="T2488" t="s">
        <v>80</v>
      </c>
      <c r="U2488" t="s">
        <v>641</v>
      </c>
    </row>
    <row r="2489" spans="1:21" hidden="1" x14ac:dyDescent="0.25">
      <c r="A2489" t="s">
        <v>630</v>
      </c>
      <c r="B2489" t="s">
        <v>74</v>
      </c>
      <c r="C2489" t="s">
        <v>17</v>
      </c>
      <c r="E2489" s="1">
        <v>44224</v>
      </c>
      <c r="F2489" s="3">
        <v>60410</v>
      </c>
      <c r="G2489" t="s">
        <v>637</v>
      </c>
      <c r="H2489" t="s">
        <v>638</v>
      </c>
      <c r="I2489" t="s">
        <v>639</v>
      </c>
      <c r="J2489" s="3" t="s">
        <v>642</v>
      </c>
      <c r="K2489" s="3" t="s">
        <v>640</v>
      </c>
      <c r="L2489" s="3" t="s">
        <v>22</v>
      </c>
      <c r="M2489" s="5">
        <v>46050</v>
      </c>
      <c r="N2489">
        <v>2001</v>
      </c>
      <c r="O2489" t="s">
        <v>103</v>
      </c>
      <c r="R2489" s="10">
        <v>231.14330000000001</v>
      </c>
      <c r="S2489" s="6">
        <v>44236</v>
      </c>
      <c r="T2489" t="s">
        <v>59</v>
      </c>
      <c r="U2489" t="s">
        <v>93</v>
      </c>
    </row>
    <row r="2490" spans="1:21" hidden="1" x14ac:dyDescent="0.25">
      <c r="A2490" t="s">
        <v>630</v>
      </c>
      <c r="B2490" t="s">
        <v>74</v>
      </c>
      <c r="C2490" t="s">
        <v>17</v>
      </c>
      <c r="E2490" s="1">
        <v>44224</v>
      </c>
      <c r="F2490" s="3">
        <v>60410</v>
      </c>
      <c r="G2490" t="s">
        <v>637</v>
      </c>
      <c r="H2490" t="s">
        <v>638</v>
      </c>
      <c r="I2490" t="s">
        <v>639</v>
      </c>
      <c r="J2490" s="3" t="s">
        <v>642</v>
      </c>
      <c r="K2490" s="3" t="s">
        <v>640</v>
      </c>
      <c r="L2490" s="3" t="s">
        <v>22</v>
      </c>
      <c r="M2490" s="5">
        <v>46050</v>
      </c>
      <c r="O2490" t="s">
        <v>103</v>
      </c>
      <c r="P2490">
        <v>0.1</v>
      </c>
      <c r="S2490" s="6">
        <v>44236</v>
      </c>
      <c r="T2490" t="s">
        <v>80</v>
      </c>
      <c r="U2490" t="s">
        <v>643</v>
      </c>
    </row>
    <row r="2491" spans="1:21" hidden="1" x14ac:dyDescent="0.25">
      <c r="A2491" t="s">
        <v>630</v>
      </c>
      <c r="B2491" t="s">
        <v>74</v>
      </c>
      <c r="C2491" t="s">
        <v>17</v>
      </c>
      <c r="E2491" s="1">
        <v>44224</v>
      </c>
      <c r="F2491" s="3">
        <v>60410</v>
      </c>
      <c r="G2491" t="s">
        <v>637</v>
      </c>
      <c r="H2491" t="s">
        <v>638</v>
      </c>
      <c r="I2491" t="s">
        <v>639</v>
      </c>
      <c r="J2491" s="3" t="s">
        <v>642</v>
      </c>
      <c r="K2491" s="3" t="s">
        <v>640</v>
      </c>
      <c r="L2491" s="3" t="s">
        <v>22</v>
      </c>
      <c r="M2491" s="5">
        <v>46050</v>
      </c>
      <c r="O2491" t="s">
        <v>103</v>
      </c>
      <c r="P2491">
        <v>0</v>
      </c>
      <c r="S2491" s="6">
        <v>44244</v>
      </c>
      <c r="T2491" t="s">
        <v>24</v>
      </c>
      <c r="U2491" t="s">
        <v>25</v>
      </c>
    </row>
    <row r="2492" spans="1:21" hidden="1" x14ac:dyDescent="0.25">
      <c r="A2492" t="s">
        <v>630</v>
      </c>
      <c r="B2492" t="s">
        <v>74</v>
      </c>
      <c r="C2492" t="s">
        <v>17</v>
      </c>
      <c r="E2492" s="1">
        <v>44224</v>
      </c>
      <c r="F2492" s="3">
        <v>60410</v>
      </c>
      <c r="G2492" t="s">
        <v>637</v>
      </c>
      <c r="H2492" t="s">
        <v>638</v>
      </c>
      <c r="I2492" t="s">
        <v>639</v>
      </c>
      <c r="J2492" s="3" t="s">
        <v>642</v>
      </c>
      <c r="K2492" s="3" t="s">
        <v>640</v>
      </c>
      <c r="L2492" s="3" t="s">
        <v>22</v>
      </c>
      <c r="M2492" s="5">
        <v>46050</v>
      </c>
      <c r="O2492" t="s">
        <v>103</v>
      </c>
      <c r="P2492">
        <v>1259.9000000000001</v>
      </c>
      <c r="S2492" s="6">
        <v>44251</v>
      </c>
      <c r="T2492" t="s">
        <v>28</v>
      </c>
      <c r="U2492" t="s">
        <v>644</v>
      </c>
    </row>
    <row r="2493" spans="1:21" hidden="1" x14ac:dyDescent="0.25">
      <c r="A2493" t="s">
        <v>630</v>
      </c>
      <c r="B2493" t="s">
        <v>74</v>
      </c>
      <c r="C2493" t="s">
        <v>17</v>
      </c>
      <c r="E2493" s="1">
        <v>44224</v>
      </c>
      <c r="F2493" s="3">
        <v>60410</v>
      </c>
      <c r="G2493" t="s">
        <v>637</v>
      </c>
      <c r="H2493" t="s">
        <v>638</v>
      </c>
      <c r="I2493" t="s">
        <v>639</v>
      </c>
      <c r="J2493" s="3" t="s">
        <v>642</v>
      </c>
      <c r="K2493" s="3" t="s">
        <v>640</v>
      </c>
      <c r="L2493" s="3" t="s">
        <v>22</v>
      </c>
      <c r="M2493" s="5">
        <v>46050</v>
      </c>
      <c r="O2493" t="s">
        <v>103</v>
      </c>
      <c r="P2493">
        <v>500</v>
      </c>
      <c r="S2493" s="6">
        <v>44280</v>
      </c>
      <c r="T2493" t="s">
        <v>28</v>
      </c>
      <c r="U2493" t="s">
        <v>55</v>
      </c>
    </row>
    <row r="2494" spans="1:21" hidden="1" x14ac:dyDescent="0.25">
      <c r="A2494" t="s">
        <v>630</v>
      </c>
      <c r="B2494" t="s">
        <v>74</v>
      </c>
      <c r="C2494" t="s">
        <v>17</v>
      </c>
      <c r="F2494" s="3" t="s">
        <v>645</v>
      </c>
      <c r="G2494" t="s">
        <v>646</v>
      </c>
      <c r="H2494" t="s">
        <v>32</v>
      </c>
      <c r="I2494" t="s">
        <v>20</v>
      </c>
      <c r="K2494" s="3">
        <v>198234</v>
      </c>
      <c r="L2494" s="3" t="s">
        <v>22</v>
      </c>
      <c r="M2494" s="5">
        <v>45808</v>
      </c>
      <c r="N2494">
        <v>50</v>
      </c>
      <c r="O2494" t="s">
        <v>103</v>
      </c>
      <c r="R2494" s="10">
        <v>50</v>
      </c>
    </row>
    <row r="2495" spans="1:21" hidden="1" x14ac:dyDescent="0.25">
      <c r="A2495" t="s">
        <v>630</v>
      </c>
      <c r="B2495" t="s">
        <v>74</v>
      </c>
      <c r="C2495" t="s">
        <v>17</v>
      </c>
      <c r="E2495" s="1">
        <v>44211</v>
      </c>
      <c r="F2495" s="3" t="s">
        <v>647</v>
      </c>
      <c r="G2495" t="s">
        <v>648</v>
      </c>
      <c r="H2495" t="s">
        <v>485</v>
      </c>
      <c r="I2495" t="s">
        <v>485</v>
      </c>
      <c r="K2495" s="3">
        <v>22311202</v>
      </c>
      <c r="L2495" s="3" t="s">
        <v>22</v>
      </c>
      <c r="M2495" s="5">
        <v>45253</v>
      </c>
      <c r="N2495">
        <v>6</v>
      </c>
      <c r="O2495" t="s">
        <v>204</v>
      </c>
      <c r="R2495" s="10">
        <v>0</v>
      </c>
      <c r="S2495" s="6">
        <v>44211</v>
      </c>
      <c r="T2495" t="s">
        <v>24</v>
      </c>
      <c r="U2495" t="s">
        <v>25</v>
      </c>
    </row>
    <row r="2496" spans="1:21" hidden="1" x14ac:dyDescent="0.25">
      <c r="A2496" t="s">
        <v>630</v>
      </c>
      <c r="B2496" t="s">
        <v>65</v>
      </c>
      <c r="C2496" t="s">
        <v>17</v>
      </c>
      <c r="E2496" s="1">
        <v>44243</v>
      </c>
      <c r="F2496" s="3" t="s">
        <v>108</v>
      </c>
      <c r="G2496" t="s">
        <v>109</v>
      </c>
      <c r="H2496" t="s">
        <v>649</v>
      </c>
      <c r="I2496" t="s">
        <v>649</v>
      </c>
      <c r="J2496" s="3" t="s">
        <v>111</v>
      </c>
      <c r="K2496" s="3" t="s">
        <v>112</v>
      </c>
      <c r="L2496" s="3" t="s">
        <v>22</v>
      </c>
      <c r="M2496" s="5">
        <v>46069</v>
      </c>
      <c r="N2496">
        <v>1001</v>
      </c>
      <c r="O2496" t="s">
        <v>23</v>
      </c>
      <c r="R2496" s="10">
        <v>0</v>
      </c>
      <c r="S2496" s="6">
        <v>44244</v>
      </c>
      <c r="T2496" t="s">
        <v>24</v>
      </c>
      <c r="U2496" t="s">
        <v>25</v>
      </c>
    </row>
    <row r="2497" spans="1:21" hidden="1" x14ac:dyDescent="0.25">
      <c r="A2497" t="s">
        <v>630</v>
      </c>
      <c r="B2497" t="s">
        <v>74</v>
      </c>
      <c r="C2497" t="s">
        <v>17</v>
      </c>
      <c r="E2497" s="1">
        <v>44193</v>
      </c>
      <c r="F2497" s="3" t="s">
        <v>650</v>
      </c>
      <c r="G2497" t="s">
        <v>651</v>
      </c>
      <c r="H2497" t="s">
        <v>148</v>
      </c>
      <c r="I2497" t="s">
        <v>652</v>
      </c>
      <c r="K2497" s="3">
        <v>10420006</v>
      </c>
      <c r="L2497" s="3" t="s">
        <v>22</v>
      </c>
      <c r="M2497" s="5">
        <v>45045</v>
      </c>
      <c r="N2497">
        <v>5</v>
      </c>
      <c r="O2497" t="s">
        <v>204</v>
      </c>
      <c r="R2497" s="10">
        <v>0</v>
      </c>
      <c r="S2497" s="6">
        <v>44195</v>
      </c>
      <c r="T2497" t="s">
        <v>59</v>
      </c>
      <c r="U2497" t="s">
        <v>25</v>
      </c>
    </row>
    <row r="2498" spans="1:21" hidden="1" x14ac:dyDescent="0.25">
      <c r="A2498" t="s">
        <v>630</v>
      </c>
      <c r="B2498" t="s">
        <v>16</v>
      </c>
      <c r="C2498" t="s">
        <v>17</v>
      </c>
      <c r="E2498" s="1">
        <v>44209</v>
      </c>
      <c r="F2498" s="3" t="s">
        <v>653</v>
      </c>
      <c r="G2498" t="s">
        <v>654</v>
      </c>
      <c r="H2498" t="s">
        <v>32</v>
      </c>
      <c r="I2498" t="s">
        <v>20</v>
      </c>
      <c r="K2498" s="3">
        <v>1299551</v>
      </c>
      <c r="L2498" s="3" t="s">
        <v>22</v>
      </c>
      <c r="M2498" s="5">
        <v>45962</v>
      </c>
      <c r="N2498">
        <v>6</v>
      </c>
      <c r="O2498" t="s">
        <v>23</v>
      </c>
      <c r="R2498" s="10">
        <v>0</v>
      </c>
      <c r="S2498" s="6">
        <v>44209</v>
      </c>
      <c r="T2498" t="s">
        <v>24</v>
      </c>
      <c r="U2498" t="s">
        <v>25</v>
      </c>
    </row>
    <row r="2499" spans="1:21" hidden="1" x14ac:dyDescent="0.25">
      <c r="A2499" t="s">
        <v>630</v>
      </c>
      <c r="B2499" t="s">
        <v>16</v>
      </c>
      <c r="C2499" t="s">
        <v>17</v>
      </c>
      <c r="E2499" s="1">
        <v>44210</v>
      </c>
      <c r="F2499" s="3" t="s">
        <v>655</v>
      </c>
      <c r="G2499" t="s">
        <v>656</v>
      </c>
      <c r="H2499" t="s">
        <v>32</v>
      </c>
      <c r="I2499" t="s">
        <v>20</v>
      </c>
      <c r="K2499" s="3">
        <v>1266417</v>
      </c>
      <c r="L2499" s="3" t="s">
        <v>22</v>
      </c>
      <c r="M2499" s="5">
        <v>46036</v>
      </c>
      <c r="N2499">
        <v>50</v>
      </c>
      <c r="O2499" t="s">
        <v>23</v>
      </c>
      <c r="R2499" s="10">
        <v>0</v>
      </c>
      <c r="S2499" s="6">
        <v>44214</v>
      </c>
      <c r="T2499" t="s">
        <v>24</v>
      </c>
      <c r="U2499" t="s">
        <v>25</v>
      </c>
    </row>
    <row r="2500" spans="1:21" hidden="1" x14ac:dyDescent="0.25">
      <c r="A2500" t="s">
        <v>630</v>
      </c>
      <c r="B2500" t="s">
        <v>16</v>
      </c>
      <c r="C2500" t="s">
        <v>17</v>
      </c>
      <c r="E2500" s="1">
        <v>44159</v>
      </c>
      <c r="F2500" s="3" t="s">
        <v>39</v>
      </c>
      <c r="G2500" t="s">
        <v>657</v>
      </c>
      <c r="H2500" t="s">
        <v>41</v>
      </c>
      <c r="I2500" t="s">
        <v>42</v>
      </c>
      <c r="K2500" s="3">
        <v>60249885</v>
      </c>
      <c r="L2500" s="3" t="s">
        <v>22</v>
      </c>
      <c r="M2500" s="5">
        <v>45107</v>
      </c>
      <c r="N2500">
        <v>10</v>
      </c>
      <c r="O2500" t="s">
        <v>23</v>
      </c>
      <c r="R2500" s="10">
        <v>0</v>
      </c>
      <c r="S2500" s="6">
        <v>44165</v>
      </c>
      <c r="T2500" t="s">
        <v>24</v>
      </c>
      <c r="U2500" t="s">
        <v>25</v>
      </c>
    </row>
    <row r="2501" spans="1:21" hidden="1" x14ac:dyDescent="0.25">
      <c r="A2501" t="s">
        <v>630</v>
      </c>
      <c r="B2501" t="s">
        <v>16</v>
      </c>
      <c r="C2501" t="s">
        <v>17</v>
      </c>
      <c r="E2501" s="1">
        <v>44159</v>
      </c>
      <c r="F2501" s="3" t="s">
        <v>658</v>
      </c>
      <c r="G2501" t="s">
        <v>657</v>
      </c>
      <c r="H2501" t="s">
        <v>41</v>
      </c>
      <c r="I2501" t="s">
        <v>42</v>
      </c>
      <c r="K2501" s="3">
        <v>60257097</v>
      </c>
      <c r="L2501" s="3" t="s">
        <v>22</v>
      </c>
      <c r="M2501" s="5">
        <v>45169</v>
      </c>
      <c r="N2501">
        <v>10</v>
      </c>
      <c r="O2501" t="s">
        <v>23</v>
      </c>
      <c r="R2501" s="10">
        <v>0</v>
      </c>
      <c r="S2501" s="6">
        <v>44194</v>
      </c>
      <c r="T2501" t="s">
        <v>24</v>
      </c>
      <c r="U2501" t="s">
        <v>25</v>
      </c>
    </row>
    <row r="2502" spans="1:21" hidden="1" x14ac:dyDescent="0.25">
      <c r="A2502" t="s">
        <v>630</v>
      </c>
      <c r="B2502" t="s">
        <v>16</v>
      </c>
      <c r="C2502" t="s">
        <v>17</v>
      </c>
      <c r="E2502" s="1">
        <v>44250</v>
      </c>
      <c r="F2502" s="3" t="s">
        <v>659</v>
      </c>
      <c r="G2502" t="s">
        <v>660</v>
      </c>
      <c r="H2502" t="s">
        <v>661</v>
      </c>
      <c r="I2502" t="s">
        <v>187</v>
      </c>
      <c r="J2502" s="3" t="s">
        <v>662</v>
      </c>
      <c r="K2502" s="3" t="s">
        <v>663</v>
      </c>
      <c r="L2502" s="3" t="s">
        <v>22</v>
      </c>
      <c r="M2502" s="5">
        <v>45623</v>
      </c>
      <c r="N2502">
        <v>1</v>
      </c>
      <c r="O2502" t="s">
        <v>23</v>
      </c>
      <c r="R2502" s="10">
        <v>0</v>
      </c>
      <c r="S2502" s="6">
        <v>44252</v>
      </c>
      <c r="T2502" t="s">
        <v>24</v>
      </c>
      <c r="U2502" t="s">
        <v>25</v>
      </c>
    </row>
    <row r="2503" spans="1:21" hidden="1" x14ac:dyDescent="0.25">
      <c r="A2503" t="s">
        <v>630</v>
      </c>
      <c r="B2503" t="s">
        <v>16</v>
      </c>
      <c r="C2503" t="s">
        <v>17</v>
      </c>
      <c r="E2503" s="1">
        <v>44235</v>
      </c>
      <c r="F2503" s="3">
        <v>120710</v>
      </c>
      <c r="G2503" t="s">
        <v>125</v>
      </c>
      <c r="H2503" t="s">
        <v>126</v>
      </c>
      <c r="I2503" t="s">
        <v>127</v>
      </c>
      <c r="J2503" s="3" t="s">
        <v>128</v>
      </c>
      <c r="K2503" s="3">
        <v>518072</v>
      </c>
      <c r="L2503" s="3" t="s">
        <v>22</v>
      </c>
      <c r="M2503" s="5">
        <v>45230</v>
      </c>
      <c r="N2503">
        <v>200</v>
      </c>
      <c r="O2503" t="s">
        <v>23</v>
      </c>
      <c r="R2503" s="10">
        <v>0</v>
      </c>
      <c r="S2503" s="6">
        <v>44238</v>
      </c>
      <c r="T2503" t="s">
        <v>24</v>
      </c>
      <c r="U2503" t="s">
        <v>25</v>
      </c>
    </row>
    <row r="2504" spans="1:21" hidden="1" x14ac:dyDescent="0.25">
      <c r="A2504" t="s">
        <v>630</v>
      </c>
      <c r="B2504" t="s">
        <v>16</v>
      </c>
      <c r="C2504" t="s">
        <v>17</v>
      </c>
      <c r="E2504" s="1">
        <v>44235</v>
      </c>
      <c r="F2504" s="3">
        <v>120710</v>
      </c>
      <c r="G2504" t="s">
        <v>125</v>
      </c>
      <c r="H2504" t="s">
        <v>126</v>
      </c>
      <c r="I2504" t="s">
        <v>127</v>
      </c>
      <c r="J2504" s="3" t="s">
        <v>128</v>
      </c>
      <c r="K2504" s="3">
        <v>518072</v>
      </c>
      <c r="L2504" s="3" t="s">
        <v>22</v>
      </c>
      <c r="M2504" s="5">
        <v>45230</v>
      </c>
      <c r="O2504" t="s">
        <v>23</v>
      </c>
      <c r="P2504">
        <v>45</v>
      </c>
      <c r="S2504" s="6">
        <v>44354</v>
      </c>
      <c r="T2504" t="s">
        <v>37</v>
      </c>
      <c r="U2504" t="s">
        <v>57</v>
      </c>
    </row>
    <row r="2505" spans="1:21" hidden="1" x14ac:dyDescent="0.25">
      <c r="A2505" t="s">
        <v>630</v>
      </c>
      <c r="B2505" t="s">
        <v>16</v>
      </c>
      <c r="C2505" t="s">
        <v>17</v>
      </c>
      <c r="E2505" s="1">
        <v>44235</v>
      </c>
      <c r="F2505" s="3">
        <v>120710</v>
      </c>
      <c r="G2505" t="s">
        <v>125</v>
      </c>
      <c r="H2505" t="s">
        <v>126</v>
      </c>
      <c r="I2505" t="s">
        <v>127</v>
      </c>
      <c r="J2505" s="3" t="s">
        <v>128</v>
      </c>
      <c r="K2505" s="3">
        <v>518072</v>
      </c>
      <c r="L2505" s="3" t="s">
        <v>22</v>
      </c>
      <c r="M2505" s="5">
        <v>45230</v>
      </c>
      <c r="O2505" t="s">
        <v>23</v>
      </c>
      <c r="P2505">
        <v>15</v>
      </c>
      <c r="S2505" s="6">
        <v>44357</v>
      </c>
      <c r="T2505" t="s">
        <v>664</v>
      </c>
      <c r="U2505" t="s">
        <v>57</v>
      </c>
    </row>
    <row r="2506" spans="1:21" hidden="1" x14ac:dyDescent="0.25">
      <c r="A2506" t="s">
        <v>630</v>
      </c>
      <c r="B2506" t="s">
        <v>16</v>
      </c>
      <c r="C2506" t="s">
        <v>17</v>
      </c>
      <c r="E2506" s="1">
        <v>44232</v>
      </c>
      <c r="F2506" s="3">
        <v>443092</v>
      </c>
      <c r="G2506" t="s">
        <v>665</v>
      </c>
      <c r="H2506" t="s">
        <v>666</v>
      </c>
      <c r="I2506" t="s">
        <v>666</v>
      </c>
      <c r="J2506" s="3" t="s">
        <v>667</v>
      </c>
      <c r="K2506" s="3">
        <v>1710134</v>
      </c>
      <c r="L2506" s="3" t="s">
        <v>22</v>
      </c>
      <c r="M2506" s="5">
        <v>46058</v>
      </c>
      <c r="N2506">
        <v>4</v>
      </c>
      <c r="O2506" t="s">
        <v>153</v>
      </c>
      <c r="R2506" s="10">
        <v>0</v>
      </c>
      <c r="S2506" s="6">
        <v>44232</v>
      </c>
      <c r="T2506" t="s">
        <v>59</v>
      </c>
      <c r="U2506" t="s">
        <v>93</v>
      </c>
    </row>
    <row r="2507" spans="1:21" hidden="1" x14ac:dyDescent="0.25">
      <c r="A2507" t="s">
        <v>630</v>
      </c>
      <c r="B2507" t="s">
        <v>65</v>
      </c>
      <c r="C2507" t="s">
        <v>17</v>
      </c>
      <c r="E2507" s="1">
        <v>44243</v>
      </c>
      <c r="F2507" s="3" t="s">
        <v>668</v>
      </c>
      <c r="G2507" t="s">
        <v>669</v>
      </c>
      <c r="H2507" t="s">
        <v>110</v>
      </c>
      <c r="I2507" t="s">
        <v>110</v>
      </c>
      <c r="J2507" s="3" t="s">
        <v>670</v>
      </c>
      <c r="K2507" s="3">
        <v>219014006</v>
      </c>
      <c r="L2507" s="3" t="s">
        <v>22</v>
      </c>
      <c r="M2507" s="5">
        <v>46069</v>
      </c>
      <c r="N2507">
        <v>1000</v>
      </c>
      <c r="O2507" t="s">
        <v>23</v>
      </c>
      <c r="R2507" s="10">
        <v>0</v>
      </c>
      <c r="S2507" s="6">
        <v>44244</v>
      </c>
      <c r="T2507" t="s">
        <v>24</v>
      </c>
      <c r="U2507" t="s">
        <v>25</v>
      </c>
    </row>
    <row r="2508" spans="1:21" hidden="1" x14ac:dyDescent="0.25">
      <c r="A2508" t="s">
        <v>630</v>
      </c>
      <c r="B2508" t="s">
        <v>65</v>
      </c>
      <c r="C2508" t="s">
        <v>17</v>
      </c>
      <c r="E2508" s="1">
        <v>44243</v>
      </c>
      <c r="F2508" s="3" t="s">
        <v>671</v>
      </c>
      <c r="G2508" t="s">
        <v>672</v>
      </c>
      <c r="H2508" t="s">
        <v>110</v>
      </c>
      <c r="I2508" t="s">
        <v>110</v>
      </c>
      <c r="J2508" s="3" t="s">
        <v>673</v>
      </c>
      <c r="K2508" s="3">
        <v>2172006070</v>
      </c>
      <c r="L2508" s="3" t="s">
        <v>22</v>
      </c>
      <c r="M2508" s="5">
        <v>44503</v>
      </c>
      <c r="N2508">
        <v>2252</v>
      </c>
      <c r="O2508" t="s">
        <v>23</v>
      </c>
      <c r="R2508" s="10">
        <v>0</v>
      </c>
      <c r="S2508" s="6">
        <v>44244</v>
      </c>
      <c r="T2508" t="s">
        <v>24</v>
      </c>
      <c r="U2508" t="s">
        <v>25</v>
      </c>
    </row>
    <row r="2509" spans="1:21" hidden="1" x14ac:dyDescent="0.25">
      <c r="A2509" t="s">
        <v>630</v>
      </c>
      <c r="B2509" t="s">
        <v>16</v>
      </c>
      <c r="C2509" t="s">
        <v>17</v>
      </c>
      <c r="E2509" s="1">
        <v>44250</v>
      </c>
      <c r="F2509" s="3" t="s">
        <v>659</v>
      </c>
      <c r="G2509" t="s">
        <v>660</v>
      </c>
      <c r="H2509" t="s">
        <v>417</v>
      </c>
      <c r="I2509" t="s">
        <v>187</v>
      </c>
      <c r="J2509" s="3" t="s">
        <v>662</v>
      </c>
      <c r="K2509" s="3" t="s">
        <v>674</v>
      </c>
      <c r="L2509" s="3" t="s">
        <v>22</v>
      </c>
      <c r="M2509" s="5">
        <v>45623</v>
      </c>
      <c r="O2509" t="s">
        <v>23</v>
      </c>
      <c r="P2509">
        <v>1</v>
      </c>
      <c r="S2509" s="6">
        <v>44253</v>
      </c>
      <c r="T2509" t="s">
        <v>28</v>
      </c>
    </row>
    <row r="2510" spans="1:21" hidden="1" x14ac:dyDescent="0.25">
      <c r="A2510" t="s">
        <v>630</v>
      </c>
      <c r="B2510" t="s">
        <v>16</v>
      </c>
      <c r="C2510" t="s">
        <v>17</v>
      </c>
      <c r="E2510" s="1">
        <v>44252</v>
      </c>
      <c r="F2510" s="3" t="s">
        <v>675</v>
      </c>
      <c r="G2510" t="s">
        <v>676</v>
      </c>
      <c r="H2510" t="s">
        <v>350</v>
      </c>
      <c r="I2510" t="s">
        <v>350</v>
      </c>
      <c r="J2510" s="3" t="s">
        <v>677</v>
      </c>
      <c r="K2510" s="3" t="s">
        <v>678</v>
      </c>
      <c r="L2510" s="3" t="s">
        <v>22</v>
      </c>
      <c r="M2510" s="5">
        <v>45681</v>
      </c>
      <c r="N2510">
        <v>1</v>
      </c>
      <c r="O2510" t="s">
        <v>23</v>
      </c>
      <c r="R2510" s="10">
        <v>0</v>
      </c>
      <c r="S2510" s="6">
        <v>44252</v>
      </c>
      <c r="T2510" t="s">
        <v>24</v>
      </c>
      <c r="U2510" t="s">
        <v>25</v>
      </c>
    </row>
    <row r="2511" spans="1:21" hidden="1" x14ac:dyDescent="0.25">
      <c r="A2511" t="s">
        <v>630</v>
      </c>
      <c r="B2511" t="s">
        <v>74</v>
      </c>
      <c r="C2511" t="s">
        <v>17</v>
      </c>
      <c r="E2511" s="1">
        <v>44193</v>
      </c>
      <c r="F2511" s="3" t="s">
        <v>650</v>
      </c>
      <c r="G2511" t="s">
        <v>651</v>
      </c>
      <c r="H2511" t="s">
        <v>148</v>
      </c>
      <c r="I2511" t="s">
        <v>652</v>
      </c>
      <c r="K2511" s="3">
        <v>10420006</v>
      </c>
      <c r="L2511" s="3" t="s">
        <v>22</v>
      </c>
      <c r="M2511" s="5">
        <v>45045</v>
      </c>
      <c r="O2511" t="s">
        <v>204</v>
      </c>
      <c r="P2511">
        <v>1</v>
      </c>
      <c r="S2511" s="6">
        <v>44253</v>
      </c>
      <c r="T2511" t="s">
        <v>28</v>
      </c>
      <c r="U2511" t="s">
        <v>554</v>
      </c>
    </row>
    <row r="2512" spans="1:21" hidden="1" x14ac:dyDescent="0.25">
      <c r="A2512" t="s">
        <v>630</v>
      </c>
      <c r="B2512" t="s">
        <v>74</v>
      </c>
      <c r="C2512" t="s">
        <v>17</v>
      </c>
      <c r="E2512" s="1">
        <v>44193</v>
      </c>
      <c r="F2512" s="3" t="s">
        <v>650</v>
      </c>
      <c r="G2512" t="s">
        <v>651</v>
      </c>
      <c r="H2512" t="s">
        <v>148</v>
      </c>
      <c r="I2512" t="s">
        <v>652</v>
      </c>
      <c r="K2512" s="3">
        <v>10420006</v>
      </c>
      <c r="L2512" s="3" t="s">
        <v>22</v>
      </c>
      <c r="M2512" s="5">
        <v>45045</v>
      </c>
      <c r="O2512" t="s">
        <v>204</v>
      </c>
      <c r="P2512">
        <v>1</v>
      </c>
      <c r="S2512" s="6">
        <v>44253</v>
      </c>
      <c r="T2512" t="s">
        <v>69</v>
      </c>
      <c r="U2512" t="s">
        <v>554</v>
      </c>
    </row>
    <row r="2513" spans="1:21" hidden="1" x14ac:dyDescent="0.25">
      <c r="A2513" t="s">
        <v>630</v>
      </c>
      <c r="B2513" t="s">
        <v>74</v>
      </c>
      <c r="C2513" t="s">
        <v>17</v>
      </c>
      <c r="E2513" s="1">
        <v>44214</v>
      </c>
      <c r="F2513" s="3">
        <v>414577</v>
      </c>
      <c r="G2513" t="s">
        <v>631</v>
      </c>
      <c r="H2513" t="s">
        <v>632</v>
      </c>
      <c r="I2513" t="s">
        <v>633</v>
      </c>
      <c r="K2513" s="3">
        <v>203122</v>
      </c>
      <c r="L2513" s="3" t="s">
        <v>102</v>
      </c>
      <c r="M2513" s="5">
        <v>44937</v>
      </c>
      <c r="O2513" t="s">
        <v>153</v>
      </c>
      <c r="P2513">
        <v>0.15</v>
      </c>
      <c r="S2513" s="6">
        <v>44251</v>
      </c>
      <c r="T2513" t="s">
        <v>28</v>
      </c>
      <c r="U2513" t="s">
        <v>679</v>
      </c>
    </row>
    <row r="2514" spans="1:21" hidden="1" x14ac:dyDescent="0.25">
      <c r="A2514" t="s">
        <v>630</v>
      </c>
      <c r="B2514" t="s">
        <v>74</v>
      </c>
      <c r="C2514" t="s">
        <v>17</v>
      </c>
      <c r="E2514" s="1">
        <v>44209</v>
      </c>
      <c r="F2514" s="3" t="s">
        <v>680</v>
      </c>
      <c r="G2514" t="s">
        <v>634</v>
      </c>
      <c r="H2514" t="s">
        <v>147</v>
      </c>
      <c r="I2514" t="s">
        <v>147</v>
      </c>
      <c r="K2514" s="3" t="s">
        <v>681</v>
      </c>
      <c r="L2514" s="3" t="s">
        <v>22</v>
      </c>
      <c r="M2514" s="5">
        <v>44408</v>
      </c>
      <c r="N2514">
        <v>1000</v>
      </c>
      <c r="O2514" t="s">
        <v>103</v>
      </c>
      <c r="P2514">
        <v>15</v>
      </c>
      <c r="R2514" s="10">
        <v>0</v>
      </c>
      <c r="S2514" s="6">
        <v>44251</v>
      </c>
      <c r="T2514" t="s">
        <v>28</v>
      </c>
      <c r="U2514" t="s">
        <v>679</v>
      </c>
    </row>
    <row r="2515" spans="1:21" hidden="1" x14ac:dyDescent="0.25">
      <c r="A2515" t="s">
        <v>630</v>
      </c>
      <c r="B2515" t="s">
        <v>16</v>
      </c>
      <c r="C2515" t="s">
        <v>17</v>
      </c>
      <c r="E2515" s="1">
        <v>44250</v>
      </c>
      <c r="F2515" s="3" t="s">
        <v>447</v>
      </c>
      <c r="G2515" t="s">
        <v>682</v>
      </c>
      <c r="H2515" t="s">
        <v>350</v>
      </c>
      <c r="I2515" t="s">
        <v>350</v>
      </c>
      <c r="J2515" s="3" t="s">
        <v>683</v>
      </c>
      <c r="K2515" s="3">
        <v>27765239</v>
      </c>
      <c r="L2515" s="3" t="s">
        <v>22</v>
      </c>
      <c r="M2515" s="5">
        <v>46034</v>
      </c>
      <c r="N2515">
        <v>1</v>
      </c>
      <c r="O2515" t="s">
        <v>23</v>
      </c>
      <c r="R2515" s="10">
        <v>0</v>
      </c>
      <c r="S2515" s="6">
        <v>44250</v>
      </c>
      <c r="T2515" t="s">
        <v>24</v>
      </c>
      <c r="U2515" t="s">
        <v>25</v>
      </c>
    </row>
    <row r="2516" spans="1:21" hidden="1" x14ac:dyDescent="0.25">
      <c r="A2516" t="s">
        <v>630</v>
      </c>
      <c r="B2516" t="s">
        <v>16</v>
      </c>
      <c r="C2516" t="s">
        <v>17</v>
      </c>
      <c r="E2516" s="1">
        <v>44250</v>
      </c>
      <c r="F2516" s="3" t="s">
        <v>447</v>
      </c>
      <c r="G2516" t="s">
        <v>682</v>
      </c>
      <c r="H2516" t="s">
        <v>350</v>
      </c>
      <c r="I2516" t="s">
        <v>350</v>
      </c>
      <c r="J2516" s="3" t="s">
        <v>683</v>
      </c>
      <c r="K2516" s="3">
        <v>27765239</v>
      </c>
      <c r="L2516" s="3" t="s">
        <v>22</v>
      </c>
      <c r="M2516" s="5">
        <v>46034</v>
      </c>
      <c r="O2516" t="s">
        <v>23</v>
      </c>
      <c r="P2516">
        <v>1</v>
      </c>
      <c r="S2516" s="6">
        <v>44270</v>
      </c>
      <c r="T2516" t="s">
        <v>162</v>
      </c>
      <c r="U2516" t="s">
        <v>684</v>
      </c>
    </row>
    <row r="2517" spans="1:21" hidden="1" x14ac:dyDescent="0.25">
      <c r="A2517" t="s">
        <v>630</v>
      </c>
      <c r="B2517" t="s">
        <v>16</v>
      </c>
      <c r="C2517" t="s">
        <v>17</v>
      </c>
      <c r="E2517" s="1">
        <v>44159</v>
      </c>
      <c r="F2517" s="3" t="s">
        <v>658</v>
      </c>
      <c r="G2517" t="s">
        <v>657</v>
      </c>
      <c r="H2517" t="s">
        <v>41</v>
      </c>
      <c r="I2517" t="s">
        <v>42</v>
      </c>
      <c r="K2517" s="3">
        <v>60257097</v>
      </c>
      <c r="L2517" s="3" t="s">
        <v>22</v>
      </c>
      <c r="M2517" s="5">
        <v>45169</v>
      </c>
      <c r="O2517" t="s">
        <v>23</v>
      </c>
      <c r="P2517">
        <v>10</v>
      </c>
      <c r="S2517" s="6">
        <v>44706</v>
      </c>
      <c r="T2517" t="s">
        <v>346</v>
      </c>
      <c r="U2517" t="s">
        <v>685</v>
      </c>
    </row>
    <row r="2518" spans="1:21" hidden="1" x14ac:dyDescent="0.25">
      <c r="A2518" t="s">
        <v>630</v>
      </c>
      <c r="B2518" t="s">
        <v>74</v>
      </c>
      <c r="C2518" t="s">
        <v>17</v>
      </c>
      <c r="E2518" s="1">
        <v>44224</v>
      </c>
      <c r="F2518" s="3">
        <v>743678</v>
      </c>
      <c r="G2518" t="s">
        <v>686</v>
      </c>
      <c r="H2518" t="s">
        <v>687</v>
      </c>
      <c r="I2518" t="s">
        <v>688</v>
      </c>
      <c r="K2518" s="3">
        <v>100685</v>
      </c>
      <c r="L2518" s="3" t="s">
        <v>102</v>
      </c>
      <c r="M2518" s="5">
        <v>44712</v>
      </c>
      <c r="N2518">
        <v>25000</v>
      </c>
      <c r="O2518" t="s">
        <v>103</v>
      </c>
      <c r="R2518" s="10">
        <v>0</v>
      </c>
      <c r="S2518" s="6">
        <v>44272</v>
      </c>
      <c r="T2518" t="s">
        <v>24</v>
      </c>
      <c r="U2518" t="s">
        <v>25</v>
      </c>
    </row>
    <row r="2519" spans="1:21" hidden="1" x14ac:dyDescent="0.25">
      <c r="A2519" t="s">
        <v>630</v>
      </c>
      <c r="B2519" t="s">
        <v>74</v>
      </c>
      <c r="C2519" t="s">
        <v>17</v>
      </c>
      <c r="E2519" s="1">
        <v>44214</v>
      </c>
      <c r="F2519" s="3">
        <v>414577</v>
      </c>
      <c r="G2519" t="s">
        <v>631</v>
      </c>
      <c r="H2519" t="s">
        <v>632</v>
      </c>
      <c r="I2519" t="s">
        <v>633</v>
      </c>
      <c r="K2519" s="3">
        <v>203122</v>
      </c>
      <c r="L2519" s="3" t="s">
        <v>102</v>
      </c>
      <c r="M2519" s="5">
        <v>44937</v>
      </c>
      <c r="O2519" t="s">
        <v>153</v>
      </c>
      <c r="P2519">
        <v>0.10100000000000001</v>
      </c>
      <c r="S2519" s="6">
        <v>44277</v>
      </c>
      <c r="T2519" t="s">
        <v>689</v>
      </c>
      <c r="U2519" t="s">
        <v>690</v>
      </c>
    </row>
    <row r="2520" spans="1:21" hidden="1" x14ac:dyDescent="0.25">
      <c r="A2520" t="s">
        <v>630</v>
      </c>
      <c r="B2520" t="s">
        <v>16</v>
      </c>
      <c r="C2520" t="s">
        <v>17</v>
      </c>
      <c r="E2520" s="1">
        <v>44209</v>
      </c>
      <c r="F2520" s="3" t="s">
        <v>653</v>
      </c>
      <c r="G2520" t="s">
        <v>654</v>
      </c>
      <c r="H2520" t="s">
        <v>32</v>
      </c>
      <c r="I2520" t="s">
        <v>20</v>
      </c>
      <c r="K2520" s="3">
        <v>1299551</v>
      </c>
      <c r="L2520" s="3" t="s">
        <v>22</v>
      </c>
      <c r="M2520" s="5">
        <v>45962</v>
      </c>
      <c r="N2520" t="s">
        <v>35</v>
      </c>
      <c r="O2520" t="s">
        <v>23</v>
      </c>
      <c r="P2520">
        <v>1</v>
      </c>
      <c r="S2520" s="6">
        <v>44279</v>
      </c>
      <c r="T2520" t="s">
        <v>28</v>
      </c>
      <c r="U2520" t="s">
        <v>691</v>
      </c>
    </row>
    <row r="2521" spans="1:21" hidden="1" x14ac:dyDescent="0.25">
      <c r="A2521" t="s">
        <v>630</v>
      </c>
      <c r="B2521" t="s">
        <v>65</v>
      </c>
      <c r="C2521" t="s">
        <v>17</v>
      </c>
      <c r="E2521" s="1">
        <v>44243</v>
      </c>
      <c r="F2521" s="3" t="s">
        <v>668</v>
      </c>
      <c r="G2521" t="s">
        <v>669</v>
      </c>
      <c r="H2521" t="s">
        <v>110</v>
      </c>
      <c r="I2521" t="s">
        <v>110</v>
      </c>
      <c r="J2521" s="3" t="s">
        <v>670</v>
      </c>
      <c r="K2521" s="3">
        <v>219014006</v>
      </c>
      <c r="L2521" s="3" t="s">
        <v>22</v>
      </c>
      <c r="M2521" s="5">
        <v>46069</v>
      </c>
      <c r="O2521" t="s">
        <v>23</v>
      </c>
      <c r="P2521">
        <v>500</v>
      </c>
      <c r="S2521" s="6">
        <v>44279</v>
      </c>
      <c r="T2521" t="s">
        <v>28</v>
      </c>
      <c r="U2521" t="s">
        <v>55</v>
      </c>
    </row>
    <row r="2522" spans="1:21" hidden="1" x14ac:dyDescent="0.25">
      <c r="A2522" t="s">
        <v>630</v>
      </c>
      <c r="B2522" t="s">
        <v>16</v>
      </c>
      <c r="C2522" t="s">
        <v>17</v>
      </c>
      <c r="E2522" s="1">
        <v>44235</v>
      </c>
      <c r="F2522" s="3">
        <v>120710</v>
      </c>
      <c r="G2522" t="s">
        <v>125</v>
      </c>
      <c r="H2522" t="s">
        <v>126</v>
      </c>
      <c r="I2522" t="s">
        <v>127</v>
      </c>
      <c r="J2522" s="3" t="s">
        <v>128</v>
      </c>
      <c r="K2522" s="3">
        <v>518072</v>
      </c>
      <c r="L2522" s="3" t="s">
        <v>22</v>
      </c>
      <c r="M2522" s="5">
        <v>45230</v>
      </c>
      <c r="O2522" t="s">
        <v>23</v>
      </c>
      <c r="P2522">
        <v>10</v>
      </c>
      <c r="S2522" s="6">
        <v>44343</v>
      </c>
      <c r="T2522" t="s">
        <v>28</v>
      </c>
      <c r="U2522" t="s">
        <v>38</v>
      </c>
    </row>
    <row r="2523" spans="1:21" hidden="1" x14ac:dyDescent="0.25">
      <c r="A2523" t="s">
        <v>630</v>
      </c>
      <c r="B2523" t="s">
        <v>16</v>
      </c>
      <c r="C2523" t="s">
        <v>17</v>
      </c>
      <c r="E2523" s="1">
        <v>44235</v>
      </c>
      <c r="F2523" s="3">
        <v>120710</v>
      </c>
      <c r="G2523" t="s">
        <v>125</v>
      </c>
      <c r="H2523" t="s">
        <v>126</v>
      </c>
      <c r="I2523" t="s">
        <v>127</v>
      </c>
      <c r="J2523" s="3" t="s">
        <v>128</v>
      </c>
      <c r="K2523" s="3">
        <v>518072</v>
      </c>
      <c r="L2523" s="3" t="s">
        <v>22</v>
      </c>
      <c r="M2523" s="5">
        <v>45230</v>
      </c>
      <c r="O2523" t="s">
        <v>23</v>
      </c>
      <c r="P2523">
        <v>15</v>
      </c>
      <c r="S2523" s="6">
        <v>44279</v>
      </c>
      <c r="T2523" t="s">
        <v>28</v>
      </c>
      <c r="U2523" t="s">
        <v>691</v>
      </c>
    </row>
    <row r="2524" spans="1:21" hidden="1" x14ac:dyDescent="0.25">
      <c r="A2524" t="s">
        <v>630</v>
      </c>
      <c r="B2524" t="s">
        <v>16</v>
      </c>
      <c r="C2524" t="s">
        <v>17</v>
      </c>
      <c r="E2524" s="1">
        <v>44235</v>
      </c>
      <c r="F2524" s="3">
        <v>120710</v>
      </c>
      <c r="G2524" t="s">
        <v>125</v>
      </c>
      <c r="H2524" t="s">
        <v>126</v>
      </c>
      <c r="I2524" t="s">
        <v>127</v>
      </c>
      <c r="J2524" s="3" t="s">
        <v>128</v>
      </c>
      <c r="K2524" s="3">
        <v>518072</v>
      </c>
      <c r="L2524" s="3" t="s">
        <v>22</v>
      </c>
      <c r="M2524" s="5">
        <v>45230</v>
      </c>
      <c r="O2524" t="s">
        <v>23</v>
      </c>
      <c r="P2524">
        <v>10</v>
      </c>
      <c r="S2524" s="6">
        <v>44312</v>
      </c>
      <c r="T2524" t="s">
        <v>28</v>
      </c>
      <c r="U2524" t="s">
        <v>692</v>
      </c>
    </row>
    <row r="2525" spans="1:21" hidden="1" x14ac:dyDescent="0.25">
      <c r="A2525" t="s">
        <v>630</v>
      </c>
      <c r="B2525" t="s">
        <v>65</v>
      </c>
      <c r="C2525" t="s">
        <v>17</v>
      </c>
      <c r="E2525" s="1">
        <v>44243</v>
      </c>
      <c r="F2525" s="3" t="s">
        <v>671</v>
      </c>
      <c r="G2525" t="s">
        <v>672</v>
      </c>
      <c r="H2525" t="s">
        <v>110</v>
      </c>
      <c r="I2525" t="s">
        <v>110</v>
      </c>
      <c r="J2525" s="3" t="s">
        <v>673</v>
      </c>
      <c r="K2525" s="3">
        <v>2172006070</v>
      </c>
      <c r="L2525" s="3" t="s">
        <v>22</v>
      </c>
      <c r="M2525" s="5">
        <v>44503</v>
      </c>
      <c r="P2525">
        <v>2252</v>
      </c>
      <c r="S2525" s="6">
        <v>44279</v>
      </c>
      <c r="T2525" t="s">
        <v>28</v>
      </c>
      <c r="U2525" t="s">
        <v>55</v>
      </c>
    </row>
    <row r="2526" spans="1:21" hidden="1" x14ac:dyDescent="0.25">
      <c r="A2526" t="s">
        <v>630</v>
      </c>
      <c r="B2526" t="s">
        <v>16</v>
      </c>
      <c r="C2526" t="s">
        <v>17</v>
      </c>
      <c r="E2526" s="1">
        <v>44252</v>
      </c>
      <c r="F2526" s="3" t="s">
        <v>675</v>
      </c>
      <c r="G2526" t="s">
        <v>676</v>
      </c>
      <c r="H2526" t="s">
        <v>350</v>
      </c>
      <c r="I2526" t="s">
        <v>350</v>
      </c>
      <c r="J2526" s="3" t="s">
        <v>677</v>
      </c>
      <c r="K2526" s="3" t="s">
        <v>678</v>
      </c>
      <c r="L2526" s="3" t="s">
        <v>22</v>
      </c>
      <c r="M2526" s="5">
        <v>45681</v>
      </c>
      <c r="O2526" t="s">
        <v>23</v>
      </c>
      <c r="P2526">
        <v>1</v>
      </c>
      <c r="S2526" s="6">
        <v>44279</v>
      </c>
      <c r="T2526" t="s">
        <v>28</v>
      </c>
      <c r="U2526" t="s">
        <v>55</v>
      </c>
    </row>
    <row r="2527" spans="1:21" hidden="1" x14ac:dyDescent="0.25">
      <c r="A2527" t="s">
        <v>630</v>
      </c>
      <c r="B2527" t="s">
        <v>65</v>
      </c>
      <c r="C2527" t="s">
        <v>17</v>
      </c>
      <c r="E2527" s="1">
        <v>44243</v>
      </c>
      <c r="F2527" s="3" t="s">
        <v>108</v>
      </c>
      <c r="G2527" t="s">
        <v>109</v>
      </c>
      <c r="H2527" t="s">
        <v>649</v>
      </c>
      <c r="I2527" t="s">
        <v>649</v>
      </c>
      <c r="J2527" s="3" t="s">
        <v>111</v>
      </c>
      <c r="K2527" s="3" t="s">
        <v>112</v>
      </c>
      <c r="L2527" s="3" t="s">
        <v>22</v>
      </c>
      <c r="M2527" s="5">
        <v>46069</v>
      </c>
      <c r="O2527" t="s">
        <v>23</v>
      </c>
      <c r="P2527">
        <v>273</v>
      </c>
      <c r="S2527" s="6">
        <v>44279</v>
      </c>
      <c r="T2527" t="s">
        <v>28</v>
      </c>
      <c r="U2527" t="s">
        <v>55</v>
      </c>
    </row>
    <row r="2528" spans="1:21" hidden="1" x14ac:dyDescent="0.25">
      <c r="A2528" t="s">
        <v>630</v>
      </c>
      <c r="B2528" t="s">
        <v>74</v>
      </c>
      <c r="C2528" t="s">
        <v>17</v>
      </c>
      <c r="E2528" s="1">
        <v>44236</v>
      </c>
      <c r="F2528" s="3" t="s">
        <v>693</v>
      </c>
      <c r="G2528" t="s">
        <v>648</v>
      </c>
      <c r="H2528" t="s">
        <v>140</v>
      </c>
      <c r="I2528" t="s">
        <v>485</v>
      </c>
      <c r="J2528" s="3" t="s">
        <v>694</v>
      </c>
      <c r="K2528" s="3">
        <v>21512202</v>
      </c>
      <c r="L2528" s="3" t="s">
        <v>22</v>
      </c>
      <c r="M2528" s="5">
        <v>45275</v>
      </c>
      <c r="N2528">
        <v>24</v>
      </c>
      <c r="O2528" t="s">
        <v>204</v>
      </c>
      <c r="R2528" s="10">
        <v>0</v>
      </c>
      <c r="S2528" s="6">
        <v>44237</v>
      </c>
      <c r="T2528" t="s">
        <v>24</v>
      </c>
      <c r="U2528" t="s">
        <v>25</v>
      </c>
    </row>
    <row r="2529" spans="1:21" hidden="1" x14ac:dyDescent="0.25">
      <c r="A2529" t="s">
        <v>630</v>
      </c>
      <c r="B2529" t="s">
        <v>74</v>
      </c>
      <c r="C2529" t="s">
        <v>17</v>
      </c>
      <c r="E2529" s="1">
        <v>44236</v>
      </c>
      <c r="F2529" s="3" t="s">
        <v>693</v>
      </c>
      <c r="G2529" t="s">
        <v>648</v>
      </c>
      <c r="H2529" t="s">
        <v>140</v>
      </c>
      <c r="I2529" t="s">
        <v>485</v>
      </c>
      <c r="J2529" s="3" t="s">
        <v>694</v>
      </c>
      <c r="K2529" s="3">
        <v>21512202</v>
      </c>
      <c r="L2529" s="3" t="s">
        <v>22</v>
      </c>
      <c r="M2529" s="5">
        <v>45275</v>
      </c>
      <c r="O2529" t="s">
        <v>204</v>
      </c>
      <c r="P2529">
        <v>15</v>
      </c>
      <c r="S2529" s="6">
        <v>44244</v>
      </c>
      <c r="T2529" t="s">
        <v>28</v>
      </c>
      <c r="U2529" t="s">
        <v>679</v>
      </c>
    </row>
    <row r="2530" spans="1:21" hidden="1" x14ac:dyDescent="0.25">
      <c r="A2530" t="s">
        <v>630</v>
      </c>
      <c r="B2530" t="s">
        <v>74</v>
      </c>
      <c r="C2530" t="s">
        <v>17</v>
      </c>
      <c r="E2530" s="1">
        <v>44236</v>
      </c>
      <c r="F2530" s="3" t="s">
        <v>693</v>
      </c>
      <c r="G2530" t="s">
        <v>648</v>
      </c>
      <c r="H2530" t="s">
        <v>140</v>
      </c>
      <c r="I2530" t="s">
        <v>485</v>
      </c>
      <c r="J2530" s="3" t="s">
        <v>694</v>
      </c>
      <c r="K2530" s="3">
        <v>21512202</v>
      </c>
      <c r="L2530" s="3" t="s">
        <v>22</v>
      </c>
      <c r="M2530" s="5">
        <v>45275</v>
      </c>
      <c r="O2530" t="s">
        <v>204</v>
      </c>
      <c r="P2530">
        <v>7</v>
      </c>
      <c r="S2530" s="6">
        <v>44279</v>
      </c>
      <c r="T2530" t="s">
        <v>28</v>
      </c>
      <c r="U2530" t="s">
        <v>55</v>
      </c>
    </row>
    <row r="2531" spans="1:21" hidden="1" x14ac:dyDescent="0.25">
      <c r="A2531" t="s">
        <v>630</v>
      </c>
      <c r="B2531" t="s">
        <v>74</v>
      </c>
      <c r="C2531" t="s">
        <v>17</v>
      </c>
      <c r="E2531" s="1">
        <v>44214</v>
      </c>
      <c r="F2531" s="3">
        <v>414577</v>
      </c>
      <c r="G2531" t="s">
        <v>631</v>
      </c>
      <c r="H2531" t="s">
        <v>632</v>
      </c>
      <c r="I2531" t="s">
        <v>633</v>
      </c>
      <c r="K2531" s="3">
        <v>203122</v>
      </c>
      <c r="L2531" s="3" t="s">
        <v>102</v>
      </c>
      <c r="M2531" s="5">
        <v>44937</v>
      </c>
      <c r="O2531" t="s">
        <v>153</v>
      </c>
      <c r="P2531">
        <v>6.25E-2</v>
      </c>
      <c r="S2531" s="6">
        <v>44280</v>
      </c>
      <c r="T2531" t="s">
        <v>689</v>
      </c>
      <c r="U2531" t="s">
        <v>55</v>
      </c>
    </row>
    <row r="2532" spans="1:21" hidden="1" x14ac:dyDescent="0.25">
      <c r="A2532" t="s">
        <v>630</v>
      </c>
      <c r="B2532" t="s">
        <v>74</v>
      </c>
      <c r="C2532" t="s">
        <v>17</v>
      </c>
      <c r="E2532" s="1">
        <v>44209</v>
      </c>
      <c r="F2532" s="3" t="s">
        <v>680</v>
      </c>
      <c r="G2532" t="s">
        <v>634</v>
      </c>
      <c r="H2532" t="s">
        <v>147</v>
      </c>
      <c r="I2532" t="s">
        <v>147</v>
      </c>
      <c r="K2532" s="3" t="s">
        <v>681</v>
      </c>
      <c r="L2532" s="3" t="s">
        <v>22</v>
      </c>
      <c r="M2532" s="5">
        <v>44408</v>
      </c>
      <c r="O2532" t="s">
        <v>103</v>
      </c>
      <c r="P2532">
        <v>6.25</v>
      </c>
      <c r="S2532" s="6">
        <v>44252</v>
      </c>
      <c r="T2532" t="s">
        <v>689</v>
      </c>
      <c r="U2532" t="s">
        <v>695</v>
      </c>
    </row>
    <row r="2533" spans="1:21" hidden="1" x14ac:dyDescent="0.25">
      <c r="A2533" t="s">
        <v>630</v>
      </c>
      <c r="B2533" t="s">
        <v>16</v>
      </c>
      <c r="C2533" t="s">
        <v>17</v>
      </c>
      <c r="E2533" s="1">
        <v>44232</v>
      </c>
      <c r="F2533" s="3">
        <v>443092</v>
      </c>
      <c r="G2533" t="s">
        <v>665</v>
      </c>
      <c r="H2533" t="s">
        <v>666</v>
      </c>
      <c r="I2533" t="s">
        <v>666</v>
      </c>
      <c r="J2533" s="3" t="s">
        <v>667</v>
      </c>
      <c r="K2533" s="3">
        <v>1710134</v>
      </c>
      <c r="L2533" s="3" t="s">
        <v>22</v>
      </c>
      <c r="M2533" s="5">
        <v>46058</v>
      </c>
      <c r="O2533" t="s">
        <v>153</v>
      </c>
      <c r="P2533">
        <v>0.53</v>
      </c>
      <c r="S2533" s="6">
        <v>44244</v>
      </c>
      <c r="T2533" t="s">
        <v>689</v>
      </c>
      <c r="U2533" t="s">
        <v>679</v>
      </c>
    </row>
    <row r="2534" spans="1:21" hidden="1" x14ac:dyDescent="0.25">
      <c r="A2534" t="s">
        <v>630</v>
      </c>
      <c r="B2534" t="s">
        <v>16</v>
      </c>
      <c r="C2534" t="s">
        <v>17</v>
      </c>
      <c r="E2534" s="1">
        <v>44232</v>
      </c>
      <c r="F2534" s="3">
        <v>443092</v>
      </c>
      <c r="G2534" t="s">
        <v>665</v>
      </c>
      <c r="H2534" t="s">
        <v>666</v>
      </c>
      <c r="I2534" t="s">
        <v>666</v>
      </c>
      <c r="J2534" s="3" t="s">
        <v>667</v>
      </c>
      <c r="K2534" s="3">
        <v>1710134</v>
      </c>
      <c r="L2534" s="3" t="s">
        <v>22</v>
      </c>
      <c r="M2534" s="5">
        <v>46058</v>
      </c>
      <c r="O2534" t="s">
        <v>153</v>
      </c>
      <c r="P2534">
        <v>0.54</v>
      </c>
      <c r="S2534" s="6">
        <v>44246</v>
      </c>
      <c r="T2534" t="s">
        <v>689</v>
      </c>
      <c r="U2534" t="s">
        <v>679</v>
      </c>
    </row>
    <row r="2535" spans="1:21" hidden="1" x14ac:dyDescent="0.25">
      <c r="A2535" t="s">
        <v>630</v>
      </c>
      <c r="B2535" t="s">
        <v>16</v>
      </c>
      <c r="C2535" t="s">
        <v>17</v>
      </c>
      <c r="E2535" s="1">
        <v>44232</v>
      </c>
      <c r="F2535" s="3">
        <v>443092</v>
      </c>
      <c r="G2535" t="s">
        <v>665</v>
      </c>
      <c r="H2535" t="s">
        <v>666</v>
      </c>
      <c r="I2535" t="s">
        <v>666</v>
      </c>
      <c r="J2535" s="3" t="s">
        <v>667</v>
      </c>
      <c r="K2535" s="3">
        <v>1710134</v>
      </c>
      <c r="L2535" s="3" t="s">
        <v>22</v>
      </c>
      <c r="M2535" s="5">
        <v>46058</v>
      </c>
      <c r="O2535" t="s">
        <v>153</v>
      </c>
      <c r="P2535">
        <v>0.54</v>
      </c>
      <c r="S2535" s="6">
        <v>44252</v>
      </c>
      <c r="T2535" t="s">
        <v>689</v>
      </c>
      <c r="U2535" t="s">
        <v>679</v>
      </c>
    </row>
    <row r="2536" spans="1:21" hidden="1" x14ac:dyDescent="0.25">
      <c r="A2536" t="s">
        <v>630</v>
      </c>
      <c r="B2536" t="s">
        <v>16</v>
      </c>
      <c r="C2536" t="s">
        <v>17</v>
      </c>
      <c r="E2536" s="1">
        <v>44232</v>
      </c>
      <c r="F2536" s="3">
        <v>443092</v>
      </c>
      <c r="G2536" t="s">
        <v>665</v>
      </c>
      <c r="H2536" t="s">
        <v>666</v>
      </c>
      <c r="I2536" t="s">
        <v>666</v>
      </c>
      <c r="J2536" s="3" t="s">
        <v>667</v>
      </c>
      <c r="K2536" s="3">
        <v>1710134</v>
      </c>
      <c r="L2536" s="3" t="s">
        <v>22</v>
      </c>
      <c r="M2536" s="5">
        <v>46058</v>
      </c>
      <c r="O2536" t="s">
        <v>153</v>
      </c>
      <c r="P2536">
        <v>0.52</v>
      </c>
      <c r="S2536" s="6">
        <v>44253</v>
      </c>
      <c r="T2536" t="s">
        <v>689</v>
      </c>
      <c r="U2536" t="s">
        <v>679</v>
      </c>
    </row>
    <row r="2537" spans="1:21" hidden="1" x14ac:dyDescent="0.25">
      <c r="A2537" t="s">
        <v>630</v>
      </c>
      <c r="B2537" t="s">
        <v>16</v>
      </c>
      <c r="C2537" t="s">
        <v>17</v>
      </c>
      <c r="E2537" s="1">
        <v>44232</v>
      </c>
      <c r="F2537" s="3">
        <v>443092</v>
      </c>
      <c r="G2537" t="s">
        <v>665</v>
      </c>
      <c r="H2537" t="s">
        <v>666</v>
      </c>
      <c r="I2537" t="s">
        <v>666</v>
      </c>
      <c r="J2537" s="3" t="s">
        <v>667</v>
      </c>
      <c r="K2537" s="3">
        <v>1710134</v>
      </c>
      <c r="L2537" s="3" t="s">
        <v>22</v>
      </c>
      <c r="M2537" s="5">
        <v>46058</v>
      </c>
      <c r="O2537" t="s">
        <v>153</v>
      </c>
      <c r="P2537">
        <v>0.3</v>
      </c>
      <c r="S2537" s="6">
        <v>44273</v>
      </c>
      <c r="T2537" t="s">
        <v>689</v>
      </c>
      <c r="U2537" t="s">
        <v>696</v>
      </c>
    </row>
    <row r="2538" spans="1:21" hidden="1" x14ac:dyDescent="0.25">
      <c r="A2538" t="s">
        <v>630</v>
      </c>
      <c r="B2538" t="s">
        <v>16</v>
      </c>
      <c r="C2538" t="s">
        <v>17</v>
      </c>
      <c r="E2538" s="1">
        <v>44232</v>
      </c>
      <c r="F2538" s="3">
        <v>443092</v>
      </c>
      <c r="G2538" t="s">
        <v>665</v>
      </c>
      <c r="H2538" t="s">
        <v>666</v>
      </c>
      <c r="I2538" t="s">
        <v>666</v>
      </c>
      <c r="J2538" s="3" t="s">
        <v>667</v>
      </c>
      <c r="K2538" s="3">
        <v>1710134</v>
      </c>
      <c r="L2538" s="3" t="s">
        <v>22</v>
      </c>
      <c r="M2538" s="5">
        <v>46058</v>
      </c>
      <c r="O2538" t="s">
        <v>153</v>
      </c>
      <c r="P2538">
        <v>0.52</v>
      </c>
      <c r="S2538" s="6">
        <v>44281</v>
      </c>
      <c r="T2538" t="s">
        <v>28</v>
      </c>
      <c r="U2538" t="s">
        <v>55</v>
      </c>
    </row>
    <row r="2539" spans="1:21" hidden="1" x14ac:dyDescent="0.25">
      <c r="A2539" t="s">
        <v>630</v>
      </c>
      <c r="B2539" t="s">
        <v>74</v>
      </c>
      <c r="C2539" t="s">
        <v>17</v>
      </c>
      <c r="E2539" s="1">
        <v>44214</v>
      </c>
      <c r="F2539" s="3">
        <v>414577</v>
      </c>
      <c r="G2539" t="s">
        <v>631</v>
      </c>
      <c r="H2539" t="s">
        <v>632</v>
      </c>
      <c r="I2539" t="s">
        <v>633</v>
      </c>
      <c r="K2539" s="3">
        <v>203122</v>
      </c>
      <c r="L2539" s="3" t="s">
        <v>102</v>
      </c>
      <c r="M2539" s="5">
        <v>44937</v>
      </c>
      <c r="O2539" t="s">
        <v>153</v>
      </c>
      <c r="P2539">
        <v>0.35199999999999998</v>
      </c>
      <c r="S2539" s="6">
        <v>44292</v>
      </c>
      <c r="T2539" t="s">
        <v>28</v>
      </c>
      <c r="U2539" t="s">
        <v>697</v>
      </c>
    </row>
    <row r="2540" spans="1:21" hidden="1" x14ac:dyDescent="0.25">
      <c r="A2540" t="s">
        <v>630</v>
      </c>
      <c r="B2540" t="s">
        <v>16</v>
      </c>
      <c r="C2540" t="s">
        <v>17</v>
      </c>
      <c r="E2540" s="1">
        <v>44183</v>
      </c>
      <c r="F2540" s="3" t="s">
        <v>698</v>
      </c>
      <c r="G2540" t="s">
        <v>699</v>
      </c>
      <c r="H2540" t="s">
        <v>700</v>
      </c>
      <c r="I2540" t="s">
        <v>67</v>
      </c>
      <c r="K2540" s="3">
        <v>2202039900</v>
      </c>
      <c r="L2540" s="3" t="s">
        <v>22</v>
      </c>
      <c r="M2540" s="5">
        <v>46009</v>
      </c>
      <c r="N2540">
        <v>1149</v>
      </c>
      <c r="O2540" t="s">
        <v>23</v>
      </c>
      <c r="R2540" s="10">
        <v>0</v>
      </c>
      <c r="S2540" s="6">
        <v>44312</v>
      </c>
      <c r="T2540" t="s">
        <v>24</v>
      </c>
      <c r="U2540" t="s">
        <v>25</v>
      </c>
    </row>
    <row r="2541" spans="1:21" hidden="1" x14ac:dyDescent="0.25">
      <c r="A2541" t="s">
        <v>630</v>
      </c>
      <c r="B2541" t="s">
        <v>16</v>
      </c>
      <c r="C2541" t="s">
        <v>17</v>
      </c>
      <c r="E2541" s="1">
        <v>44183</v>
      </c>
      <c r="F2541" s="3" t="s">
        <v>698</v>
      </c>
      <c r="G2541" t="s">
        <v>699</v>
      </c>
      <c r="H2541" t="s">
        <v>700</v>
      </c>
      <c r="I2541" t="s">
        <v>67</v>
      </c>
      <c r="K2541" s="3">
        <v>2202039900</v>
      </c>
      <c r="L2541" s="3" t="s">
        <v>22</v>
      </c>
      <c r="M2541" s="5">
        <v>46009</v>
      </c>
      <c r="O2541" t="s">
        <v>23</v>
      </c>
      <c r="P2541">
        <v>1149</v>
      </c>
      <c r="S2541" s="6">
        <v>44312</v>
      </c>
      <c r="T2541" t="s">
        <v>28</v>
      </c>
      <c r="U2541" t="s">
        <v>567</v>
      </c>
    </row>
    <row r="2542" spans="1:21" hidden="1" x14ac:dyDescent="0.25">
      <c r="A2542" t="s">
        <v>630</v>
      </c>
      <c r="B2542" t="s">
        <v>16</v>
      </c>
      <c r="C2542" t="s">
        <v>17</v>
      </c>
      <c r="E2542" s="1">
        <v>44209</v>
      </c>
      <c r="F2542" s="3" t="s">
        <v>653</v>
      </c>
      <c r="G2542" t="s">
        <v>654</v>
      </c>
      <c r="H2542" t="s">
        <v>32</v>
      </c>
      <c r="I2542" t="s">
        <v>20</v>
      </c>
      <c r="K2542" s="3">
        <v>1299551</v>
      </c>
      <c r="L2542" s="3" t="s">
        <v>22</v>
      </c>
      <c r="M2542" s="5">
        <v>45962</v>
      </c>
      <c r="N2542" t="s">
        <v>35</v>
      </c>
      <c r="O2542" t="s">
        <v>23</v>
      </c>
      <c r="P2542">
        <v>1</v>
      </c>
      <c r="S2542" s="6">
        <v>44279</v>
      </c>
      <c r="T2542" t="s">
        <v>28</v>
      </c>
      <c r="U2542" t="s">
        <v>56</v>
      </c>
    </row>
    <row r="2543" spans="1:21" hidden="1" x14ac:dyDescent="0.25">
      <c r="A2543" t="s">
        <v>630</v>
      </c>
      <c r="B2543" t="s">
        <v>65</v>
      </c>
      <c r="C2543" t="s">
        <v>17</v>
      </c>
      <c r="E2543" s="1">
        <v>44243</v>
      </c>
      <c r="F2543" s="3" t="s">
        <v>668</v>
      </c>
      <c r="G2543" t="s">
        <v>669</v>
      </c>
      <c r="H2543" t="s">
        <v>110</v>
      </c>
      <c r="I2543" t="s">
        <v>110</v>
      </c>
      <c r="J2543" s="3" t="s">
        <v>670</v>
      </c>
      <c r="K2543" s="3">
        <v>219014006</v>
      </c>
      <c r="L2543" s="3" t="s">
        <v>22</v>
      </c>
      <c r="M2543" s="5">
        <v>46069</v>
      </c>
      <c r="O2543" t="s">
        <v>23</v>
      </c>
      <c r="P2543">
        <v>500</v>
      </c>
      <c r="S2543" s="6">
        <v>44312</v>
      </c>
      <c r="T2543" t="s">
        <v>28</v>
      </c>
      <c r="U2543" t="s">
        <v>701</v>
      </c>
    </row>
    <row r="2544" spans="1:21" hidden="1" x14ac:dyDescent="0.25">
      <c r="A2544" t="s">
        <v>630</v>
      </c>
      <c r="B2544" t="s">
        <v>65</v>
      </c>
      <c r="C2544" t="s">
        <v>17</v>
      </c>
      <c r="E2544" s="1">
        <v>44243</v>
      </c>
      <c r="F2544" s="3" t="s">
        <v>108</v>
      </c>
      <c r="G2544" t="s">
        <v>109</v>
      </c>
      <c r="H2544" t="s">
        <v>649</v>
      </c>
      <c r="I2544" t="s">
        <v>649</v>
      </c>
      <c r="J2544" s="3" t="s">
        <v>111</v>
      </c>
      <c r="K2544" s="3" t="s">
        <v>112</v>
      </c>
      <c r="L2544" s="3" t="s">
        <v>22</v>
      </c>
      <c r="M2544" s="5">
        <v>46069</v>
      </c>
      <c r="O2544" t="s">
        <v>23</v>
      </c>
      <c r="P2544">
        <v>91</v>
      </c>
      <c r="S2544" s="6">
        <v>44312</v>
      </c>
      <c r="T2544" t="s">
        <v>28</v>
      </c>
      <c r="U2544" t="s">
        <v>705</v>
      </c>
    </row>
    <row r="2545" spans="1:21" hidden="1" x14ac:dyDescent="0.25">
      <c r="A2545" t="s">
        <v>630</v>
      </c>
      <c r="B2545" t="s">
        <v>74</v>
      </c>
      <c r="C2545" t="s">
        <v>17</v>
      </c>
      <c r="E2545" s="1">
        <v>44209</v>
      </c>
      <c r="F2545" s="3" t="s">
        <v>680</v>
      </c>
      <c r="G2545" t="s">
        <v>634</v>
      </c>
      <c r="H2545" t="s">
        <v>147</v>
      </c>
      <c r="I2545" t="s">
        <v>147</v>
      </c>
      <c r="K2545" s="3" t="s">
        <v>681</v>
      </c>
      <c r="L2545" s="3" t="s">
        <v>22</v>
      </c>
      <c r="M2545" s="5">
        <v>44408</v>
      </c>
      <c r="O2545" t="s">
        <v>103</v>
      </c>
      <c r="P2545">
        <v>2</v>
      </c>
      <c r="S2545" s="6">
        <v>44319</v>
      </c>
      <c r="T2545" t="s">
        <v>28</v>
      </c>
      <c r="U2545" t="s">
        <v>706</v>
      </c>
    </row>
    <row r="2546" spans="1:21" hidden="1" x14ac:dyDescent="0.25">
      <c r="A2546" t="s">
        <v>630</v>
      </c>
      <c r="B2546" t="s">
        <v>74</v>
      </c>
      <c r="C2546" t="s">
        <v>17</v>
      </c>
      <c r="E2546" s="1">
        <v>44224</v>
      </c>
      <c r="F2546" s="3">
        <v>60410</v>
      </c>
      <c r="G2546" t="s">
        <v>637</v>
      </c>
      <c r="H2546" t="s">
        <v>638</v>
      </c>
      <c r="I2546" t="s">
        <v>639</v>
      </c>
      <c r="J2546" s="3" t="s">
        <v>642</v>
      </c>
      <c r="K2546" s="3" t="s">
        <v>640</v>
      </c>
      <c r="L2546" s="3" t="s">
        <v>22</v>
      </c>
      <c r="M2546" s="5">
        <v>46050</v>
      </c>
      <c r="O2546" t="s">
        <v>103</v>
      </c>
      <c r="P2546">
        <v>0.8</v>
      </c>
      <c r="S2546" s="6">
        <v>44319</v>
      </c>
      <c r="T2546" t="s">
        <v>28</v>
      </c>
      <c r="U2546" t="s">
        <v>706</v>
      </c>
    </row>
    <row r="2547" spans="1:21" hidden="1" x14ac:dyDescent="0.25">
      <c r="A2547" t="s">
        <v>630</v>
      </c>
      <c r="B2547" t="s">
        <v>74</v>
      </c>
      <c r="C2547" t="s">
        <v>17</v>
      </c>
      <c r="E2547" s="1">
        <v>44209</v>
      </c>
      <c r="F2547" s="3" t="s">
        <v>680</v>
      </c>
      <c r="G2547" t="s">
        <v>634</v>
      </c>
      <c r="H2547" t="s">
        <v>147</v>
      </c>
      <c r="I2547" t="s">
        <v>147</v>
      </c>
      <c r="K2547" s="3" t="s">
        <v>681</v>
      </c>
      <c r="L2547" s="3" t="s">
        <v>22</v>
      </c>
      <c r="M2547" s="5">
        <v>44408</v>
      </c>
      <c r="O2547" t="s">
        <v>103</v>
      </c>
      <c r="P2547">
        <v>0.502</v>
      </c>
      <c r="S2547" s="6">
        <v>44328</v>
      </c>
      <c r="T2547" t="s">
        <v>707</v>
      </c>
      <c r="U2547" t="s">
        <v>708</v>
      </c>
    </row>
    <row r="2548" spans="1:21" hidden="1" x14ac:dyDescent="0.25">
      <c r="A2548" t="s">
        <v>630</v>
      </c>
      <c r="B2548" t="s">
        <v>74</v>
      </c>
      <c r="C2548" t="s">
        <v>17</v>
      </c>
      <c r="E2548" s="1">
        <v>44236</v>
      </c>
      <c r="F2548" s="3" t="s">
        <v>693</v>
      </c>
      <c r="G2548" t="s">
        <v>648</v>
      </c>
      <c r="H2548" t="s">
        <v>140</v>
      </c>
      <c r="I2548" t="s">
        <v>485</v>
      </c>
      <c r="J2548" s="3" t="s">
        <v>694</v>
      </c>
      <c r="K2548" s="3">
        <v>21512202</v>
      </c>
      <c r="L2548" s="3" t="s">
        <v>22</v>
      </c>
      <c r="M2548" s="5">
        <v>45275</v>
      </c>
      <c r="O2548" t="s">
        <v>204</v>
      </c>
      <c r="P2548">
        <v>2</v>
      </c>
      <c r="S2548" s="6">
        <v>44330</v>
      </c>
      <c r="T2548" t="s">
        <v>707</v>
      </c>
      <c r="U2548" t="s">
        <v>709</v>
      </c>
    </row>
    <row r="2549" spans="1:21" hidden="1" x14ac:dyDescent="0.25">
      <c r="A2549" t="s">
        <v>630</v>
      </c>
      <c r="B2549" t="s">
        <v>74</v>
      </c>
      <c r="C2549" t="s">
        <v>17</v>
      </c>
      <c r="E2549" s="1">
        <v>44224</v>
      </c>
      <c r="F2549" s="3">
        <v>60410</v>
      </c>
      <c r="G2549" t="s">
        <v>637</v>
      </c>
      <c r="H2549" t="s">
        <v>638</v>
      </c>
      <c r="I2549" t="s">
        <v>639</v>
      </c>
      <c r="J2549" s="3" t="s">
        <v>642</v>
      </c>
      <c r="K2549" s="3" t="s">
        <v>640</v>
      </c>
      <c r="L2549" s="3" t="s">
        <v>22</v>
      </c>
      <c r="M2549" s="5">
        <v>46050</v>
      </c>
      <c r="O2549" t="s">
        <v>103</v>
      </c>
      <c r="P2549">
        <v>2.0057999999999998</v>
      </c>
      <c r="S2549" s="6">
        <v>44329</v>
      </c>
      <c r="T2549" t="s">
        <v>707</v>
      </c>
      <c r="U2549" t="s">
        <v>710</v>
      </c>
    </row>
    <row r="2550" spans="1:21" hidden="1" x14ac:dyDescent="0.25">
      <c r="A2550" t="s">
        <v>630</v>
      </c>
      <c r="B2550" t="s">
        <v>16</v>
      </c>
      <c r="C2550" t="s">
        <v>17</v>
      </c>
      <c r="E2550" s="1">
        <v>44209</v>
      </c>
      <c r="F2550" s="3" t="s">
        <v>653</v>
      </c>
      <c r="G2550" t="s">
        <v>654</v>
      </c>
      <c r="H2550" t="s">
        <v>32</v>
      </c>
      <c r="I2550" t="s">
        <v>20</v>
      </c>
      <c r="K2550" s="3">
        <v>1299551</v>
      </c>
      <c r="L2550" s="3" t="s">
        <v>22</v>
      </c>
      <c r="M2550" s="5">
        <v>45962</v>
      </c>
      <c r="O2550" t="s">
        <v>23</v>
      </c>
      <c r="P2550">
        <v>1</v>
      </c>
      <c r="S2550" s="6">
        <v>44355</v>
      </c>
      <c r="T2550" t="s">
        <v>28</v>
      </c>
      <c r="U2550" t="s">
        <v>57</v>
      </c>
    </row>
    <row r="2551" spans="1:21" hidden="1" x14ac:dyDescent="0.25">
      <c r="A2551" t="s">
        <v>630</v>
      </c>
      <c r="B2551" t="s">
        <v>65</v>
      </c>
      <c r="C2551" t="s">
        <v>17</v>
      </c>
      <c r="E2551" s="1">
        <v>44361</v>
      </c>
      <c r="F2551" s="3" t="s">
        <v>668</v>
      </c>
      <c r="G2551" t="s">
        <v>669</v>
      </c>
      <c r="H2551" t="s">
        <v>110</v>
      </c>
      <c r="I2551" t="s">
        <v>110</v>
      </c>
      <c r="J2551" s="3" t="s">
        <v>849</v>
      </c>
      <c r="K2551" s="3">
        <v>219070731</v>
      </c>
      <c r="L2551" s="3" t="s">
        <v>22</v>
      </c>
      <c r="M2551" s="5">
        <v>46187</v>
      </c>
      <c r="N2551">
        <v>1000</v>
      </c>
      <c r="O2551" t="s">
        <v>23</v>
      </c>
      <c r="R2551" s="10">
        <v>0</v>
      </c>
      <c r="S2551" s="6">
        <v>44361</v>
      </c>
      <c r="T2551" t="s">
        <v>24</v>
      </c>
      <c r="U2551" t="s">
        <v>850</v>
      </c>
    </row>
    <row r="2552" spans="1:21" hidden="1" x14ac:dyDescent="0.25">
      <c r="A2552" t="s">
        <v>630</v>
      </c>
      <c r="B2552" t="s">
        <v>74</v>
      </c>
      <c r="C2552" t="s">
        <v>17</v>
      </c>
      <c r="E2552" s="1">
        <v>44211</v>
      </c>
      <c r="F2552" s="3" t="s">
        <v>647</v>
      </c>
      <c r="G2552" t="s">
        <v>648</v>
      </c>
      <c r="H2552" t="s">
        <v>485</v>
      </c>
      <c r="I2552" t="s">
        <v>485</v>
      </c>
      <c r="K2552" s="3">
        <v>22311202</v>
      </c>
      <c r="L2552" s="3" t="s">
        <v>22</v>
      </c>
      <c r="M2552" s="5">
        <v>45253</v>
      </c>
      <c r="O2552" t="s">
        <v>204</v>
      </c>
      <c r="P2552">
        <v>1</v>
      </c>
      <c r="S2552" s="6">
        <v>44362</v>
      </c>
      <c r="T2552" t="s">
        <v>37</v>
      </c>
      <c r="U2552" t="s">
        <v>556</v>
      </c>
    </row>
    <row r="2553" spans="1:21" hidden="1" x14ac:dyDescent="0.25">
      <c r="A2553" t="s">
        <v>630</v>
      </c>
      <c r="B2553" t="s">
        <v>74</v>
      </c>
      <c r="C2553" t="s">
        <v>17</v>
      </c>
      <c r="E2553" s="1">
        <v>44362</v>
      </c>
      <c r="F2553" s="3" t="s">
        <v>859</v>
      </c>
      <c r="G2553" t="s">
        <v>860</v>
      </c>
      <c r="H2553" t="s">
        <v>20</v>
      </c>
      <c r="J2553" s="3" t="s">
        <v>861</v>
      </c>
      <c r="K2553" s="3">
        <v>210037</v>
      </c>
      <c r="L2553" s="3" t="s">
        <v>22</v>
      </c>
      <c r="M2553" s="5">
        <v>44985</v>
      </c>
      <c r="N2553">
        <v>1000</v>
      </c>
      <c r="O2553" t="s">
        <v>78</v>
      </c>
      <c r="R2553" s="10">
        <f>Table1[[#This Row],[Initial Balance]]-P2566-P3386</f>
        <v>994.97500000000002</v>
      </c>
      <c r="S2553" s="6">
        <v>44364</v>
      </c>
      <c r="T2553" t="s">
        <v>24</v>
      </c>
      <c r="U2553" t="s">
        <v>291</v>
      </c>
    </row>
    <row r="2554" spans="1:21" hidden="1" x14ac:dyDescent="0.25">
      <c r="A2554" t="s">
        <v>630</v>
      </c>
      <c r="B2554" t="s">
        <v>74</v>
      </c>
      <c r="C2554" t="s">
        <v>17</v>
      </c>
      <c r="E2554" s="1">
        <v>44362</v>
      </c>
      <c r="F2554" s="3" t="s">
        <v>859</v>
      </c>
      <c r="G2554" t="s">
        <v>860</v>
      </c>
      <c r="H2554" t="s">
        <v>20</v>
      </c>
      <c r="J2554" s="3" t="s">
        <v>861</v>
      </c>
      <c r="K2554" s="3">
        <v>210037</v>
      </c>
      <c r="L2554" s="3" t="s">
        <v>22</v>
      </c>
      <c r="M2554" s="5">
        <v>44985</v>
      </c>
      <c r="O2554" t="s">
        <v>78</v>
      </c>
      <c r="P2554">
        <v>1.5</v>
      </c>
      <c r="S2554" s="6">
        <v>44365</v>
      </c>
      <c r="T2554" t="s">
        <v>28</v>
      </c>
      <c r="U2554" t="s">
        <v>90</v>
      </c>
    </row>
    <row r="2555" spans="1:21" hidden="1" x14ac:dyDescent="0.25">
      <c r="A2555" t="s">
        <v>630</v>
      </c>
      <c r="B2555" t="s">
        <v>74</v>
      </c>
      <c r="C2555" t="s">
        <v>17</v>
      </c>
      <c r="E2555" s="1">
        <v>44224</v>
      </c>
      <c r="F2555" s="3">
        <v>743678</v>
      </c>
      <c r="G2555" t="s">
        <v>686</v>
      </c>
      <c r="H2555" t="s">
        <v>687</v>
      </c>
      <c r="I2555" t="s">
        <v>688</v>
      </c>
      <c r="K2555" s="3">
        <v>100685</v>
      </c>
      <c r="L2555" s="3" t="s">
        <v>102</v>
      </c>
      <c r="M2555" s="5">
        <v>44712</v>
      </c>
      <c r="O2555" t="s">
        <v>103</v>
      </c>
      <c r="P2555">
        <v>0</v>
      </c>
      <c r="S2555" s="6">
        <v>44312</v>
      </c>
      <c r="T2555" t="s">
        <v>28</v>
      </c>
      <c r="U2555" t="s">
        <v>56</v>
      </c>
    </row>
    <row r="2556" spans="1:21" hidden="1" x14ac:dyDescent="0.25">
      <c r="A2556" t="s">
        <v>630</v>
      </c>
      <c r="B2556" t="s">
        <v>74</v>
      </c>
      <c r="C2556" t="s">
        <v>17</v>
      </c>
      <c r="E2556" s="1">
        <v>44224</v>
      </c>
      <c r="F2556" s="3">
        <v>743678</v>
      </c>
      <c r="G2556" t="s">
        <v>686</v>
      </c>
      <c r="H2556" t="s">
        <v>687</v>
      </c>
      <c r="I2556" t="s">
        <v>688</v>
      </c>
      <c r="K2556" s="3">
        <v>100685</v>
      </c>
      <c r="L2556" s="3" t="s">
        <v>102</v>
      </c>
      <c r="M2556" s="5">
        <v>44712</v>
      </c>
      <c r="O2556" t="s">
        <v>103</v>
      </c>
      <c r="P2556">
        <v>1.1000000000000001</v>
      </c>
      <c r="S2556" s="6">
        <v>44319</v>
      </c>
      <c r="T2556" t="s">
        <v>28</v>
      </c>
      <c r="U2556" t="s">
        <v>706</v>
      </c>
    </row>
    <row r="2557" spans="1:21" hidden="1" x14ac:dyDescent="0.25">
      <c r="A2557" t="s">
        <v>630</v>
      </c>
      <c r="B2557" t="s">
        <v>74</v>
      </c>
      <c r="C2557" t="s">
        <v>17</v>
      </c>
      <c r="E2557" s="1">
        <v>44224</v>
      </c>
      <c r="F2557" s="3">
        <v>743678</v>
      </c>
      <c r="G2557" t="s">
        <v>686</v>
      </c>
      <c r="H2557" t="s">
        <v>687</v>
      </c>
      <c r="I2557" t="s">
        <v>688</v>
      </c>
      <c r="K2557" s="3">
        <v>100685</v>
      </c>
      <c r="L2557" s="3" t="s">
        <v>102</v>
      </c>
      <c r="M2557" s="5">
        <v>44712</v>
      </c>
      <c r="O2557" t="s">
        <v>103</v>
      </c>
      <c r="P2557">
        <v>40</v>
      </c>
      <c r="S2557" s="6">
        <v>44365</v>
      </c>
      <c r="T2557" t="s">
        <v>28</v>
      </c>
      <c r="U2557" t="s">
        <v>866</v>
      </c>
    </row>
    <row r="2558" spans="1:21" hidden="1" x14ac:dyDescent="0.25">
      <c r="A2558" t="s">
        <v>630</v>
      </c>
      <c r="B2558" t="s">
        <v>74</v>
      </c>
      <c r="C2558" t="s">
        <v>17</v>
      </c>
      <c r="E2558" s="1">
        <v>44214</v>
      </c>
      <c r="F2558" s="3">
        <v>414577</v>
      </c>
      <c r="G2558" t="s">
        <v>631</v>
      </c>
      <c r="H2558" t="s">
        <v>632</v>
      </c>
      <c r="I2558" t="s">
        <v>633</v>
      </c>
      <c r="K2558" s="3">
        <v>203122</v>
      </c>
      <c r="L2558" s="3" t="s">
        <v>102</v>
      </c>
      <c r="M2558" s="5">
        <v>44937</v>
      </c>
      <c r="O2558" t="s">
        <v>153</v>
      </c>
      <c r="P2558">
        <v>0</v>
      </c>
      <c r="S2558" s="6">
        <v>44365</v>
      </c>
      <c r="T2558" t="s">
        <v>28</v>
      </c>
      <c r="U2558" t="s">
        <v>867</v>
      </c>
    </row>
    <row r="2559" spans="1:21" hidden="1" x14ac:dyDescent="0.25">
      <c r="A2559" t="s">
        <v>630</v>
      </c>
      <c r="B2559" t="s">
        <v>74</v>
      </c>
      <c r="C2559" t="s">
        <v>17</v>
      </c>
      <c r="E2559" s="1">
        <v>44209</v>
      </c>
      <c r="F2559" s="3" t="s">
        <v>680</v>
      </c>
      <c r="G2559" t="s">
        <v>634</v>
      </c>
      <c r="H2559" t="s">
        <v>147</v>
      </c>
      <c r="I2559" t="s">
        <v>147</v>
      </c>
      <c r="K2559" s="3" t="s">
        <v>681</v>
      </c>
      <c r="L2559" s="3" t="s">
        <v>22</v>
      </c>
      <c r="M2559" s="5">
        <v>44408</v>
      </c>
      <c r="O2559" t="s">
        <v>103</v>
      </c>
      <c r="P2559">
        <v>2.5</v>
      </c>
      <c r="S2559" s="6">
        <v>44365</v>
      </c>
      <c r="T2559" t="s">
        <v>28</v>
      </c>
      <c r="U2559" t="s">
        <v>867</v>
      </c>
    </row>
    <row r="2560" spans="1:21" hidden="1" x14ac:dyDescent="0.25">
      <c r="A2560" t="s">
        <v>630</v>
      </c>
      <c r="B2560" t="s">
        <v>16</v>
      </c>
      <c r="C2560" t="s">
        <v>17</v>
      </c>
      <c r="E2560" s="1">
        <v>44232</v>
      </c>
      <c r="F2560" s="3">
        <v>443092</v>
      </c>
      <c r="G2560" t="s">
        <v>665</v>
      </c>
      <c r="H2560" t="s">
        <v>666</v>
      </c>
      <c r="I2560" t="s">
        <v>666</v>
      </c>
      <c r="J2560" s="3" t="s">
        <v>667</v>
      </c>
      <c r="K2560" s="3">
        <v>1710134</v>
      </c>
      <c r="L2560" s="3" t="s">
        <v>22</v>
      </c>
      <c r="M2560" s="5">
        <v>46058</v>
      </c>
      <c r="O2560" t="s">
        <v>153</v>
      </c>
      <c r="P2560">
        <v>0.53</v>
      </c>
      <c r="S2560" s="6">
        <v>44364</v>
      </c>
      <c r="T2560" t="s">
        <v>28</v>
      </c>
      <c r="U2560" t="s">
        <v>868</v>
      </c>
    </row>
    <row r="2561" spans="1:21" hidden="1" x14ac:dyDescent="0.25">
      <c r="A2561" t="s">
        <v>630</v>
      </c>
      <c r="B2561" t="s">
        <v>74</v>
      </c>
      <c r="C2561" t="s">
        <v>17</v>
      </c>
      <c r="E2561" s="1">
        <v>44361</v>
      </c>
      <c r="F2561" s="3" t="s">
        <v>869</v>
      </c>
      <c r="G2561" t="s">
        <v>870</v>
      </c>
      <c r="H2561" t="s">
        <v>147</v>
      </c>
      <c r="J2561" s="3" t="s">
        <v>871</v>
      </c>
      <c r="K2561" s="3" t="s">
        <v>872</v>
      </c>
      <c r="L2561" s="3" t="s">
        <v>22</v>
      </c>
      <c r="M2561" s="5">
        <v>45930</v>
      </c>
      <c r="N2561">
        <v>1000</v>
      </c>
      <c r="O2561" t="s">
        <v>103</v>
      </c>
      <c r="R2561" s="10">
        <v>0</v>
      </c>
      <c r="S2561" s="6">
        <v>44364</v>
      </c>
      <c r="T2561" t="s">
        <v>24</v>
      </c>
      <c r="U2561" t="s">
        <v>25</v>
      </c>
    </row>
    <row r="2562" spans="1:21" hidden="1" x14ac:dyDescent="0.25">
      <c r="A2562" t="s">
        <v>630</v>
      </c>
      <c r="B2562" t="s">
        <v>74</v>
      </c>
      <c r="C2562" t="s">
        <v>17</v>
      </c>
      <c r="E2562" s="1">
        <v>44361</v>
      </c>
      <c r="F2562" s="3" t="s">
        <v>869</v>
      </c>
      <c r="G2562" t="s">
        <v>870</v>
      </c>
      <c r="H2562" t="s">
        <v>147</v>
      </c>
      <c r="J2562" s="3" t="s">
        <v>871</v>
      </c>
      <c r="K2562" s="3" t="s">
        <v>872</v>
      </c>
      <c r="L2562" s="3" t="s">
        <v>22</v>
      </c>
      <c r="M2562" s="5">
        <v>45930</v>
      </c>
      <c r="O2562" t="s">
        <v>103</v>
      </c>
      <c r="P2562">
        <v>1.25</v>
      </c>
      <c r="S2562" s="6">
        <v>44365</v>
      </c>
      <c r="T2562" t="s">
        <v>28</v>
      </c>
      <c r="U2562" t="s">
        <v>866</v>
      </c>
    </row>
    <row r="2563" spans="1:21" hidden="1" x14ac:dyDescent="0.25">
      <c r="A2563" t="s">
        <v>630</v>
      </c>
      <c r="B2563" t="s">
        <v>65</v>
      </c>
      <c r="C2563" t="s">
        <v>17</v>
      </c>
      <c r="E2563" s="1">
        <v>44548</v>
      </c>
      <c r="F2563" s="3" t="s">
        <v>668</v>
      </c>
      <c r="G2563" t="s">
        <v>669</v>
      </c>
      <c r="H2563" t="s">
        <v>110</v>
      </c>
      <c r="I2563" t="s">
        <v>110</v>
      </c>
      <c r="K2563" s="3">
        <v>217050424</v>
      </c>
      <c r="L2563" s="3" t="s">
        <v>22</v>
      </c>
      <c r="M2563" s="5">
        <v>46009</v>
      </c>
      <c r="N2563">
        <v>500</v>
      </c>
      <c r="O2563" t="s">
        <v>23</v>
      </c>
      <c r="R2563" s="10">
        <v>0</v>
      </c>
      <c r="S2563" s="6">
        <v>44312</v>
      </c>
      <c r="T2563" t="s">
        <v>24</v>
      </c>
      <c r="U2563" t="s">
        <v>25</v>
      </c>
    </row>
    <row r="2564" spans="1:21" hidden="1" x14ac:dyDescent="0.25">
      <c r="A2564" t="s">
        <v>630</v>
      </c>
      <c r="B2564" t="s">
        <v>74</v>
      </c>
      <c r="C2564" t="s">
        <v>17</v>
      </c>
      <c r="E2564" s="1">
        <v>44214</v>
      </c>
      <c r="F2564" s="3">
        <v>414577</v>
      </c>
      <c r="G2564" t="s">
        <v>631</v>
      </c>
      <c r="H2564" t="s">
        <v>632</v>
      </c>
      <c r="I2564" t="s">
        <v>633</v>
      </c>
      <c r="K2564" s="3">
        <v>203122</v>
      </c>
      <c r="L2564" s="3" t="s">
        <v>102</v>
      </c>
      <c r="M2564" s="5">
        <v>44937</v>
      </c>
      <c r="O2564" t="s">
        <v>153</v>
      </c>
      <c r="P2564">
        <v>0</v>
      </c>
      <c r="S2564" s="6">
        <v>44312</v>
      </c>
      <c r="T2564" t="s">
        <v>28</v>
      </c>
      <c r="U2564" t="s">
        <v>56</v>
      </c>
    </row>
    <row r="2565" spans="1:21" hidden="1" x14ac:dyDescent="0.25">
      <c r="A2565" t="s">
        <v>630</v>
      </c>
      <c r="B2565" t="s">
        <v>74</v>
      </c>
      <c r="C2565" t="s">
        <v>17</v>
      </c>
      <c r="E2565" s="1">
        <v>44214</v>
      </c>
      <c r="F2565" s="3">
        <v>414577</v>
      </c>
      <c r="G2565" t="s">
        <v>631</v>
      </c>
      <c r="H2565" t="s">
        <v>632</v>
      </c>
      <c r="I2565" t="s">
        <v>633</v>
      </c>
      <c r="K2565" s="3">
        <v>203122</v>
      </c>
      <c r="L2565" s="3" t="s">
        <v>102</v>
      </c>
      <c r="M2565" s="5">
        <v>44937</v>
      </c>
      <c r="O2565" t="s">
        <v>153</v>
      </c>
      <c r="P2565">
        <v>1.1000000000000001E-3</v>
      </c>
      <c r="S2565" s="6">
        <v>44319</v>
      </c>
      <c r="T2565" t="s">
        <v>28</v>
      </c>
      <c r="U2565" t="s">
        <v>706</v>
      </c>
    </row>
    <row r="2566" spans="1:21" hidden="1" x14ac:dyDescent="0.25">
      <c r="A2566" t="s">
        <v>630</v>
      </c>
      <c r="B2566" t="s">
        <v>74</v>
      </c>
      <c r="C2566" t="s">
        <v>17</v>
      </c>
      <c r="E2566" s="1">
        <v>44214</v>
      </c>
      <c r="F2566" s="3">
        <v>414577</v>
      </c>
      <c r="G2566" t="s">
        <v>631</v>
      </c>
      <c r="H2566" t="s">
        <v>632</v>
      </c>
      <c r="I2566" t="s">
        <v>633</v>
      </c>
      <c r="K2566" s="3">
        <v>203122</v>
      </c>
      <c r="L2566" s="3" t="s">
        <v>102</v>
      </c>
      <c r="M2566" s="5">
        <v>44937</v>
      </c>
      <c r="O2566" t="s">
        <v>153</v>
      </c>
      <c r="P2566">
        <v>2.5000000000000001E-2</v>
      </c>
      <c r="S2566" s="6">
        <v>44365</v>
      </c>
      <c r="T2566" t="s">
        <v>28</v>
      </c>
      <c r="U2566" t="s">
        <v>90</v>
      </c>
    </row>
    <row r="2567" spans="1:21" hidden="1" x14ac:dyDescent="0.25">
      <c r="A2567" t="s">
        <v>630</v>
      </c>
      <c r="B2567" t="s">
        <v>74</v>
      </c>
      <c r="C2567" t="s">
        <v>17</v>
      </c>
      <c r="E2567" s="1">
        <v>44211</v>
      </c>
      <c r="F2567" s="3" t="s">
        <v>647</v>
      </c>
      <c r="G2567" t="s">
        <v>648</v>
      </c>
      <c r="H2567" t="s">
        <v>485</v>
      </c>
      <c r="I2567" t="s">
        <v>485</v>
      </c>
      <c r="K2567" s="3">
        <v>22311202</v>
      </c>
      <c r="L2567" s="3" t="s">
        <v>22</v>
      </c>
      <c r="M2567" s="5">
        <v>45253</v>
      </c>
      <c r="O2567" t="s">
        <v>204</v>
      </c>
      <c r="P2567">
        <v>3</v>
      </c>
      <c r="S2567" s="6">
        <v>44389</v>
      </c>
      <c r="T2567" t="s">
        <v>239</v>
      </c>
      <c r="U2567" t="s">
        <v>907</v>
      </c>
    </row>
    <row r="2568" spans="1:21" hidden="1" x14ac:dyDescent="0.25">
      <c r="A2568" t="s">
        <v>630</v>
      </c>
      <c r="B2568" t="s">
        <v>16</v>
      </c>
      <c r="C2568" t="s">
        <v>17</v>
      </c>
      <c r="E2568" s="1">
        <v>44159</v>
      </c>
      <c r="F2568" s="3" t="s">
        <v>39</v>
      </c>
      <c r="G2568" t="s">
        <v>657</v>
      </c>
      <c r="H2568" t="s">
        <v>41</v>
      </c>
      <c r="I2568" t="s">
        <v>42</v>
      </c>
      <c r="K2568" s="3">
        <v>60249885</v>
      </c>
      <c r="L2568" s="3" t="s">
        <v>22</v>
      </c>
      <c r="M2568" s="5">
        <v>45107</v>
      </c>
      <c r="O2568" t="s">
        <v>23</v>
      </c>
      <c r="P2568">
        <v>1</v>
      </c>
      <c r="S2568" s="6">
        <v>44244</v>
      </c>
      <c r="T2568" t="s">
        <v>28</v>
      </c>
      <c r="U2568" t="s">
        <v>679</v>
      </c>
    </row>
    <row r="2569" spans="1:21" hidden="1" x14ac:dyDescent="0.25">
      <c r="A2569" t="s">
        <v>630</v>
      </c>
      <c r="B2569" t="s">
        <v>16</v>
      </c>
      <c r="C2569" t="s">
        <v>17</v>
      </c>
      <c r="E2569" s="1">
        <v>44159</v>
      </c>
      <c r="F2569" s="3" t="s">
        <v>39</v>
      </c>
      <c r="G2569" t="s">
        <v>657</v>
      </c>
      <c r="H2569" t="s">
        <v>41</v>
      </c>
      <c r="I2569" t="s">
        <v>42</v>
      </c>
      <c r="K2569" s="3">
        <v>60249885</v>
      </c>
      <c r="L2569" s="3" t="s">
        <v>22</v>
      </c>
      <c r="M2569" s="5">
        <v>45107</v>
      </c>
      <c r="O2569" t="s">
        <v>23</v>
      </c>
      <c r="P2569">
        <v>1</v>
      </c>
      <c r="S2569" s="6">
        <v>44279</v>
      </c>
      <c r="T2569" t="s">
        <v>28</v>
      </c>
      <c r="U2569" t="s">
        <v>910</v>
      </c>
    </row>
    <row r="2570" spans="1:21" hidden="1" x14ac:dyDescent="0.25">
      <c r="A2570" t="s">
        <v>630</v>
      </c>
      <c r="B2570" t="s">
        <v>16</v>
      </c>
      <c r="C2570" t="s">
        <v>17</v>
      </c>
      <c r="E2570" s="1">
        <v>44159</v>
      </c>
      <c r="F2570" s="3" t="s">
        <v>39</v>
      </c>
      <c r="G2570" t="s">
        <v>657</v>
      </c>
      <c r="H2570" t="s">
        <v>41</v>
      </c>
      <c r="I2570" t="s">
        <v>42</v>
      </c>
      <c r="K2570" s="3">
        <v>60249885</v>
      </c>
      <c r="L2570" s="3" t="s">
        <v>22</v>
      </c>
      <c r="M2570" s="5">
        <v>45107</v>
      </c>
      <c r="O2570" t="s">
        <v>23</v>
      </c>
      <c r="P2570">
        <v>1</v>
      </c>
      <c r="S2570" s="6">
        <v>44312</v>
      </c>
      <c r="T2570" t="s">
        <v>28</v>
      </c>
      <c r="U2570" t="s">
        <v>56</v>
      </c>
    </row>
    <row r="2571" spans="1:21" hidden="1" x14ac:dyDescent="0.25">
      <c r="A2571" t="s">
        <v>630</v>
      </c>
      <c r="B2571" t="s">
        <v>65</v>
      </c>
      <c r="C2571" t="s">
        <v>17</v>
      </c>
      <c r="E2571" s="1">
        <v>44243</v>
      </c>
      <c r="F2571" s="3" t="s">
        <v>122</v>
      </c>
      <c r="G2571" t="s">
        <v>123</v>
      </c>
      <c r="H2571" t="s">
        <v>649</v>
      </c>
      <c r="I2571" t="s">
        <v>649</v>
      </c>
      <c r="J2571" s="3" t="s">
        <v>124</v>
      </c>
      <c r="K2571" s="3">
        <v>6105396550</v>
      </c>
      <c r="L2571" s="3" t="s">
        <v>22</v>
      </c>
      <c r="M2571" s="5">
        <v>46069</v>
      </c>
      <c r="N2571">
        <v>1120</v>
      </c>
      <c r="O2571" t="s">
        <v>23</v>
      </c>
      <c r="R2571" s="10">
        <v>0</v>
      </c>
      <c r="S2571" s="6">
        <v>44244</v>
      </c>
      <c r="T2571" t="s">
        <v>24</v>
      </c>
      <c r="U2571" t="s">
        <v>25</v>
      </c>
    </row>
    <row r="2572" spans="1:21" hidden="1" x14ac:dyDescent="0.25">
      <c r="A2572" t="s">
        <v>630</v>
      </c>
      <c r="B2572" t="s">
        <v>74</v>
      </c>
      <c r="C2572" t="s">
        <v>17</v>
      </c>
      <c r="E2572" s="1">
        <v>44224</v>
      </c>
      <c r="F2572" s="3">
        <v>743678</v>
      </c>
      <c r="G2572" t="s">
        <v>686</v>
      </c>
      <c r="H2572" t="s">
        <v>687</v>
      </c>
      <c r="I2572" t="s">
        <v>688</v>
      </c>
      <c r="K2572" s="3">
        <v>100685</v>
      </c>
      <c r="L2572" s="3" t="s">
        <v>102</v>
      </c>
      <c r="M2572" s="5">
        <v>44712</v>
      </c>
      <c r="O2572" t="s">
        <v>103</v>
      </c>
      <c r="P2572">
        <v>24958.9</v>
      </c>
      <c r="S2572" s="6">
        <v>44706</v>
      </c>
      <c r="T2572" t="s">
        <v>346</v>
      </c>
      <c r="U2572" t="s">
        <v>912</v>
      </c>
    </row>
    <row r="2573" spans="1:21" hidden="1" x14ac:dyDescent="0.25">
      <c r="A2573" t="s">
        <v>630</v>
      </c>
      <c r="B2573" t="s">
        <v>74</v>
      </c>
      <c r="C2573" t="s">
        <v>17</v>
      </c>
      <c r="E2573" s="1">
        <v>44393</v>
      </c>
      <c r="F2573" s="3" t="s">
        <v>931</v>
      </c>
      <c r="G2573" t="s">
        <v>648</v>
      </c>
      <c r="H2573" t="s">
        <v>485</v>
      </c>
      <c r="I2573" t="s">
        <v>932</v>
      </c>
      <c r="J2573" s="3" t="s">
        <v>933</v>
      </c>
      <c r="K2573" s="3">
        <v>20206212</v>
      </c>
      <c r="L2573" s="3" t="s">
        <v>22</v>
      </c>
      <c r="M2573" s="5">
        <v>45445</v>
      </c>
      <c r="N2573">
        <v>3</v>
      </c>
      <c r="O2573" t="s">
        <v>204</v>
      </c>
      <c r="R2573" s="10">
        <v>0</v>
      </c>
      <c r="S2573" s="6">
        <v>44393</v>
      </c>
      <c r="T2573" t="s">
        <v>24</v>
      </c>
      <c r="U2573" t="s">
        <v>25</v>
      </c>
    </row>
    <row r="2574" spans="1:21" hidden="1" x14ac:dyDescent="0.25">
      <c r="A2574" t="s">
        <v>630</v>
      </c>
      <c r="B2574" t="s">
        <v>74</v>
      </c>
      <c r="C2574" t="s">
        <v>17</v>
      </c>
      <c r="E2574" s="1">
        <v>44379</v>
      </c>
      <c r="F2574" s="3" t="s">
        <v>1003</v>
      </c>
      <c r="G2574" t="s">
        <v>1004</v>
      </c>
      <c r="J2574" s="3" t="s">
        <v>1005</v>
      </c>
      <c r="K2574" s="3" t="s">
        <v>1005</v>
      </c>
      <c r="L2574" s="3" t="s">
        <v>22</v>
      </c>
      <c r="N2574">
        <v>86</v>
      </c>
      <c r="O2574" t="s">
        <v>283</v>
      </c>
      <c r="R2574" s="10">
        <v>0</v>
      </c>
      <c r="S2574" s="6">
        <v>44427</v>
      </c>
      <c r="T2574" t="s">
        <v>119</v>
      </c>
      <c r="U2574" t="s">
        <v>1006</v>
      </c>
    </row>
    <row r="2575" spans="1:21" hidden="1" x14ac:dyDescent="0.25">
      <c r="A2575" t="s">
        <v>630</v>
      </c>
      <c r="B2575" t="s">
        <v>74</v>
      </c>
      <c r="C2575" t="s">
        <v>17</v>
      </c>
      <c r="E2575" s="1">
        <v>44379</v>
      </c>
      <c r="F2575" s="3" t="s">
        <v>1003</v>
      </c>
      <c r="G2575" t="s">
        <v>1004</v>
      </c>
      <c r="J2575" s="3" t="s">
        <v>1005</v>
      </c>
      <c r="K2575" s="3" t="s">
        <v>1005</v>
      </c>
      <c r="L2575" s="3" t="s">
        <v>22</v>
      </c>
      <c r="O2575" t="s">
        <v>283</v>
      </c>
      <c r="P2575">
        <v>20</v>
      </c>
      <c r="S2575" s="6">
        <v>44428</v>
      </c>
      <c r="T2575" t="s">
        <v>28</v>
      </c>
      <c r="U2575" t="s">
        <v>1007</v>
      </c>
    </row>
    <row r="2576" spans="1:21" hidden="1" x14ac:dyDescent="0.25">
      <c r="A2576" t="s">
        <v>630</v>
      </c>
      <c r="B2576" t="s">
        <v>74</v>
      </c>
      <c r="C2576" t="s">
        <v>17</v>
      </c>
      <c r="E2576" s="1">
        <v>44379</v>
      </c>
      <c r="F2576" s="3" t="s">
        <v>1003</v>
      </c>
      <c r="G2576" t="s">
        <v>1004</v>
      </c>
      <c r="J2576" s="3" t="s">
        <v>1005</v>
      </c>
      <c r="K2576" s="3" t="s">
        <v>1005</v>
      </c>
      <c r="L2576" s="3" t="s">
        <v>22</v>
      </c>
      <c r="O2576" t="s">
        <v>283</v>
      </c>
      <c r="P2576">
        <v>2</v>
      </c>
      <c r="S2576" s="6">
        <v>44428</v>
      </c>
      <c r="T2576" t="s">
        <v>28</v>
      </c>
      <c r="U2576" t="s">
        <v>1008</v>
      </c>
    </row>
    <row r="2577" spans="1:21" hidden="1" x14ac:dyDescent="0.25">
      <c r="A2577" t="s">
        <v>630</v>
      </c>
      <c r="B2577" t="s">
        <v>74</v>
      </c>
      <c r="C2577" t="s">
        <v>17</v>
      </c>
      <c r="E2577" s="1">
        <v>44379</v>
      </c>
      <c r="F2577" s="3" t="s">
        <v>1003</v>
      </c>
      <c r="G2577" t="s">
        <v>1004</v>
      </c>
      <c r="J2577" s="3" t="s">
        <v>1005</v>
      </c>
      <c r="K2577" s="3" t="s">
        <v>1005</v>
      </c>
      <c r="L2577" s="3" t="s">
        <v>22</v>
      </c>
      <c r="O2577" t="s">
        <v>283</v>
      </c>
      <c r="P2577">
        <v>2</v>
      </c>
      <c r="S2577" s="6">
        <v>44428</v>
      </c>
      <c r="T2577" t="s">
        <v>28</v>
      </c>
      <c r="U2577" t="s">
        <v>1007</v>
      </c>
    </row>
    <row r="2578" spans="1:21" hidden="1" x14ac:dyDescent="0.25">
      <c r="A2578" t="s">
        <v>630</v>
      </c>
      <c r="B2578" t="s">
        <v>74</v>
      </c>
      <c r="C2578" t="s">
        <v>17</v>
      </c>
      <c r="E2578" s="1">
        <v>44209</v>
      </c>
      <c r="F2578" s="3" t="s">
        <v>680</v>
      </c>
      <c r="G2578" t="s">
        <v>634</v>
      </c>
      <c r="H2578" t="s">
        <v>147</v>
      </c>
      <c r="I2578" t="s">
        <v>147</v>
      </c>
      <c r="K2578" s="3" t="s">
        <v>681</v>
      </c>
      <c r="L2578" s="3" t="s">
        <v>22</v>
      </c>
      <c r="M2578" s="5">
        <v>44408</v>
      </c>
      <c r="O2578" t="s">
        <v>103</v>
      </c>
      <c r="P2578">
        <v>973.75</v>
      </c>
      <c r="S2578" s="6">
        <v>44510</v>
      </c>
      <c r="T2578" t="s">
        <v>346</v>
      </c>
      <c r="U2578" t="s">
        <v>1162</v>
      </c>
    </row>
    <row r="2579" spans="1:21" hidden="1" x14ac:dyDescent="0.25">
      <c r="A2579" t="s">
        <v>630</v>
      </c>
      <c r="B2579" t="s">
        <v>16</v>
      </c>
      <c r="C2579" t="s">
        <v>17</v>
      </c>
      <c r="E2579" s="1">
        <v>44235</v>
      </c>
      <c r="F2579" s="3">
        <v>120710</v>
      </c>
      <c r="G2579" t="s">
        <v>125</v>
      </c>
      <c r="H2579" t="s">
        <v>126</v>
      </c>
      <c r="I2579" t="s">
        <v>127</v>
      </c>
      <c r="J2579" s="3" t="s">
        <v>128</v>
      </c>
      <c r="K2579" s="3">
        <v>518072</v>
      </c>
      <c r="L2579" s="3" t="s">
        <v>22</v>
      </c>
      <c r="M2579" s="5">
        <v>45230</v>
      </c>
      <c r="O2579" t="s">
        <v>23</v>
      </c>
      <c r="P2579">
        <v>5</v>
      </c>
      <c r="S2579" s="6">
        <v>44512</v>
      </c>
      <c r="T2579" t="s">
        <v>24</v>
      </c>
      <c r="U2579" t="s">
        <v>1164</v>
      </c>
    </row>
    <row r="2580" spans="1:21" hidden="1" x14ac:dyDescent="0.25">
      <c r="A2580" t="s">
        <v>630</v>
      </c>
      <c r="B2580" t="s">
        <v>65</v>
      </c>
      <c r="C2580" t="s">
        <v>17</v>
      </c>
      <c r="E2580" s="1">
        <v>44552</v>
      </c>
      <c r="F2580" s="3" t="s">
        <v>1227</v>
      </c>
      <c r="G2580" t="s">
        <v>1228</v>
      </c>
      <c r="H2580" t="s">
        <v>1229</v>
      </c>
      <c r="J2580" s="3" t="s">
        <v>1230</v>
      </c>
      <c r="K2580" s="3" t="s">
        <v>1230</v>
      </c>
      <c r="L2580" s="3" t="s">
        <v>22</v>
      </c>
      <c r="N2580">
        <v>11</v>
      </c>
      <c r="O2580" t="s">
        <v>892</v>
      </c>
      <c r="R2580" s="10">
        <v>0</v>
      </c>
      <c r="S2580" s="6">
        <v>44552</v>
      </c>
      <c r="T2580" t="s">
        <v>346</v>
      </c>
      <c r="U2580" t="s">
        <v>1231</v>
      </c>
    </row>
    <row r="2581" spans="1:21" hidden="1" x14ac:dyDescent="0.25">
      <c r="A2581" t="s">
        <v>630</v>
      </c>
      <c r="B2581" t="s">
        <v>65</v>
      </c>
      <c r="C2581" t="s">
        <v>17</v>
      </c>
      <c r="E2581" s="1">
        <v>44552</v>
      </c>
      <c r="F2581" s="3" t="s">
        <v>1003</v>
      </c>
      <c r="G2581" t="s">
        <v>1232</v>
      </c>
      <c r="H2581" t="s">
        <v>1229</v>
      </c>
      <c r="J2581" s="3" t="s">
        <v>1005</v>
      </c>
      <c r="K2581" s="3" t="s">
        <v>1005</v>
      </c>
      <c r="L2581" s="3" t="s">
        <v>22</v>
      </c>
      <c r="N2581">
        <v>4</v>
      </c>
      <c r="O2581" t="s">
        <v>892</v>
      </c>
      <c r="R2581" s="10">
        <v>0</v>
      </c>
      <c r="S2581" s="6">
        <v>44552</v>
      </c>
      <c r="T2581" t="s">
        <v>346</v>
      </c>
      <c r="U2581" t="s">
        <v>1233</v>
      </c>
    </row>
    <row r="2582" spans="1:21" hidden="1" x14ac:dyDescent="0.25">
      <c r="A2582" t="s">
        <v>630</v>
      </c>
      <c r="B2582" t="s">
        <v>74</v>
      </c>
      <c r="C2582" t="s">
        <v>17</v>
      </c>
      <c r="E2582" s="1">
        <v>44379</v>
      </c>
      <c r="F2582" s="3" t="s">
        <v>1003</v>
      </c>
      <c r="G2582" t="s">
        <v>1004</v>
      </c>
      <c r="J2582" s="3" t="s">
        <v>1005</v>
      </c>
      <c r="K2582" s="3" t="s">
        <v>1005</v>
      </c>
      <c r="L2582" s="3" t="s">
        <v>22</v>
      </c>
      <c r="O2582" t="s">
        <v>283</v>
      </c>
      <c r="P2582">
        <v>62</v>
      </c>
      <c r="S2582" s="6">
        <v>44552</v>
      </c>
      <c r="T2582" t="s">
        <v>346</v>
      </c>
      <c r="U2582" t="s">
        <v>1256</v>
      </c>
    </row>
    <row r="2583" spans="1:21" hidden="1" x14ac:dyDescent="0.25">
      <c r="A2583" t="s">
        <v>630</v>
      </c>
      <c r="B2583" t="s">
        <v>65</v>
      </c>
      <c r="C2583" t="s">
        <v>17</v>
      </c>
      <c r="E2583" s="1">
        <v>44552</v>
      </c>
      <c r="F2583" s="3" t="s">
        <v>1003</v>
      </c>
      <c r="G2583" t="s">
        <v>1232</v>
      </c>
      <c r="H2583" t="s">
        <v>1229</v>
      </c>
      <c r="J2583" s="3" t="s">
        <v>1005</v>
      </c>
      <c r="K2583" s="3" t="s">
        <v>1005</v>
      </c>
      <c r="L2583" s="3" t="s">
        <v>22</v>
      </c>
      <c r="O2583" t="s">
        <v>892</v>
      </c>
      <c r="P2583">
        <v>4</v>
      </c>
      <c r="S2583" s="6">
        <v>44566</v>
      </c>
      <c r="T2583" t="s">
        <v>346</v>
      </c>
      <c r="U2583" t="s">
        <v>1257</v>
      </c>
    </row>
    <row r="2584" spans="1:21" hidden="1" x14ac:dyDescent="0.25">
      <c r="A2584" t="s">
        <v>630</v>
      </c>
      <c r="B2584" t="s">
        <v>65</v>
      </c>
      <c r="C2584" t="s">
        <v>17</v>
      </c>
      <c r="E2584" s="1">
        <v>44552</v>
      </c>
      <c r="F2584" s="3" t="s">
        <v>1227</v>
      </c>
      <c r="G2584" t="s">
        <v>1228</v>
      </c>
      <c r="H2584" t="s">
        <v>1229</v>
      </c>
      <c r="J2584" s="3" t="s">
        <v>1230</v>
      </c>
      <c r="K2584" s="3" t="s">
        <v>1230</v>
      </c>
      <c r="L2584" s="3" t="s">
        <v>22</v>
      </c>
      <c r="O2584" t="s">
        <v>892</v>
      </c>
      <c r="P2584">
        <v>11</v>
      </c>
      <c r="S2584" s="6">
        <v>44566</v>
      </c>
      <c r="T2584" t="s">
        <v>346</v>
      </c>
      <c r="U2584" t="s">
        <v>1257</v>
      </c>
    </row>
    <row r="2585" spans="1:21" hidden="1" x14ac:dyDescent="0.25">
      <c r="A2585" t="s">
        <v>630</v>
      </c>
      <c r="B2585" t="s">
        <v>65</v>
      </c>
      <c r="C2585" t="s">
        <v>17</v>
      </c>
      <c r="E2585" s="1">
        <v>44543</v>
      </c>
      <c r="F2585" s="3" t="s">
        <v>1227</v>
      </c>
      <c r="G2585" t="s">
        <v>1258</v>
      </c>
      <c r="J2585" s="3" t="s">
        <v>1230</v>
      </c>
      <c r="K2585" s="3" t="s">
        <v>1230</v>
      </c>
      <c r="L2585" s="3" t="s">
        <v>22</v>
      </c>
      <c r="N2585">
        <v>56</v>
      </c>
      <c r="O2585" t="s">
        <v>283</v>
      </c>
      <c r="P2585">
        <v>56</v>
      </c>
      <c r="R2585" s="10">
        <v>0</v>
      </c>
      <c r="S2585" s="6">
        <v>44544</v>
      </c>
      <c r="T2585" t="s">
        <v>119</v>
      </c>
      <c r="U2585" t="s">
        <v>1259</v>
      </c>
    </row>
    <row r="2586" spans="1:21" hidden="1" x14ac:dyDescent="0.25">
      <c r="A2586" t="s">
        <v>630</v>
      </c>
      <c r="B2586" t="s">
        <v>65</v>
      </c>
      <c r="C2586" t="s">
        <v>17</v>
      </c>
      <c r="E2586" s="1">
        <v>44543</v>
      </c>
      <c r="F2586" s="3" t="s">
        <v>1227</v>
      </c>
      <c r="G2586" t="s">
        <v>1260</v>
      </c>
      <c r="J2586" s="3" t="s">
        <v>1230</v>
      </c>
      <c r="K2586" s="3" t="s">
        <v>1230</v>
      </c>
      <c r="L2586" s="3" t="s">
        <v>22</v>
      </c>
      <c r="N2586">
        <v>240</v>
      </c>
      <c r="O2586" t="s">
        <v>283</v>
      </c>
      <c r="P2586">
        <v>240</v>
      </c>
      <c r="R2586" s="10">
        <v>0</v>
      </c>
      <c r="S2586" s="6">
        <v>44544</v>
      </c>
      <c r="T2586" t="s">
        <v>119</v>
      </c>
      <c r="U2586" t="s">
        <v>1259</v>
      </c>
    </row>
    <row r="2587" spans="1:21" hidden="1" x14ac:dyDescent="0.25">
      <c r="A2587" t="s">
        <v>630</v>
      </c>
      <c r="B2587" t="s">
        <v>65</v>
      </c>
      <c r="C2587" t="s">
        <v>17</v>
      </c>
      <c r="E2587" s="1">
        <v>44543</v>
      </c>
      <c r="F2587" s="3" t="s">
        <v>1003</v>
      </c>
      <c r="G2587" t="s">
        <v>1261</v>
      </c>
      <c r="J2587" s="3" t="s">
        <v>1005</v>
      </c>
      <c r="K2587" s="3" t="s">
        <v>1005</v>
      </c>
      <c r="L2587" s="3" t="s">
        <v>22</v>
      </c>
      <c r="N2587">
        <v>14</v>
      </c>
      <c r="O2587" t="s">
        <v>283</v>
      </c>
      <c r="P2587">
        <v>14</v>
      </c>
      <c r="R2587" s="10">
        <v>0</v>
      </c>
      <c r="S2587" s="6">
        <v>44543</v>
      </c>
      <c r="T2587" t="s">
        <v>119</v>
      </c>
      <c r="U2587" t="s">
        <v>1262</v>
      </c>
    </row>
    <row r="2588" spans="1:21" hidden="1" x14ac:dyDescent="0.25">
      <c r="A2588" t="s">
        <v>630</v>
      </c>
      <c r="B2588" t="s">
        <v>65</v>
      </c>
      <c r="C2588" t="s">
        <v>17</v>
      </c>
      <c r="E2588" s="1">
        <v>44543</v>
      </c>
      <c r="F2588" s="3" t="s">
        <v>1003</v>
      </c>
      <c r="G2588" t="s">
        <v>1263</v>
      </c>
      <c r="J2588" s="3" t="s">
        <v>1005</v>
      </c>
      <c r="K2588" s="3" t="s">
        <v>1005</v>
      </c>
      <c r="L2588" s="3" t="s">
        <v>22</v>
      </c>
      <c r="N2588">
        <v>90</v>
      </c>
      <c r="O2588" t="s">
        <v>283</v>
      </c>
      <c r="P2588">
        <v>90</v>
      </c>
      <c r="R2588" s="10">
        <v>0</v>
      </c>
      <c r="S2588" s="6">
        <v>44543</v>
      </c>
      <c r="T2588" t="s">
        <v>119</v>
      </c>
      <c r="U2588" t="s">
        <v>1262</v>
      </c>
    </row>
    <row r="2589" spans="1:21" hidden="1" x14ac:dyDescent="0.25">
      <c r="A2589" t="s">
        <v>630</v>
      </c>
      <c r="B2589" t="s">
        <v>74</v>
      </c>
      <c r="C2589" t="s">
        <v>17</v>
      </c>
      <c r="E2589" s="1">
        <v>44308</v>
      </c>
      <c r="F2589" s="3" t="s">
        <v>1227</v>
      </c>
      <c r="G2589" t="s">
        <v>1264</v>
      </c>
      <c r="J2589" s="3" t="s">
        <v>1230</v>
      </c>
      <c r="K2589" s="3" t="s">
        <v>1230</v>
      </c>
      <c r="L2589" s="3" t="s">
        <v>22</v>
      </c>
      <c r="N2589">
        <v>226</v>
      </c>
      <c r="O2589" t="s">
        <v>283</v>
      </c>
      <c r="R2589" s="10">
        <v>0</v>
      </c>
      <c r="S2589" s="6">
        <v>44308</v>
      </c>
      <c r="T2589" t="s">
        <v>119</v>
      </c>
      <c r="U2589" t="s">
        <v>1265</v>
      </c>
    </row>
    <row r="2590" spans="1:21" hidden="1" x14ac:dyDescent="0.25">
      <c r="A2590" t="s">
        <v>630</v>
      </c>
      <c r="B2590" t="s">
        <v>74</v>
      </c>
      <c r="C2590" t="s">
        <v>17</v>
      </c>
      <c r="E2590" s="1">
        <v>44308</v>
      </c>
      <c r="F2590" s="3" t="s">
        <v>1227</v>
      </c>
      <c r="G2590" t="s">
        <v>1264</v>
      </c>
      <c r="J2590" s="3" t="s">
        <v>1230</v>
      </c>
      <c r="K2590" s="3" t="s">
        <v>1230</v>
      </c>
      <c r="L2590" s="3" t="s">
        <v>22</v>
      </c>
      <c r="O2590" t="s">
        <v>283</v>
      </c>
      <c r="P2590">
        <v>0</v>
      </c>
      <c r="S2590" s="6">
        <v>44377</v>
      </c>
      <c r="T2590" t="s">
        <v>119</v>
      </c>
      <c r="U2590" t="s">
        <v>1259</v>
      </c>
    </row>
    <row r="2591" spans="1:21" hidden="1" x14ac:dyDescent="0.25">
      <c r="A2591" t="s">
        <v>630</v>
      </c>
      <c r="B2591" t="s">
        <v>74</v>
      </c>
      <c r="C2591" t="s">
        <v>17</v>
      </c>
      <c r="E2591" s="1">
        <v>44308</v>
      </c>
      <c r="F2591" s="3" t="s">
        <v>1227</v>
      </c>
      <c r="G2591" t="s">
        <v>1264</v>
      </c>
      <c r="J2591" s="3" t="s">
        <v>1230</v>
      </c>
      <c r="K2591" s="3" t="s">
        <v>1230</v>
      </c>
      <c r="L2591" s="3" t="s">
        <v>22</v>
      </c>
      <c r="O2591" t="s">
        <v>283</v>
      </c>
      <c r="P2591">
        <v>226</v>
      </c>
      <c r="S2591" s="6">
        <v>44566</v>
      </c>
      <c r="T2591" t="s">
        <v>346</v>
      </c>
      <c r="U2591" t="s">
        <v>1266</v>
      </c>
    </row>
    <row r="2592" spans="1:21" hidden="1" x14ac:dyDescent="0.25">
      <c r="A2592" t="s">
        <v>630</v>
      </c>
      <c r="B2592" t="s">
        <v>74</v>
      </c>
      <c r="C2592" t="s">
        <v>17</v>
      </c>
      <c r="E2592" s="1">
        <v>44224</v>
      </c>
      <c r="F2592" s="3">
        <v>60410</v>
      </c>
      <c r="G2592" t="s">
        <v>637</v>
      </c>
      <c r="H2592" t="s">
        <v>638</v>
      </c>
      <c r="I2592" t="s">
        <v>639</v>
      </c>
      <c r="J2592" s="3" t="s">
        <v>642</v>
      </c>
      <c r="K2592" s="3" t="s">
        <v>640</v>
      </c>
      <c r="L2592" s="3" t="s">
        <v>22</v>
      </c>
      <c r="M2592" s="5">
        <v>46050</v>
      </c>
      <c r="O2592" t="s">
        <v>103</v>
      </c>
      <c r="P2592">
        <v>7.0509000000000004</v>
      </c>
      <c r="S2592" s="6">
        <v>44572</v>
      </c>
      <c r="T2592" t="s">
        <v>1073</v>
      </c>
      <c r="U2592" t="s">
        <v>1276</v>
      </c>
    </row>
    <row r="2593" spans="1:21" hidden="1" x14ac:dyDescent="0.25">
      <c r="A2593" t="s">
        <v>630</v>
      </c>
      <c r="B2593" t="s">
        <v>74</v>
      </c>
      <c r="C2593" t="s">
        <v>17</v>
      </c>
      <c r="E2593" s="1">
        <v>44361</v>
      </c>
      <c r="F2593" s="3" t="s">
        <v>869</v>
      </c>
      <c r="G2593" t="s">
        <v>870</v>
      </c>
      <c r="H2593" t="s">
        <v>147</v>
      </c>
      <c r="J2593" s="3" t="s">
        <v>871</v>
      </c>
      <c r="K2593" s="3" t="s">
        <v>872</v>
      </c>
      <c r="L2593" s="3" t="s">
        <v>22</v>
      </c>
      <c r="M2593" s="5">
        <v>45930</v>
      </c>
      <c r="O2593" t="s">
        <v>103</v>
      </c>
      <c r="P2593">
        <v>0.26</v>
      </c>
      <c r="S2593" s="6">
        <v>44581</v>
      </c>
      <c r="T2593" t="s">
        <v>1284</v>
      </c>
      <c r="U2593" t="s">
        <v>1285</v>
      </c>
    </row>
    <row r="2594" spans="1:21" hidden="1" x14ac:dyDescent="0.25">
      <c r="A2594" t="s">
        <v>630</v>
      </c>
      <c r="B2594" t="s">
        <v>16</v>
      </c>
      <c r="C2594" t="s">
        <v>17</v>
      </c>
      <c r="E2594" s="1">
        <v>44159</v>
      </c>
      <c r="F2594" s="3" t="s">
        <v>39</v>
      </c>
      <c r="G2594" t="s">
        <v>657</v>
      </c>
      <c r="H2594" t="s">
        <v>41</v>
      </c>
      <c r="I2594" t="s">
        <v>42</v>
      </c>
      <c r="K2594" s="3">
        <v>60249885</v>
      </c>
      <c r="L2594" s="3" t="s">
        <v>22</v>
      </c>
      <c r="M2594" s="5">
        <v>45107</v>
      </c>
      <c r="O2594" t="s">
        <v>23</v>
      </c>
      <c r="P2594">
        <v>1</v>
      </c>
      <c r="S2594" s="6">
        <v>44586</v>
      </c>
      <c r="T2594" t="s">
        <v>28</v>
      </c>
      <c r="U2594" t="s">
        <v>1289</v>
      </c>
    </row>
    <row r="2595" spans="1:21" hidden="1" x14ac:dyDescent="0.25">
      <c r="A2595" t="s">
        <v>630</v>
      </c>
      <c r="B2595" t="s">
        <v>16</v>
      </c>
      <c r="C2595" t="s">
        <v>17</v>
      </c>
      <c r="E2595" s="1">
        <v>44235</v>
      </c>
      <c r="F2595" s="3">
        <v>120710</v>
      </c>
      <c r="G2595" t="s">
        <v>125</v>
      </c>
      <c r="H2595" t="s">
        <v>126</v>
      </c>
      <c r="I2595" t="s">
        <v>127</v>
      </c>
      <c r="J2595" s="3" t="s">
        <v>128</v>
      </c>
      <c r="K2595" s="3">
        <v>518072</v>
      </c>
      <c r="L2595" s="3" t="s">
        <v>22</v>
      </c>
      <c r="M2595" s="5">
        <v>45230</v>
      </c>
      <c r="O2595" t="s">
        <v>23</v>
      </c>
      <c r="P2595">
        <v>15</v>
      </c>
      <c r="S2595" s="6">
        <v>44586</v>
      </c>
      <c r="T2595" t="s">
        <v>28</v>
      </c>
      <c r="U2595" t="s">
        <v>1289</v>
      </c>
    </row>
    <row r="2596" spans="1:21" hidden="1" x14ac:dyDescent="0.25">
      <c r="A2596" t="s">
        <v>630</v>
      </c>
      <c r="B2596" t="s">
        <v>74</v>
      </c>
      <c r="C2596" t="s">
        <v>17</v>
      </c>
      <c r="E2596" s="1">
        <v>44361</v>
      </c>
      <c r="F2596" s="3" t="s">
        <v>869</v>
      </c>
      <c r="G2596" t="s">
        <v>870</v>
      </c>
      <c r="H2596" t="s">
        <v>147</v>
      </c>
      <c r="J2596" s="3" t="s">
        <v>871</v>
      </c>
      <c r="K2596" s="3" t="s">
        <v>872</v>
      </c>
      <c r="L2596" s="3" t="s">
        <v>22</v>
      </c>
      <c r="M2596" s="5">
        <v>45930</v>
      </c>
      <c r="O2596" t="s">
        <v>103</v>
      </c>
      <c r="P2596">
        <v>4.8</v>
      </c>
      <c r="S2596" s="6">
        <v>44608</v>
      </c>
      <c r="T2596" t="s">
        <v>28</v>
      </c>
      <c r="U2596" t="s">
        <v>1352</v>
      </c>
    </row>
    <row r="2597" spans="1:21" hidden="1" x14ac:dyDescent="0.25">
      <c r="A2597" t="s">
        <v>630</v>
      </c>
      <c r="B2597" t="s">
        <v>74</v>
      </c>
      <c r="C2597" t="s">
        <v>17</v>
      </c>
      <c r="E2597" s="1">
        <v>44393</v>
      </c>
      <c r="F2597" s="3" t="s">
        <v>931</v>
      </c>
      <c r="G2597" t="s">
        <v>648</v>
      </c>
      <c r="H2597" t="s">
        <v>485</v>
      </c>
      <c r="I2597" t="s">
        <v>932</v>
      </c>
      <c r="J2597" s="3" t="s">
        <v>933</v>
      </c>
      <c r="K2597" s="3">
        <v>20206212</v>
      </c>
      <c r="L2597" s="3" t="s">
        <v>22</v>
      </c>
      <c r="M2597" s="5">
        <v>45445</v>
      </c>
      <c r="O2597" t="s">
        <v>204</v>
      </c>
      <c r="P2597">
        <v>3</v>
      </c>
      <c r="S2597" s="6">
        <v>44608</v>
      </c>
      <c r="T2597" t="s">
        <v>28</v>
      </c>
      <c r="U2597" t="s">
        <v>1352</v>
      </c>
    </row>
    <row r="2598" spans="1:21" hidden="1" x14ac:dyDescent="0.25">
      <c r="A2598" t="s">
        <v>630</v>
      </c>
      <c r="B2598" t="s">
        <v>74</v>
      </c>
      <c r="C2598" t="s">
        <v>17</v>
      </c>
      <c r="E2598" s="1">
        <v>44211</v>
      </c>
      <c r="F2598" s="3" t="s">
        <v>647</v>
      </c>
      <c r="G2598" t="s">
        <v>648</v>
      </c>
      <c r="H2598" t="s">
        <v>485</v>
      </c>
      <c r="I2598" t="s">
        <v>485</v>
      </c>
      <c r="K2598" s="3">
        <v>22311202</v>
      </c>
      <c r="L2598" s="3" t="s">
        <v>22</v>
      </c>
      <c r="M2598" s="5">
        <v>45253</v>
      </c>
      <c r="O2598" t="s">
        <v>204</v>
      </c>
      <c r="P2598">
        <v>1</v>
      </c>
      <c r="S2598" s="6">
        <v>44627</v>
      </c>
      <c r="T2598" t="s">
        <v>346</v>
      </c>
      <c r="U2598" t="s">
        <v>1362</v>
      </c>
    </row>
    <row r="2599" spans="1:21" hidden="1" x14ac:dyDescent="0.25">
      <c r="A2599" t="s">
        <v>630</v>
      </c>
      <c r="B2599" t="s">
        <v>74</v>
      </c>
      <c r="C2599" t="s">
        <v>17</v>
      </c>
      <c r="E2599" s="1">
        <v>44361</v>
      </c>
      <c r="F2599" s="3" t="s">
        <v>869</v>
      </c>
      <c r="G2599" t="s">
        <v>870</v>
      </c>
      <c r="H2599" t="s">
        <v>147</v>
      </c>
      <c r="J2599" s="3" t="s">
        <v>871</v>
      </c>
      <c r="K2599" s="3" t="s">
        <v>872</v>
      </c>
      <c r="L2599" s="3" t="s">
        <v>22</v>
      </c>
      <c r="M2599" s="5">
        <v>45930</v>
      </c>
      <c r="O2599" t="s">
        <v>103</v>
      </c>
      <c r="P2599">
        <v>0.08</v>
      </c>
      <c r="S2599" s="6">
        <v>44672</v>
      </c>
      <c r="T2599" t="s">
        <v>707</v>
      </c>
      <c r="U2599" t="s">
        <v>1409</v>
      </c>
    </row>
    <row r="2600" spans="1:21" hidden="1" x14ac:dyDescent="0.25">
      <c r="A2600" t="s">
        <v>630</v>
      </c>
      <c r="B2600" t="s">
        <v>74</v>
      </c>
      <c r="C2600" t="s">
        <v>17</v>
      </c>
      <c r="E2600" s="1">
        <v>44361</v>
      </c>
      <c r="F2600" s="3" t="s">
        <v>869</v>
      </c>
      <c r="G2600" t="s">
        <v>870</v>
      </c>
      <c r="H2600" t="s">
        <v>147</v>
      </c>
      <c r="J2600" s="3" t="s">
        <v>871</v>
      </c>
      <c r="K2600" s="3" t="s">
        <v>872</v>
      </c>
      <c r="L2600" s="3" t="s">
        <v>22</v>
      </c>
      <c r="M2600" s="5">
        <v>45930</v>
      </c>
      <c r="O2600" t="s">
        <v>103</v>
      </c>
      <c r="P2600">
        <v>0.08</v>
      </c>
      <c r="S2600" s="6">
        <v>44692</v>
      </c>
      <c r="T2600" t="s">
        <v>707</v>
      </c>
      <c r="U2600" t="s">
        <v>1409</v>
      </c>
    </row>
    <row r="2601" spans="1:21" hidden="1" x14ac:dyDescent="0.25">
      <c r="A2601" t="s">
        <v>630</v>
      </c>
      <c r="B2601" t="s">
        <v>16</v>
      </c>
      <c r="C2601" t="s">
        <v>17</v>
      </c>
      <c r="E2601" s="1">
        <v>44209</v>
      </c>
      <c r="F2601" s="3" t="s">
        <v>653</v>
      </c>
      <c r="G2601" t="s">
        <v>654</v>
      </c>
      <c r="H2601" t="s">
        <v>32</v>
      </c>
      <c r="I2601" t="s">
        <v>20</v>
      </c>
      <c r="K2601" s="3">
        <v>1299551</v>
      </c>
      <c r="L2601" s="3" t="s">
        <v>22</v>
      </c>
      <c r="M2601" s="5">
        <v>45962</v>
      </c>
      <c r="O2601" t="s">
        <v>23</v>
      </c>
      <c r="P2601">
        <v>3</v>
      </c>
      <c r="S2601" s="6">
        <v>44706</v>
      </c>
      <c r="T2601" t="s">
        <v>346</v>
      </c>
      <c r="U2601" t="s">
        <v>685</v>
      </c>
    </row>
    <row r="2602" spans="1:21" hidden="1" x14ac:dyDescent="0.25">
      <c r="A2602" t="s">
        <v>630</v>
      </c>
      <c r="B2602" t="s">
        <v>16</v>
      </c>
      <c r="C2602" t="s">
        <v>17</v>
      </c>
      <c r="E2602" s="1">
        <v>44210</v>
      </c>
      <c r="F2602" s="3" t="s">
        <v>655</v>
      </c>
      <c r="G2602" t="s">
        <v>656</v>
      </c>
      <c r="H2602" t="s">
        <v>32</v>
      </c>
      <c r="I2602" t="s">
        <v>20</v>
      </c>
      <c r="K2602" s="3">
        <v>1266417</v>
      </c>
      <c r="L2602" s="3" t="s">
        <v>22</v>
      </c>
      <c r="M2602" s="5">
        <v>46036</v>
      </c>
      <c r="O2602" t="s">
        <v>23</v>
      </c>
      <c r="P2602">
        <v>50</v>
      </c>
      <c r="S2602" s="6">
        <v>44706</v>
      </c>
      <c r="T2602" t="s">
        <v>346</v>
      </c>
      <c r="U2602" t="s">
        <v>685</v>
      </c>
    </row>
    <row r="2603" spans="1:21" hidden="1" x14ac:dyDescent="0.25">
      <c r="A2603" t="s">
        <v>630</v>
      </c>
      <c r="B2603" t="s">
        <v>74</v>
      </c>
      <c r="C2603" t="s">
        <v>17</v>
      </c>
      <c r="E2603" s="1">
        <v>44362</v>
      </c>
      <c r="F2603" s="3" t="s">
        <v>859</v>
      </c>
      <c r="G2603" t="s">
        <v>860</v>
      </c>
      <c r="H2603" t="s">
        <v>20</v>
      </c>
      <c r="J2603" s="3" t="s">
        <v>861</v>
      </c>
      <c r="K2603" s="3">
        <v>210037</v>
      </c>
      <c r="L2603" s="3" t="s">
        <v>22</v>
      </c>
      <c r="M2603" s="5">
        <v>44985</v>
      </c>
      <c r="O2603" t="s">
        <v>78</v>
      </c>
      <c r="P2603">
        <v>998.5</v>
      </c>
      <c r="S2603" s="6">
        <v>44706</v>
      </c>
      <c r="T2603" t="s">
        <v>346</v>
      </c>
      <c r="U2603" t="s">
        <v>685</v>
      </c>
    </row>
    <row r="2604" spans="1:21" hidden="1" x14ac:dyDescent="0.25">
      <c r="A2604" t="s">
        <v>630</v>
      </c>
      <c r="B2604" t="s">
        <v>74</v>
      </c>
      <c r="C2604" t="s">
        <v>17</v>
      </c>
      <c r="E2604" s="1">
        <v>44214</v>
      </c>
      <c r="F2604" s="3">
        <v>414577</v>
      </c>
      <c r="G2604" t="s">
        <v>631</v>
      </c>
      <c r="H2604" t="s">
        <v>632</v>
      </c>
      <c r="I2604" t="s">
        <v>633</v>
      </c>
      <c r="K2604" s="3">
        <v>203122</v>
      </c>
      <c r="L2604" s="3" t="s">
        <v>102</v>
      </c>
      <c r="M2604" s="5">
        <v>44937</v>
      </c>
      <c r="O2604" t="s">
        <v>153</v>
      </c>
      <c r="P2604">
        <v>44.67</v>
      </c>
      <c r="S2604" s="6">
        <v>44706</v>
      </c>
      <c r="T2604" t="s">
        <v>346</v>
      </c>
      <c r="U2604" t="s">
        <v>685</v>
      </c>
    </row>
    <row r="2605" spans="1:21" hidden="1" x14ac:dyDescent="0.25">
      <c r="A2605" t="s">
        <v>630</v>
      </c>
      <c r="B2605" t="s">
        <v>16</v>
      </c>
      <c r="C2605" t="s">
        <v>17</v>
      </c>
      <c r="E2605" s="1">
        <v>44232</v>
      </c>
      <c r="F2605" s="3">
        <v>443092</v>
      </c>
      <c r="G2605" t="s">
        <v>665</v>
      </c>
      <c r="H2605" t="s">
        <v>666</v>
      </c>
      <c r="I2605" t="s">
        <v>666</v>
      </c>
      <c r="J2605" s="3" t="s">
        <v>667</v>
      </c>
      <c r="K2605" s="3">
        <v>1710134</v>
      </c>
      <c r="L2605" s="3" t="s">
        <v>22</v>
      </c>
      <c r="M2605" s="5">
        <v>46058</v>
      </c>
      <c r="O2605" t="s">
        <v>153</v>
      </c>
      <c r="P2605">
        <v>0.52</v>
      </c>
      <c r="S2605" s="6">
        <v>44706</v>
      </c>
      <c r="T2605" t="s">
        <v>346</v>
      </c>
      <c r="U2605" t="s">
        <v>685</v>
      </c>
    </row>
    <row r="2606" spans="1:21" hidden="1" x14ac:dyDescent="0.25">
      <c r="A2606" t="s">
        <v>630</v>
      </c>
      <c r="B2606" t="s">
        <v>16</v>
      </c>
      <c r="C2606" t="s">
        <v>17</v>
      </c>
      <c r="E2606" s="1">
        <v>44235</v>
      </c>
      <c r="F2606" s="3">
        <v>120710</v>
      </c>
      <c r="G2606" t="s">
        <v>125</v>
      </c>
      <c r="H2606" t="s">
        <v>126</v>
      </c>
      <c r="I2606" t="s">
        <v>127</v>
      </c>
      <c r="J2606" s="3" t="s">
        <v>128</v>
      </c>
      <c r="K2606" s="3">
        <v>518072</v>
      </c>
      <c r="L2606" s="3" t="s">
        <v>22</v>
      </c>
      <c r="M2606" s="5">
        <v>45230</v>
      </c>
      <c r="O2606" t="s">
        <v>23</v>
      </c>
      <c r="P2606">
        <v>85</v>
      </c>
      <c r="S2606" s="6">
        <v>44706</v>
      </c>
      <c r="T2606" t="s">
        <v>346</v>
      </c>
      <c r="U2606" t="s">
        <v>685</v>
      </c>
    </row>
    <row r="2607" spans="1:21" hidden="1" x14ac:dyDescent="0.25">
      <c r="A2607" t="s">
        <v>630</v>
      </c>
      <c r="B2607" t="s">
        <v>74</v>
      </c>
      <c r="C2607" t="s">
        <v>17</v>
      </c>
      <c r="E2607" s="1">
        <v>44193</v>
      </c>
      <c r="F2607" s="3" t="s">
        <v>650</v>
      </c>
      <c r="G2607" t="s">
        <v>651</v>
      </c>
      <c r="H2607" t="s">
        <v>148</v>
      </c>
      <c r="I2607" t="s">
        <v>652</v>
      </c>
      <c r="K2607" s="3">
        <v>10420006</v>
      </c>
      <c r="L2607" s="3" t="s">
        <v>22</v>
      </c>
      <c r="M2607" s="5">
        <v>45045</v>
      </c>
      <c r="O2607" t="s">
        <v>204</v>
      </c>
      <c r="P2607">
        <v>3</v>
      </c>
      <c r="S2607" s="6">
        <v>44706</v>
      </c>
      <c r="T2607" t="s">
        <v>346</v>
      </c>
      <c r="U2607" t="s">
        <v>685</v>
      </c>
    </row>
    <row r="2608" spans="1:21" hidden="1" x14ac:dyDescent="0.25">
      <c r="A2608" t="s">
        <v>630</v>
      </c>
      <c r="B2608" t="s">
        <v>74</v>
      </c>
      <c r="C2608" t="s">
        <v>17</v>
      </c>
      <c r="E2608" s="1">
        <v>44211</v>
      </c>
      <c r="F2608" s="3" t="s">
        <v>647</v>
      </c>
      <c r="G2608" t="s">
        <v>648</v>
      </c>
      <c r="H2608" t="s">
        <v>485</v>
      </c>
      <c r="I2608" t="s">
        <v>485</v>
      </c>
      <c r="K2608" s="3">
        <v>22311202</v>
      </c>
      <c r="L2608" s="3" t="s">
        <v>22</v>
      </c>
      <c r="M2608" s="5">
        <v>45253</v>
      </c>
      <c r="O2608" t="s">
        <v>204</v>
      </c>
      <c r="P2608">
        <v>1</v>
      </c>
      <c r="S2608" s="6">
        <v>44706</v>
      </c>
      <c r="T2608" t="s">
        <v>346</v>
      </c>
      <c r="U2608" t="s">
        <v>685</v>
      </c>
    </row>
    <row r="2609" spans="1:21" hidden="1" x14ac:dyDescent="0.25">
      <c r="A2609" t="s">
        <v>630</v>
      </c>
      <c r="B2609" t="s">
        <v>65</v>
      </c>
      <c r="C2609" t="s">
        <v>17</v>
      </c>
      <c r="E2609" s="1">
        <v>44243</v>
      </c>
      <c r="F2609" s="3" t="s">
        <v>108</v>
      </c>
      <c r="G2609" t="s">
        <v>109</v>
      </c>
      <c r="H2609" t="s">
        <v>649</v>
      </c>
      <c r="I2609" t="s">
        <v>649</v>
      </c>
      <c r="J2609" s="3" t="s">
        <v>111</v>
      </c>
      <c r="K2609" s="3" t="s">
        <v>112</v>
      </c>
      <c r="L2609" s="3" t="s">
        <v>22</v>
      </c>
      <c r="M2609" s="5">
        <v>46069</v>
      </c>
      <c r="O2609" t="s">
        <v>23</v>
      </c>
      <c r="P2609">
        <v>637</v>
      </c>
      <c r="S2609" s="6">
        <v>44706</v>
      </c>
      <c r="T2609" t="s">
        <v>346</v>
      </c>
      <c r="U2609" t="s">
        <v>685</v>
      </c>
    </row>
    <row r="2610" spans="1:21" hidden="1" x14ac:dyDescent="0.25">
      <c r="A2610" t="s">
        <v>630</v>
      </c>
      <c r="B2610" t="s">
        <v>65</v>
      </c>
      <c r="C2610" t="s">
        <v>17</v>
      </c>
      <c r="E2610" s="1">
        <v>44243</v>
      </c>
      <c r="F2610" s="3" t="s">
        <v>122</v>
      </c>
      <c r="G2610" t="s">
        <v>123</v>
      </c>
      <c r="H2610" t="s">
        <v>649</v>
      </c>
      <c r="I2610" t="s">
        <v>649</v>
      </c>
      <c r="J2610" s="3" t="s">
        <v>124</v>
      </c>
      <c r="K2610" s="3">
        <v>6105396550</v>
      </c>
      <c r="L2610" s="3" t="s">
        <v>22</v>
      </c>
      <c r="M2610" s="5">
        <v>46069</v>
      </c>
      <c r="O2610" t="s">
        <v>23</v>
      </c>
      <c r="P2610">
        <v>1120</v>
      </c>
      <c r="S2610" s="6">
        <v>44706</v>
      </c>
      <c r="T2610" t="s">
        <v>346</v>
      </c>
      <c r="U2610" t="s">
        <v>685</v>
      </c>
    </row>
    <row r="2611" spans="1:21" hidden="1" x14ac:dyDescent="0.25">
      <c r="A2611" t="s">
        <v>630</v>
      </c>
      <c r="B2611" t="s">
        <v>74</v>
      </c>
      <c r="C2611" t="s">
        <v>17</v>
      </c>
      <c r="E2611" s="1">
        <v>44361</v>
      </c>
      <c r="F2611" s="3" t="s">
        <v>869</v>
      </c>
      <c r="G2611" t="s">
        <v>870</v>
      </c>
      <c r="H2611" t="s">
        <v>147</v>
      </c>
      <c r="J2611" s="3" t="s">
        <v>871</v>
      </c>
      <c r="K2611" s="3" t="s">
        <v>872</v>
      </c>
      <c r="L2611" s="3" t="s">
        <v>22</v>
      </c>
      <c r="M2611" s="5">
        <v>45930</v>
      </c>
      <c r="O2611" t="s">
        <v>103</v>
      </c>
      <c r="P2611">
        <v>993.53</v>
      </c>
      <c r="S2611" s="6">
        <v>44706</v>
      </c>
      <c r="T2611" t="s">
        <v>346</v>
      </c>
      <c r="U2611" t="s">
        <v>685</v>
      </c>
    </row>
    <row r="2612" spans="1:21" hidden="1" x14ac:dyDescent="0.25">
      <c r="A2612" t="s">
        <v>630</v>
      </c>
      <c r="B2612" t="s">
        <v>16</v>
      </c>
      <c r="C2612" t="s">
        <v>17</v>
      </c>
      <c r="E2612" s="1">
        <v>44159</v>
      </c>
      <c r="F2612" s="3" t="s">
        <v>39</v>
      </c>
      <c r="G2612" t="s">
        <v>657</v>
      </c>
      <c r="H2612" t="s">
        <v>41</v>
      </c>
      <c r="I2612" t="s">
        <v>42</v>
      </c>
      <c r="K2612" s="3">
        <v>60249885</v>
      </c>
      <c r="L2612" s="3" t="s">
        <v>22</v>
      </c>
      <c r="M2612" s="5">
        <v>45107</v>
      </c>
      <c r="O2612" t="s">
        <v>23</v>
      </c>
      <c r="P2612">
        <v>6</v>
      </c>
      <c r="S2612" s="6">
        <v>44706</v>
      </c>
      <c r="T2612" t="s">
        <v>346</v>
      </c>
      <c r="U2612" t="s">
        <v>685</v>
      </c>
    </row>
    <row r="2613" spans="1:21" hidden="1" x14ac:dyDescent="0.25">
      <c r="A2613" t="s">
        <v>630</v>
      </c>
      <c r="B2613" t="s">
        <v>65</v>
      </c>
      <c r="C2613" t="s">
        <v>17</v>
      </c>
      <c r="E2613" s="1">
        <v>44548</v>
      </c>
      <c r="F2613" s="3" t="s">
        <v>668</v>
      </c>
      <c r="G2613" t="s">
        <v>669</v>
      </c>
      <c r="H2613" t="s">
        <v>110</v>
      </c>
      <c r="I2613" t="s">
        <v>110</v>
      </c>
      <c r="K2613" s="3">
        <v>217050424</v>
      </c>
      <c r="L2613" s="3" t="s">
        <v>22</v>
      </c>
      <c r="M2613" s="5">
        <v>46009</v>
      </c>
      <c r="O2613" t="s">
        <v>23</v>
      </c>
      <c r="P2613">
        <v>500</v>
      </c>
      <c r="S2613" s="6">
        <v>44706</v>
      </c>
      <c r="T2613" t="s">
        <v>346</v>
      </c>
      <c r="U2613" t="s">
        <v>685</v>
      </c>
    </row>
    <row r="2614" spans="1:21" hidden="1" x14ac:dyDescent="0.25">
      <c r="A2614" t="s">
        <v>630</v>
      </c>
      <c r="B2614" t="s">
        <v>65</v>
      </c>
      <c r="C2614" t="s">
        <v>17</v>
      </c>
      <c r="E2614" s="1">
        <v>44361</v>
      </c>
      <c r="F2614" s="3" t="s">
        <v>668</v>
      </c>
      <c r="G2614" t="s">
        <v>669</v>
      </c>
      <c r="H2614" t="s">
        <v>110</v>
      </c>
      <c r="I2614" t="s">
        <v>110</v>
      </c>
      <c r="J2614" s="3" t="s">
        <v>849</v>
      </c>
      <c r="K2614" s="3">
        <v>219070731</v>
      </c>
      <c r="L2614" s="3" t="s">
        <v>22</v>
      </c>
      <c r="M2614" s="5">
        <v>46187</v>
      </c>
      <c r="O2614" t="s">
        <v>23</v>
      </c>
      <c r="P2614">
        <v>1000</v>
      </c>
      <c r="S2614" s="6">
        <v>44706</v>
      </c>
      <c r="T2614" t="s">
        <v>346</v>
      </c>
      <c r="U2614" t="s">
        <v>685</v>
      </c>
    </row>
    <row r="2615" spans="1:21" hidden="1" x14ac:dyDescent="0.25">
      <c r="A2615" t="s">
        <v>630</v>
      </c>
      <c r="B2615" t="s">
        <v>16</v>
      </c>
      <c r="C2615" t="s">
        <v>17</v>
      </c>
      <c r="E2615" s="1">
        <v>44221</v>
      </c>
      <c r="F2615" s="3" t="s">
        <v>675</v>
      </c>
      <c r="G2615" t="s">
        <v>2721</v>
      </c>
      <c r="H2615" t="s">
        <v>187</v>
      </c>
      <c r="I2615" t="s">
        <v>187</v>
      </c>
      <c r="J2615" s="3" t="s">
        <v>3053</v>
      </c>
      <c r="K2615" s="3" t="s">
        <v>3052</v>
      </c>
      <c r="L2615" s="3" t="s">
        <v>22</v>
      </c>
      <c r="M2615" s="5">
        <v>45623</v>
      </c>
      <c r="N2615">
        <v>1</v>
      </c>
      <c r="O2615" t="s">
        <v>23</v>
      </c>
      <c r="R2615" s="10">
        <v>0</v>
      </c>
      <c r="S2615" s="6">
        <v>44221</v>
      </c>
      <c r="T2615" t="s">
        <v>24</v>
      </c>
      <c r="U2615" t="s">
        <v>2220</v>
      </c>
    </row>
    <row r="2616" spans="1:21" hidden="1" x14ac:dyDescent="0.25">
      <c r="A2616" t="s">
        <v>630</v>
      </c>
      <c r="B2616" t="s">
        <v>16</v>
      </c>
      <c r="C2616" t="s">
        <v>17</v>
      </c>
      <c r="E2616" s="1">
        <v>44221</v>
      </c>
      <c r="F2616" s="3" t="s">
        <v>675</v>
      </c>
      <c r="G2616" t="s">
        <v>2721</v>
      </c>
      <c r="H2616" t="s">
        <v>187</v>
      </c>
      <c r="I2616" t="s">
        <v>187</v>
      </c>
      <c r="J2616" s="3" t="s">
        <v>3053</v>
      </c>
      <c r="K2616" s="3" t="s">
        <v>663</v>
      </c>
      <c r="L2616" s="3" t="s">
        <v>22</v>
      </c>
      <c r="M2616" s="5">
        <v>45623</v>
      </c>
      <c r="O2616" t="s">
        <v>23</v>
      </c>
      <c r="P2616">
        <v>1</v>
      </c>
      <c r="S2616" s="6">
        <v>44281</v>
      </c>
      <c r="T2616" t="s">
        <v>24</v>
      </c>
      <c r="U2616" t="s">
        <v>3004</v>
      </c>
    </row>
    <row r="2617" spans="1:21" hidden="1" x14ac:dyDescent="0.25">
      <c r="A2617" t="s">
        <v>1180</v>
      </c>
      <c r="B2617" t="s">
        <v>16</v>
      </c>
      <c r="C2617" t="s">
        <v>17</v>
      </c>
      <c r="E2617" s="1">
        <v>44536</v>
      </c>
      <c r="F2617" s="3" t="s">
        <v>1181</v>
      </c>
      <c r="G2617" t="s">
        <v>1182</v>
      </c>
      <c r="H2617" t="s">
        <v>135</v>
      </c>
      <c r="I2617" t="s">
        <v>1183</v>
      </c>
      <c r="J2617" s="3" t="s">
        <v>1184</v>
      </c>
      <c r="K2617" s="3">
        <v>2142001103</v>
      </c>
      <c r="L2617" s="3" t="s">
        <v>22</v>
      </c>
      <c r="M2617" s="5">
        <v>45596</v>
      </c>
      <c r="N2617">
        <v>8</v>
      </c>
      <c r="O2617" t="s">
        <v>23</v>
      </c>
      <c r="R2617" s="10">
        <v>4</v>
      </c>
      <c r="S2617" s="6">
        <v>44537</v>
      </c>
      <c r="T2617" t="s">
        <v>24</v>
      </c>
      <c r="U2617" t="s">
        <v>850</v>
      </c>
    </row>
    <row r="2618" spans="1:21" hidden="1" x14ac:dyDescent="0.25">
      <c r="A2618" t="s">
        <v>1180</v>
      </c>
      <c r="B2618" t="s">
        <v>16</v>
      </c>
      <c r="C2618" t="s">
        <v>17</v>
      </c>
      <c r="E2618" s="1">
        <v>44543</v>
      </c>
      <c r="F2618" s="3" t="s">
        <v>896</v>
      </c>
      <c r="G2618" t="s">
        <v>1201</v>
      </c>
      <c r="H2618" t="s">
        <v>350</v>
      </c>
      <c r="I2618" t="s">
        <v>350</v>
      </c>
      <c r="J2618" s="3" t="s">
        <v>1202</v>
      </c>
      <c r="K2618" s="3" t="s">
        <v>874</v>
      </c>
      <c r="L2618" s="3" t="s">
        <v>22</v>
      </c>
      <c r="M2618" s="5">
        <v>46128</v>
      </c>
      <c r="N2618">
        <v>50</v>
      </c>
      <c r="O2618" t="s">
        <v>525</v>
      </c>
      <c r="R2618" s="10">
        <v>32.51</v>
      </c>
      <c r="S2618" s="6">
        <v>44543</v>
      </c>
      <c r="T2618" t="s">
        <v>24</v>
      </c>
      <c r="U2618" t="s">
        <v>25</v>
      </c>
    </row>
    <row r="2619" spans="1:21" hidden="1" x14ac:dyDescent="0.25">
      <c r="A2619" t="s">
        <v>1180</v>
      </c>
      <c r="B2619" t="s">
        <v>65</v>
      </c>
      <c r="C2619" t="s">
        <v>17</v>
      </c>
      <c r="E2619" s="1">
        <v>44544</v>
      </c>
      <c r="F2619" s="3">
        <v>19700361</v>
      </c>
      <c r="G2619" t="s">
        <v>1214</v>
      </c>
      <c r="H2619" t="s">
        <v>67</v>
      </c>
      <c r="I2619" t="s">
        <v>67</v>
      </c>
      <c r="J2619" s="3" t="s">
        <v>1215</v>
      </c>
      <c r="K2619" s="3" t="s">
        <v>1216</v>
      </c>
      <c r="L2619" s="3" t="s">
        <v>22</v>
      </c>
      <c r="M2619" s="5">
        <v>45107</v>
      </c>
      <c r="N2619">
        <v>4500</v>
      </c>
      <c r="O2619" t="s">
        <v>23</v>
      </c>
      <c r="R2619" s="10">
        <v>2000</v>
      </c>
      <c r="S2619" s="6">
        <v>44544</v>
      </c>
      <c r="T2619" t="s">
        <v>24</v>
      </c>
      <c r="U2619" t="s">
        <v>25</v>
      </c>
    </row>
    <row r="2620" spans="1:21" hidden="1" x14ac:dyDescent="0.25">
      <c r="A2620" t="s">
        <v>1180</v>
      </c>
      <c r="B2620" t="s">
        <v>65</v>
      </c>
      <c r="C2620" t="s">
        <v>17</v>
      </c>
      <c r="E2620" s="1">
        <v>44552</v>
      </c>
      <c r="F2620" s="3" t="s">
        <v>1189</v>
      </c>
      <c r="G2620" t="s">
        <v>1190</v>
      </c>
      <c r="H2620" t="s">
        <v>594</v>
      </c>
      <c r="I2620" t="s">
        <v>594</v>
      </c>
      <c r="J2620" s="3" t="s">
        <v>1226</v>
      </c>
      <c r="K2620" s="3" t="s">
        <v>1192</v>
      </c>
      <c r="L2620" s="3" t="s">
        <v>22</v>
      </c>
      <c r="M2620" s="5">
        <v>45205</v>
      </c>
      <c r="N2620">
        <v>264</v>
      </c>
      <c r="O2620" t="s">
        <v>23</v>
      </c>
      <c r="R2620" s="10">
        <v>0</v>
      </c>
      <c r="S2620" s="6">
        <v>44552</v>
      </c>
      <c r="T2620" t="s">
        <v>24</v>
      </c>
      <c r="U2620" t="s">
        <v>25</v>
      </c>
    </row>
    <row r="2621" spans="1:21" hidden="1" x14ac:dyDescent="0.25">
      <c r="A2621" t="s">
        <v>1180</v>
      </c>
      <c r="B2621" t="s">
        <v>65</v>
      </c>
      <c r="C2621" t="s">
        <v>17</v>
      </c>
      <c r="E2621" s="1">
        <v>44552</v>
      </c>
      <c r="F2621" s="3" t="s">
        <v>597</v>
      </c>
      <c r="G2621" t="s">
        <v>1236</v>
      </c>
      <c r="H2621" t="s">
        <v>594</v>
      </c>
      <c r="I2621" t="s">
        <v>594</v>
      </c>
      <c r="J2621" s="3" t="s">
        <v>1237</v>
      </c>
      <c r="K2621" s="3" t="s">
        <v>1238</v>
      </c>
      <c r="L2621" s="3" t="s">
        <v>22</v>
      </c>
      <c r="M2621" s="5">
        <v>45228</v>
      </c>
      <c r="N2621">
        <v>4400</v>
      </c>
      <c r="O2621" t="s">
        <v>23</v>
      </c>
      <c r="R2621" s="10">
        <v>2400</v>
      </c>
      <c r="S2621" s="6">
        <v>44552</v>
      </c>
      <c r="T2621" t="s">
        <v>24</v>
      </c>
      <c r="U2621" t="s">
        <v>104</v>
      </c>
    </row>
    <row r="2622" spans="1:21" hidden="1" x14ac:dyDescent="0.25">
      <c r="A2622" t="s">
        <v>1180</v>
      </c>
      <c r="B2622" t="s">
        <v>74</v>
      </c>
      <c r="C2622" t="s">
        <v>17</v>
      </c>
      <c r="E2622" s="1">
        <v>44539</v>
      </c>
      <c r="F2622" s="3" t="s">
        <v>1270</v>
      </c>
      <c r="G2622" t="s">
        <v>1271</v>
      </c>
      <c r="H2622" t="s">
        <v>1272</v>
      </c>
      <c r="I2622" t="s">
        <v>41</v>
      </c>
      <c r="J2622" s="3" t="s">
        <v>1273</v>
      </c>
      <c r="K2622" s="3" t="s">
        <v>1274</v>
      </c>
      <c r="L2622" s="3" t="s">
        <v>22</v>
      </c>
      <c r="M2622" s="5">
        <v>45046</v>
      </c>
      <c r="O2622" t="s">
        <v>23</v>
      </c>
      <c r="P2622">
        <v>1</v>
      </c>
      <c r="R2622" s="10">
        <v>42</v>
      </c>
      <c r="S2622" s="6">
        <v>44567</v>
      </c>
      <c r="T2622" t="s">
        <v>28</v>
      </c>
      <c r="U2622" t="s">
        <v>1275</v>
      </c>
    </row>
    <row r="2623" spans="1:21" hidden="1" x14ac:dyDescent="0.25">
      <c r="A2623" t="s">
        <v>1180</v>
      </c>
      <c r="B2623" t="s">
        <v>16</v>
      </c>
      <c r="C2623" t="s">
        <v>17</v>
      </c>
      <c r="E2623" s="1">
        <v>44536</v>
      </c>
      <c r="F2623" s="3" t="s">
        <v>1181</v>
      </c>
      <c r="G2623" t="s">
        <v>1182</v>
      </c>
      <c r="H2623" t="s">
        <v>135</v>
      </c>
      <c r="I2623" t="s">
        <v>1183</v>
      </c>
      <c r="J2623" s="3" t="s">
        <v>1184</v>
      </c>
      <c r="K2623" s="3">
        <v>2142001103</v>
      </c>
      <c r="L2623" s="3" t="s">
        <v>22</v>
      </c>
      <c r="M2623" s="5">
        <v>45596</v>
      </c>
      <c r="O2623" t="s">
        <v>23</v>
      </c>
      <c r="P2623">
        <v>2</v>
      </c>
      <c r="S2623" s="6">
        <v>44586</v>
      </c>
      <c r="T2623" t="s">
        <v>28</v>
      </c>
      <c r="U2623" t="s">
        <v>1289</v>
      </c>
    </row>
    <row r="2624" spans="1:21" hidden="1" x14ac:dyDescent="0.25">
      <c r="A2624" t="s">
        <v>1180</v>
      </c>
      <c r="B2624" t="s">
        <v>65</v>
      </c>
      <c r="C2624" t="s">
        <v>17</v>
      </c>
      <c r="E2624" s="1">
        <v>44552</v>
      </c>
      <c r="F2624" s="3" t="s">
        <v>1189</v>
      </c>
      <c r="G2624" t="s">
        <v>1190</v>
      </c>
      <c r="H2624" t="s">
        <v>594</v>
      </c>
      <c r="I2624" t="s">
        <v>594</v>
      </c>
      <c r="J2624" s="3" t="s">
        <v>1226</v>
      </c>
      <c r="K2624" s="3" t="s">
        <v>1192</v>
      </c>
      <c r="L2624" s="3" t="s">
        <v>22</v>
      </c>
      <c r="M2624" s="5">
        <v>45205</v>
      </c>
      <c r="O2624" t="s">
        <v>23</v>
      </c>
      <c r="P2624">
        <v>198</v>
      </c>
      <c r="S2624" s="6">
        <v>44586</v>
      </c>
      <c r="T2624" t="s">
        <v>28</v>
      </c>
      <c r="U2624" t="s">
        <v>1289</v>
      </c>
    </row>
    <row r="2625" spans="1:21" hidden="1" x14ac:dyDescent="0.25">
      <c r="A2625" t="s">
        <v>1180</v>
      </c>
      <c r="B2625" t="s">
        <v>65</v>
      </c>
      <c r="C2625" t="s">
        <v>17</v>
      </c>
      <c r="E2625" s="1">
        <v>44544</v>
      </c>
      <c r="F2625" s="3">
        <v>19700361</v>
      </c>
      <c r="G2625" t="s">
        <v>1214</v>
      </c>
      <c r="H2625" t="s">
        <v>67</v>
      </c>
      <c r="I2625" t="s">
        <v>67</v>
      </c>
      <c r="J2625" s="3" t="s">
        <v>1215</v>
      </c>
      <c r="K2625" s="3" t="s">
        <v>1216</v>
      </c>
      <c r="L2625" s="3" t="s">
        <v>22</v>
      </c>
      <c r="M2625" s="5">
        <v>45107</v>
      </c>
      <c r="O2625" t="s">
        <v>23</v>
      </c>
      <c r="P2625">
        <v>500</v>
      </c>
      <c r="S2625" s="6">
        <v>44586</v>
      </c>
      <c r="T2625" t="s">
        <v>28</v>
      </c>
      <c r="U2625" t="s">
        <v>1289</v>
      </c>
    </row>
    <row r="2626" spans="1:21" hidden="1" x14ac:dyDescent="0.25">
      <c r="A2626" t="s">
        <v>1180</v>
      </c>
      <c r="B2626" t="s">
        <v>74</v>
      </c>
      <c r="C2626" t="s">
        <v>17</v>
      </c>
      <c r="E2626" s="1">
        <v>44539</v>
      </c>
      <c r="F2626" s="3" t="s">
        <v>1270</v>
      </c>
      <c r="G2626" t="s">
        <v>1271</v>
      </c>
      <c r="H2626" t="s">
        <v>1272</v>
      </c>
      <c r="I2626" t="s">
        <v>41</v>
      </c>
      <c r="J2626" s="3" t="s">
        <v>1273</v>
      </c>
      <c r="K2626" s="3" t="s">
        <v>1274</v>
      </c>
      <c r="L2626" s="3" t="s">
        <v>22</v>
      </c>
      <c r="M2626" s="5">
        <v>45046</v>
      </c>
      <c r="O2626" t="s">
        <v>23</v>
      </c>
      <c r="P2626">
        <v>1</v>
      </c>
      <c r="S2626" s="6">
        <v>44623</v>
      </c>
      <c r="T2626" t="s">
        <v>28</v>
      </c>
      <c r="U2626" t="s">
        <v>1356</v>
      </c>
    </row>
    <row r="2627" spans="1:21" hidden="1" x14ac:dyDescent="0.25">
      <c r="A2627" t="s">
        <v>1180</v>
      </c>
      <c r="B2627" t="s">
        <v>74</v>
      </c>
      <c r="C2627" t="s">
        <v>17</v>
      </c>
      <c r="E2627" s="1">
        <v>44539</v>
      </c>
      <c r="F2627" s="3" t="s">
        <v>1270</v>
      </c>
      <c r="G2627" t="s">
        <v>1271</v>
      </c>
      <c r="H2627" t="s">
        <v>1272</v>
      </c>
      <c r="I2627" t="s">
        <v>41</v>
      </c>
      <c r="J2627" s="3" t="s">
        <v>1273</v>
      </c>
      <c r="K2627" s="3" t="s">
        <v>1274</v>
      </c>
      <c r="L2627" s="3" t="s">
        <v>22</v>
      </c>
      <c r="M2627" s="5">
        <v>45046</v>
      </c>
      <c r="N2627">
        <v>56</v>
      </c>
      <c r="O2627" t="s">
        <v>23</v>
      </c>
      <c r="S2627" s="6">
        <v>44627</v>
      </c>
      <c r="T2627" t="s">
        <v>24</v>
      </c>
      <c r="U2627" t="s">
        <v>25</v>
      </c>
    </row>
    <row r="2628" spans="1:21" hidden="1" x14ac:dyDescent="0.25">
      <c r="A2628" t="s">
        <v>1180</v>
      </c>
      <c r="B2628" t="s">
        <v>74</v>
      </c>
      <c r="C2628" t="s">
        <v>17</v>
      </c>
      <c r="E2628" s="1">
        <v>44539</v>
      </c>
      <c r="F2628" s="3" t="s">
        <v>1270</v>
      </c>
      <c r="G2628" t="s">
        <v>1271</v>
      </c>
      <c r="H2628" t="s">
        <v>1272</v>
      </c>
      <c r="I2628" t="s">
        <v>41</v>
      </c>
      <c r="J2628" s="3" t="s">
        <v>1273</v>
      </c>
      <c r="K2628" s="3" t="s">
        <v>1274</v>
      </c>
      <c r="L2628" s="3" t="s">
        <v>22</v>
      </c>
      <c r="M2628" s="5">
        <v>45046</v>
      </c>
      <c r="O2628" t="s">
        <v>23</v>
      </c>
      <c r="P2628">
        <v>3</v>
      </c>
      <c r="S2628" s="6">
        <v>44627</v>
      </c>
      <c r="T2628" t="s">
        <v>346</v>
      </c>
      <c r="U2628" t="s">
        <v>1361</v>
      </c>
    </row>
    <row r="2629" spans="1:21" hidden="1" x14ac:dyDescent="0.25">
      <c r="A2629" t="s">
        <v>1180</v>
      </c>
      <c r="B2629" t="s">
        <v>16</v>
      </c>
      <c r="C2629" t="s">
        <v>17</v>
      </c>
      <c r="E2629" s="1">
        <v>44649</v>
      </c>
      <c r="F2629" s="3" t="s">
        <v>875</v>
      </c>
      <c r="G2629" t="s">
        <v>1382</v>
      </c>
      <c r="H2629" t="s">
        <v>350</v>
      </c>
      <c r="J2629" s="3" t="s">
        <v>1383</v>
      </c>
      <c r="K2629" s="3">
        <v>7614479</v>
      </c>
      <c r="L2629" s="3" t="s">
        <v>22</v>
      </c>
      <c r="M2629" s="5">
        <v>45710</v>
      </c>
      <c r="N2629">
        <v>20</v>
      </c>
      <c r="O2629" t="s">
        <v>23</v>
      </c>
      <c r="R2629" s="10">
        <v>5</v>
      </c>
      <c r="S2629" s="6">
        <v>44649</v>
      </c>
      <c r="T2629" t="s">
        <v>24</v>
      </c>
      <c r="U2629" t="s">
        <v>25</v>
      </c>
    </row>
    <row r="2630" spans="1:21" hidden="1" x14ac:dyDescent="0.25">
      <c r="A2630" t="s">
        <v>1180</v>
      </c>
      <c r="B2630" t="s">
        <v>16</v>
      </c>
      <c r="C2630" t="s">
        <v>17</v>
      </c>
      <c r="E2630" s="1">
        <v>44536</v>
      </c>
      <c r="F2630" s="3" t="s">
        <v>1181</v>
      </c>
      <c r="G2630" t="s">
        <v>1182</v>
      </c>
      <c r="H2630" t="s">
        <v>135</v>
      </c>
      <c r="I2630" t="s">
        <v>1183</v>
      </c>
      <c r="J2630" s="3" t="s">
        <v>1184</v>
      </c>
      <c r="K2630" s="3">
        <v>2142001103</v>
      </c>
      <c r="L2630" s="3" t="s">
        <v>22</v>
      </c>
      <c r="M2630" s="5">
        <v>45596</v>
      </c>
      <c r="O2630" t="s">
        <v>23</v>
      </c>
      <c r="P2630">
        <v>2</v>
      </c>
      <c r="S2630" s="6">
        <v>44636</v>
      </c>
      <c r="T2630" t="s">
        <v>28</v>
      </c>
      <c r="U2630" t="s">
        <v>1384</v>
      </c>
    </row>
    <row r="2631" spans="1:21" hidden="1" x14ac:dyDescent="0.25">
      <c r="A2631" t="s">
        <v>1180</v>
      </c>
      <c r="B2631" t="s">
        <v>74</v>
      </c>
      <c r="C2631" t="s">
        <v>17</v>
      </c>
      <c r="E2631" s="1">
        <v>44539</v>
      </c>
      <c r="F2631" s="3" t="s">
        <v>1270</v>
      </c>
      <c r="G2631" t="s">
        <v>1271</v>
      </c>
      <c r="H2631" t="s">
        <v>1272</v>
      </c>
      <c r="I2631" t="s">
        <v>41</v>
      </c>
      <c r="J2631" s="3" t="s">
        <v>1273</v>
      </c>
      <c r="K2631" s="3" t="s">
        <v>1274</v>
      </c>
      <c r="L2631" s="3" t="s">
        <v>22</v>
      </c>
      <c r="M2631" s="5">
        <v>45046</v>
      </c>
      <c r="O2631" t="s">
        <v>23</v>
      </c>
      <c r="P2631">
        <v>8</v>
      </c>
      <c r="S2631" s="6">
        <v>44636</v>
      </c>
      <c r="T2631" t="s">
        <v>28</v>
      </c>
      <c r="U2631" t="s">
        <v>1384</v>
      </c>
    </row>
    <row r="2632" spans="1:21" hidden="1" x14ac:dyDescent="0.25">
      <c r="A2632" t="s">
        <v>1180</v>
      </c>
      <c r="B2632" t="s">
        <v>65</v>
      </c>
      <c r="C2632" t="s">
        <v>17</v>
      </c>
      <c r="E2632" s="1">
        <v>44544</v>
      </c>
      <c r="F2632" s="3">
        <v>19700361</v>
      </c>
      <c r="G2632" t="s">
        <v>1214</v>
      </c>
      <c r="H2632" t="s">
        <v>67</v>
      </c>
      <c r="I2632" t="s">
        <v>67</v>
      </c>
      <c r="J2632" s="3" t="s">
        <v>1215</v>
      </c>
      <c r="K2632" s="3" t="s">
        <v>1216</v>
      </c>
      <c r="L2632" s="3" t="s">
        <v>22</v>
      </c>
      <c r="M2632" s="5">
        <v>45107</v>
      </c>
      <c r="O2632" t="s">
        <v>23</v>
      </c>
      <c r="P2632">
        <v>2000</v>
      </c>
      <c r="S2632" s="6">
        <v>44636</v>
      </c>
      <c r="T2632" t="s">
        <v>28</v>
      </c>
      <c r="U2632" t="s">
        <v>1384</v>
      </c>
    </row>
    <row r="2633" spans="1:21" hidden="1" x14ac:dyDescent="0.25">
      <c r="A2633" t="s">
        <v>1180</v>
      </c>
      <c r="B2633" t="s">
        <v>65</v>
      </c>
      <c r="C2633" t="s">
        <v>17</v>
      </c>
      <c r="E2633" s="1">
        <v>44552</v>
      </c>
      <c r="F2633" s="3" t="s">
        <v>1189</v>
      </c>
      <c r="G2633" t="s">
        <v>1190</v>
      </c>
      <c r="H2633" t="s">
        <v>594</v>
      </c>
      <c r="I2633" t="s">
        <v>594</v>
      </c>
      <c r="J2633" s="3" t="s">
        <v>1226</v>
      </c>
      <c r="K2633" s="3" t="s">
        <v>1192</v>
      </c>
      <c r="L2633" s="3" t="s">
        <v>22</v>
      </c>
      <c r="M2633" s="5">
        <v>45205</v>
      </c>
      <c r="O2633" t="s">
        <v>23</v>
      </c>
      <c r="P2633">
        <v>66</v>
      </c>
      <c r="S2633" s="6">
        <v>44636</v>
      </c>
      <c r="T2633" t="s">
        <v>28</v>
      </c>
      <c r="U2633" t="s">
        <v>1384</v>
      </c>
    </row>
    <row r="2634" spans="1:21" hidden="1" x14ac:dyDescent="0.25">
      <c r="A2634" t="s">
        <v>1180</v>
      </c>
      <c r="B2634" t="s">
        <v>74</v>
      </c>
      <c r="C2634" t="s">
        <v>17</v>
      </c>
      <c r="E2634" s="1">
        <v>44615</v>
      </c>
      <c r="F2634" s="3">
        <v>4098716</v>
      </c>
      <c r="G2634" t="s">
        <v>1386</v>
      </c>
      <c r="H2634" t="s">
        <v>1387</v>
      </c>
      <c r="J2634" s="3" t="s">
        <v>1388</v>
      </c>
      <c r="K2634" s="3">
        <v>1000059809</v>
      </c>
      <c r="L2634" s="3" t="s">
        <v>22</v>
      </c>
      <c r="M2634" s="5">
        <v>44926</v>
      </c>
      <c r="N2634">
        <v>30</v>
      </c>
      <c r="O2634" t="s">
        <v>103</v>
      </c>
      <c r="S2634" s="6">
        <v>44636</v>
      </c>
      <c r="T2634" t="s">
        <v>24</v>
      </c>
      <c r="U2634" t="s">
        <v>25</v>
      </c>
    </row>
    <row r="2635" spans="1:21" hidden="1" x14ac:dyDescent="0.25">
      <c r="A2635" t="s">
        <v>1180</v>
      </c>
      <c r="B2635" t="s">
        <v>74</v>
      </c>
      <c r="C2635" t="s">
        <v>17</v>
      </c>
      <c r="E2635" s="1">
        <v>44615</v>
      </c>
      <c r="F2635" s="3">
        <v>4098716</v>
      </c>
      <c r="G2635" t="s">
        <v>1386</v>
      </c>
      <c r="H2635" t="s">
        <v>1387</v>
      </c>
      <c r="J2635" s="3" t="s">
        <v>1388</v>
      </c>
      <c r="K2635" s="3">
        <v>1000059809</v>
      </c>
      <c r="L2635" s="3" t="s">
        <v>22</v>
      </c>
      <c r="M2635" s="5">
        <v>44926</v>
      </c>
      <c r="O2635" t="s">
        <v>103</v>
      </c>
      <c r="P2635">
        <v>30</v>
      </c>
      <c r="S2635" s="6">
        <v>44636</v>
      </c>
      <c r="T2635" t="s">
        <v>28</v>
      </c>
      <c r="U2635" t="s">
        <v>1384</v>
      </c>
    </row>
    <row r="2636" spans="1:21" hidden="1" x14ac:dyDescent="0.25">
      <c r="A2636" t="s">
        <v>1180</v>
      </c>
      <c r="B2636" t="s">
        <v>65</v>
      </c>
      <c r="C2636" t="s">
        <v>17</v>
      </c>
      <c r="E2636" s="1">
        <v>44665</v>
      </c>
      <c r="F2636" s="3" t="s">
        <v>1400</v>
      </c>
      <c r="G2636" t="s">
        <v>1401</v>
      </c>
      <c r="H2636" t="s">
        <v>417</v>
      </c>
      <c r="I2636" t="s">
        <v>417</v>
      </c>
      <c r="J2636" s="3" t="s">
        <v>1402</v>
      </c>
      <c r="K2636" s="3">
        <v>820113</v>
      </c>
      <c r="L2636" s="3" t="s">
        <v>22</v>
      </c>
      <c r="M2636" s="5">
        <v>46491</v>
      </c>
      <c r="N2636">
        <v>36</v>
      </c>
      <c r="O2636" t="s">
        <v>23</v>
      </c>
      <c r="R2636" s="10">
        <v>96</v>
      </c>
      <c r="S2636" s="6">
        <v>44665</v>
      </c>
      <c r="T2636" t="s">
        <v>346</v>
      </c>
      <c r="U2636" t="s">
        <v>25</v>
      </c>
    </row>
    <row r="2637" spans="1:21" hidden="1" x14ac:dyDescent="0.25">
      <c r="A2637" t="s">
        <v>1180</v>
      </c>
      <c r="B2637" t="s">
        <v>65</v>
      </c>
      <c r="C2637" t="s">
        <v>17</v>
      </c>
      <c r="E2637" s="1">
        <v>44665</v>
      </c>
      <c r="F2637" s="3" t="s">
        <v>1403</v>
      </c>
      <c r="G2637" t="s">
        <v>1404</v>
      </c>
      <c r="H2637" t="s">
        <v>417</v>
      </c>
      <c r="I2637" t="s">
        <v>417</v>
      </c>
      <c r="J2637" s="3" t="s">
        <v>1405</v>
      </c>
      <c r="K2637" s="3" t="s">
        <v>1406</v>
      </c>
      <c r="L2637" s="3" t="s">
        <v>22</v>
      </c>
      <c r="M2637" s="5">
        <v>46491</v>
      </c>
      <c r="N2637">
        <v>96</v>
      </c>
      <c r="O2637" t="s">
        <v>23</v>
      </c>
      <c r="R2637" s="10">
        <v>96</v>
      </c>
      <c r="S2637" s="6">
        <v>44665</v>
      </c>
      <c r="T2637" t="s">
        <v>346</v>
      </c>
      <c r="U2637" t="s">
        <v>25</v>
      </c>
    </row>
    <row r="2638" spans="1:21" hidden="1" x14ac:dyDescent="0.25">
      <c r="A2638" t="s">
        <v>1180</v>
      </c>
      <c r="B2638" t="s">
        <v>65</v>
      </c>
      <c r="C2638" t="s">
        <v>17</v>
      </c>
      <c r="E2638" s="1">
        <v>44676</v>
      </c>
      <c r="F2638" s="3" t="s">
        <v>1400</v>
      </c>
      <c r="G2638" t="s">
        <v>1401</v>
      </c>
      <c r="H2638" t="s">
        <v>417</v>
      </c>
      <c r="I2638" t="s">
        <v>417</v>
      </c>
      <c r="J2638" s="3" t="s">
        <v>1402</v>
      </c>
      <c r="K2638" s="3">
        <v>820113</v>
      </c>
      <c r="L2638" s="3" t="s">
        <v>22</v>
      </c>
      <c r="M2638" s="5">
        <v>46491</v>
      </c>
      <c r="N2638">
        <v>60</v>
      </c>
      <c r="O2638" t="s">
        <v>23</v>
      </c>
      <c r="S2638" s="6">
        <v>44676</v>
      </c>
      <c r="T2638" t="s">
        <v>346</v>
      </c>
      <c r="U2638" t="s">
        <v>25</v>
      </c>
    </row>
    <row r="2639" spans="1:21" hidden="1" x14ac:dyDescent="0.25">
      <c r="A2639" t="s">
        <v>1180</v>
      </c>
      <c r="B2639" t="s">
        <v>74</v>
      </c>
      <c r="C2639" t="s">
        <v>17</v>
      </c>
      <c r="E2639" s="1">
        <v>44539</v>
      </c>
      <c r="F2639" s="3" t="s">
        <v>1270</v>
      </c>
      <c r="G2639" t="s">
        <v>1271</v>
      </c>
      <c r="H2639" t="s">
        <v>1272</v>
      </c>
      <c r="I2639" t="s">
        <v>41</v>
      </c>
      <c r="J2639" s="3" t="s">
        <v>1273</v>
      </c>
      <c r="K2639" s="3" t="s">
        <v>1274</v>
      </c>
      <c r="L2639" s="3" t="s">
        <v>22</v>
      </c>
      <c r="M2639" s="5">
        <v>45046</v>
      </c>
      <c r="O2639" t="s">
        <v>23</v>
      </c>
      <c r="P2639">
        <v>1</v>
      </c>
      <c r="S2639" s="6">
        <v>44693</v>
      </c>
      <c r="T2639" t="s">
        <v>28</v>
      </c>
      <c r="U2639" t="s">
        <v>1444</v>
      </c>
    </row>
    <row r="2640" spans="1:21" hidden="1" x14ac:dyDescent="0.25">
      <c r="A2640" t="s">
        <v>1180</v>
      </c>
      <c r="B2640" t="s">
        <v>16</v>
      </c>
      <c r="C2640" t="s">
        <v>17</v>
      </c>
      <c r="E2640" s="1">
        <v>44649</v>
      </c>
      <c r="F2640" s="3" t="s">
        <v>875</v>
      </c>
      <c r="G2640" t="s">
        <v>1382</v>
      </c>
      <c r="H2640" t="s">
        <v>350</v>
      </c>
      <c r="J2640" s="3" t="s">
        <v>1383</v>
      </c>
      <c r="K2640" s="3">
        <v>7614479</v>
      </c>
      <c r="L2640" s="3" t="s">
        <v>22</v>
      </c>
      <c r="M2640" s="5">
        <v>45710</v>
      </c>
      <c r="O2640" t="s">
        <v>23</v>
      </c>
      <c r="P2640">
        <v>2</v>
      </c>
      <c r="S2640" s="6">
        <v>44732</v>
      </c>
      <c r="T2640" t="s">
        <v>346</v>
      </c>
      <c r="U2640" t="s">
        <v>1510</v>
      </c>
    </row>
    <row r="2641" spans="1:21" hidden="1" x14ac:dyDescent="0.25">
      <c r="A2641" t="s">
        <v>1180</v>
      </c>
      <c r="B2641" t="s">
        <v>16</v>
      </c>
      <c r="C2641" t="s">
        <v>17</v>
      </c>
      <c r="E2641" s="1">
        <v>44543</v>
      </c>
      <c r="F2641" s="3" t="s">
        <v>896</v>
      </c>
      <c r="G2641" t="s">
        <v>1201</v>
      </c>
      <c r="H2641" t="s">
        <v>350</v>
      </c>
      <c r="I2641" t="s">
        <v>350</v>
      </c>
      <c r="J2641" s="3" t="s">
        <v>1202</v>
      </c>
      <c r="K2641" s="3" t="s">
        <v>874</v>
      </c>
      <c r="L2641" s="3" t="s">
        <v>22</v>
      </c>
      <c r="M2641" s="5">
        <v>46128</v>
      </c>
      <c r="O2641" t="s">
        <v>525</v>
      </c>
      <c r="P2641">
        <v>5.83</v>
      </c>
      <c r="S2641" s="6">
        <v>44732</v>
      </c>
      <c r="T2641" t="s">
        <v>346</v>
      </c>
      <c r="U2641" t="s">
        <v>1512</v>
      </c>
    </row>
    <row r="2642" spans="1:21" hidden="1" x14ac:dyDescent="0.25">
      <c r="A2642" t="s">
        <v>1180</v>
      </c>
      <c r="B2642" t="s">
        <v>16</v>
      </c>
      <c r="C2642" t="s">
        <v>17</v>
      </c>
      <c r="E2642" s="1">
        <v>44543</v>
      </c>
      <c r="F2642" s="3" t="s">
        <v>896</v>
      </c>
      <c r="G2642" t="s">
        <v>1201</v>
      </c>
      <c r="H2642" t="s">
        <v>350</v>
      </c>
      <c r="I2642" t="s">
        <v>350</v>
      </c>
      <c r="J2642" s="3" t="s">
        <v>1202</v>
      </c>
      <c r="K2642" s="3" t="s">
        <v>874</v>
      </c>
      <c r="L2642" s="3" t="s">
        <v>22</v>
      </c>
      <c r="M2642" s="5">
        <v>46128</v>
      </c>
      <c r="O2642" t="s">
        <v>525</v>
      </c>
      <c r="P2642">
        <v>5.83</v>
      </c>
      <c r="S2642" s="6">
        <v>44774</v>
      </c>
      <c r="T2642" t="s">
        <v>346</v>
      </c>
      <c r="U2642" t="s">
        <v>1603</v>
      </c>
    </row>
    <row r="2643" spans="1:21" hidden="1" x14ac:dyDescent="0.25">
      <c r="A2643" t="s">
        <v>1180</v>
      </c>
      <c r="B2643" t="s">
        <v>16</v>
      </c>
      <c r="C2643" t="s">
        <v>17</v>
      </c>
      <c r="E2643" s="1">
        <v>44649</v>
      </c>
      <c r="F2643" s="3" t="s">
        <v>875</v>
      </c>
      <c r="G2643" t="s">
        <v>1382</v>
      </c>
      <c r="H2643" t="s">
        <v>350</v>
      </c>
      <c r="J2643" s="3" t="s">
        <v>1383</v>
      </c>
      <c r="K2643" s="3">
        <v>7614479</v>
      </c>
      <c r="L2643" s="3" t="s">
        <v>22</v>
      </c>
      <c r="M2643" s="5">
        <v>45710</v>
      </c>
      <c r="O2643" t="s">
        <v>23</v>
      </c>
      <c r="P2643">
        <v>3</v>
      </c>
      <c r="S2643" s="6">
        <v>44774</v>
      </c>
      <c r="T2643" t="s">
        <v>346</v>
      </c>
      <c r="U2643" t="s">
        <v>1603</v>
      </c>
    </row>
    <row r="2644" spans="1:21" hidden="1" x14ac:dyDescent="0.25">
      <c r="A2644" t="s">
        <v>1180</v>
      </c>
      <c r="B2644" t="s">
        <v>65</v>
      </c>
      <c r="C2644" t="s">
        <v>17</v>
      </c>
      <c r="E2644" s="1">
        <v>44552</v>
      </c>
      <c r="F2644" s="3" t="s">
        <v>597</v>
      </c>
      <c r="G2644" t="s">
        <v>1236</v>
      </c>
      <c r="H2644" t="s">
        <v>594</v>
      </c>
      <c r="I2644" t="s">
        <v>594</v>
      </c>
      <c r="J2644" s="3" t="s">
        <v>1237</v>
      </c>
      <c r="K2644" s="3" t="s">
        <v>1238</v>
      </c>
      <c r="L2644" s="3" t="s">
        <v>22</v>
      </c>
      <c r="M2644" s="5">
        <v>45228</v>
      </c>
      <c r="O2644" t="s">
        <v>23</v>
      </c>
      <c r="P2644">
        <v>1800</v>
      </c>
      <c r="S2644" s="6">
        <v>44774</v>
      </c>
      <c r="T2644" t="s">
        <v>28</v>
      </c>
      <c r="U2644" t="s">
        <v>1620</v>
      </c>
    </row>
    <row r="2645" spans="1:21" hidden="1" x14ac:dyDescent="0.25">
      <c r="A2645" t="s">
        <v>1180</v>
      </c>
      <c r="B2645" t="s">
        <v>16</v>
      </c>
      <c r="C2645" t="s">
        <v>17</v>
      </c>
      <c r="E2645" s="1">
        <v>44649</v>
      </c>
      <c r="F2645" s="3" t="s">
        <v>875</v>
      </c>
      <c r="G2645" t="s">
        <v>1382</v>
      </c>
      <c r="H2645" t="s">
        <v>350</v>
      </c>
      <c r="J2645" s="3" t="s">
        <v>1383</v>
      </c>
      <c r="K2645" s="3">
        <v>7614479</v>
      </c>
      <c r="L2645" s="3" t="s">
        <v>22</v>
      </c>
      <c r="M2645" s="5">
        <v>45710</v>
      </c>
      <c r="O2645" t="s">
        <v>23</v>
      </c>
      <c r="P2645">
        <v>5</v>
      </c>
      <c r="S2645" s="6">
        <v>44810</v>
      </c>
      <c r="T2645" t="s">
        <v>199</v>
      </c>
      <c r="U2645" t="s">
        <v>1667</v>
      </c>
    </row>
    <row r="2646" spans="1:21" hidden="1" x14ac:dyDescent="0.25">
      <c r="A2646" t="s">
        <v>1180</v>
      </c>
      <c r="B2646" t="s">
        <v>16</v>
      </c>
      <c r="C2646" t="s">
        <v>17</v>
      </c>
      <c r="E2646" s="1">
        <v>44649</v>
      </c>
      <c r="F2646" s="3" t="s">
        <v>875</v>
      </c>
      <c r="G2646" t="s">
        <v>1382</v>
      </c>
      <c r="H2646" t="s">
        <v>350</v>
      </c>
      <c r="J2646" s="3" t="s">
        <v>1383</v>
      </c>
      <c r="K2646" s="3">
        <v>7614479</v>
      </c>
      <c r="L2646" s="3" t="s">
        <v>22</v>
      </c>
      <c r="M2646" s="5">
        <v>45710</v>
      </c>
      <c r="O2646" t="s">
        <v>23</v>
      </c>
      <c r="P2646">
        <v>5</v>
      </c>
      <c r="S2646" s="6">
        <v>44820</v>
      </c>
      <c r="T2646" t="s">
        <v>346</v>
      </c>
      <c r="U2646" t="s">
        <v>1690</v>
      </c>
    </row>
    <row r="2647" spans="1:21" hidden="1" x14ac:dyDescent="0.25">
      <c r="A2647" t="s">
        <v>1180</v>
      </c>
      <c r="B2647" t="s">
        <v>65</v>
      </c>
      <c r="C2647" t="s">
        <v>17</v>
      </c>
      <c r="E2647" s="1">
        <v>44552</v>
      </c>
      <c r="F2647" s="3" t="s">
        <v>597</v>
      </c>
      <c r="G2647" t="s">
        <v>1236</v>
      </c>
      <c r="H2647" t="s">
        <v>594</v>
      </c>
      <c r="I2647" t="s">
        <v>594</v>
      </c>
      <c r="J2647" s="3" t="s">
        <v>1237</v>
      </c>
      <c r="K2647" s="3" t="s">
        <v>1238</v>
      </c>
      <c r="L2647" s="3" t="s">
        <v>22</v>
      </c>
      <c r="M2647" s="5">
        <v>45228</v>
      </c>
      <c r="O2647" t="s">
        <v>23</v>
      </c>
      <c r="P2647">
        <v>200</v>
      </c>
      <c r="S2647" s="6">
        <v>44838</v>
      </c>
      <c r="T2647" t="s">
        <v>689</v>
      </c>
      <c r="U2647" t="s">
        <v>1788</v>
      </c>
    </row>
    <row r="2648" spans="1:21" hidden="1" x14ac:dyDescent="0.25">
      <c r="A2648" t="s">
        <v>1180</v>
      </c>
      <c r="B2648" t="s">
        <v>16</v>
      </c>
      <c r="C2648" t="s">
        <v>17</v>
      </c>
      <c r="E2648" s="1">
        <v>44543</v>
      </c>
      <c r="F2648" s="3" t="s">
        <v>896</v>
      </c>
      <c r="G2648" t="s">
        <v>1201</v>
      </c>
      <c r="H2648" t="s">
        <v>350</v>
      </c>
      <c r="I2648" t="s">
        <v>350</v>
      </c>
      <c r="J2648" s="3" t="s">
        <v>1202</v>
      </c>
      <c r="K2648" s="3" t="s">
        <v>874</v>
      </c>
      <c r="L2648" s="3" t="s">
        <v>22</v>
      </c>
      <c r="M2648" s="5">
        <v>46128</v>
      </c>
      <c r="O2648" t="s">
        <v>525</v>
      </c>
      <c r="P2648">
        <v>5.83</v>
      </c>
      <c r="S2648" s="6">
        <v>44820</v>
      </c>
      <c r="T2648" t="s">
        <v>346</v>
      </c>
      <c r="U2648" t="s">
        <v>1690</v>
      </c>
    </row>
    <row r="2649" spans="1:21" hidden="1" x14ac:dyDescent="0.25">
      <c r="A2649" t="s">
        <v>1188</v>
      </c>
      <c r="B2649" t="s">
        <v>65</v>
      </c>
      <c r="C2649" t="s">
        <v>17</v>
      </c>
      <c r="E2649" s="1">
        <v>44537</v>
      </c>
      <c r="F2649" s="3" t="s">
        <v>1189</v>
      </c>
      <c r="G2649" t="s">
        <v>1190</v>
      </c>
      <c r="H2649" t="s">
        <v>594</v>
      </c>
      <c r="I2649" t="s">
        <v>594</v>
      </c>
      <c r="J2649" s="3" t="s">
        <v>1191</v>
      </c>
      <c r="K2649" s="3" t="s">
        <v>1192</v>
      </c>
      <c r="L2649" s="3" t="s">
        <v>22</v>
      </c>
      <c r="M2649" s="5">
        <v>45205</v>
      </c>
      <c r="N2649">
        <v>3960</v>
      </c>
      <c r="O2649" t="s">
        <v>23</v>
      </c>
      <c r="R2649" s="10">
        <v>1188</v>
      </c>
      <c r="S2649" s="6">
        <v>44537</v>
      </c>
      <c r="T2649" t="s">
        <v>24</v>
      </c>
      <c r="U2649" t="s">
        <v>25</v>
      </c>
    </row>
    <row r="2650" spans="1:21" hidden="1" x14ac:dyDescent="0.25">
      <c r="A2650" t="s">
        <v>1188</v>
      </c>
      <c r="B2650" t="s">
        <v>65</v>
      </c>
      <c r="C2650" t="s">
        <v>17</v>
      </c>
      <c r="E2650" s="1">
        <v>44537</v>
      </c>
      <c r="F2650" s="3">
        <v>54202228</v>
      </c>
      <c r="G2650" t="s">
        <v>1193</v>
      </c>
      <c r="H2650" t="s">
        <v>594</v>
      </c>
      <c r="I2650" t="s">
        <v>594</v>
      </c>
      <c r="J2650" s="3" t="s">
        <v>1194</v>
      </c>
      <c r="K2650" s="3" t="s">
        <v>596</v>
      </c>
      <c r="L2650" s="3" t="s">
        <v>22</v>
      </c>
      <c r="M2650" s="5">
        <v>45046</v>
      </c>
      <c r="N2650">
        <v>4400</v>
      </c>
      <c r="O2650" t="s">
        <v>23</v>
      </c>
      <c r="R2650" s="10">
        <v>1000</v>
      </c>
      <c r="S2650" s="6">
        <v>44537</v>
      </c>
      <c r="T2650" t="s">
        <v>24</v>
      </c>
      <c r="U2650" t="s">
        <v>25</v>
      </c>
    </row>
    <row r="2651" spans="1:21" hidden="1" x14ac:dyDescent="0.25">
      <c r="A2651" t="s">
        <v>1188</v>
      </c>
      <c r="B2651" t="s">
        <v>65</v>
      </c>
      <c r="C2651" t="s">
        <v>17</v>
      </c>
      <c r="E2651" s="1">
        <v>44537</v>
      </c>
      <c r="F2651" s="3">
        <v>54202228</v>
      </c>
      <c r="G2651" t="s">
        <v>1193</v>
      </c>
      <c r="H2651" t="s">
        <v>594</v>
      </c>
      <c r="I2651" t="s">
        <v>594</v>
      </c>
      <c r="J2651" s="3" t="s">
        <v>1194</v>
      </c>
      <c r="K2651" s="3" t="s">
        <v>596</v>
      </c>
      <c r="L2651" s="3" t="s">
        <v>22</v>
      </c>
      <c r="M2651" s="5">
        <v>45046</v>
      </c>
      <c r="O2651" t="s">
        <v>23</v>
      </c>
      <c r="P2651">
        <v>200</v>
      </c>
      <c r="S2651" s="6">
        <v>44586</v>
      </c>
      <c r="T2651" t="s">
        <v>28</v>
      </c>
      <c r="U2651" t="s">
        <v>1289</v>
      </c>
    </row>
    <row r="2652" spans="1:21" hidden="1" x14ac:dyDescent="0.25">
      <c r="A2652" t="s">
        <v>1188</v>
      </c>
      <c r="B2652" t="s">
        <v>65</v>
      </c>
      <c r="C2652" t="s">
        <v>17</v>
      </c>
      <c r="E2652" s="1">
        <v>44537</v>
      </c>
      <c r="F2652" s="3">
        <v>54202228</v>
      </c>
      <c r="G2652" t="s">
        <v>1193</v>
      </c>
      <c r="H2652" t="s">
        <v>594</v>
      </c>
      <c r="I2652" t="s">
        <v>594</v>
      </c>
      <c r="J2652" s="3" t="s">
        <v>1194</v>
      </c>
      <c r="K2652" s="3" t="s">
        <v>596</v>
      </c>
      <c r="L2652" s="3" t="s">
        <v>22</v>
      </c>
      <c r="M2652" s="5">
        <v>45046</v>
      </c>
      <c r="O2652" t="s">
        <v>23</v>
      </c>
      <c r="P2652">
        <v>1400</v>
      </c>
      <c r="S2652" s="6">
        <v>44636</v>
      </c>
      <c r="T2652" t="s">
        <v>28</v>
      </c>
      <c r="U2652" t="s">
        <v>1384</v>
      </c>
    </row>
    <row r="2653" spans="1:21" hidden="1" x14ac:dyDescent="0.25">
      <c r="A2653" t="s">
        <v>1188</v>
      </c>
      <c r="B2653" t="s">
        <v>65</v>
      </c>
      <c r="C2653" t="s">
        <v>17</v>
      </c>
      <c r="E2653" s="1">
        <v>44537</v>
      </c>
      <c r="F2653" s="3" t="s">
        <v>1189</v>
      </c>
      <c r="G2653" t="s">
        <v>1190</v>
      </c>
      <c r="H2653" t="s">
        <v>594</v>
      </c>
      <c r="I2653" t="s">
        <v>594</v>
      </c>
      <c r="J2653" s="3" t="s">
        <v>1191</v>
      </c>
      <c r="K2653" s="3" t="s">
        <v>1192</v>
      </c>
      <c r="L2653" s="3" t="s">
        <v>22</v>
      </c>
      <c r="M2653" s="5">
        <v>45205</v>
      </c>
      <c r="O2653" t="s">
        <v>23</v>
      </c>
      <c r="P2653">
        <v>1254</v>
      </c>
      <c r="S2653" s="6">
        <v>44636</v>
      </c>
      <c r="T2653" t="s">
        <v>28</v>
      </c>
      <c r="U2653" t="s">
        <v>1384</v>
      </c>
    </row>
    <row r="2654" spans="1:21" hidden="1" x14ac:dyDescent="0.25">
      <c r="A2654" t="s">
        <v>1188</v>
      </c>
      <c r="B2654" t="s">
        <v>65</v>
      </c>
      <c r="C2654" t="s">
        <v>17</v>
      </c>
      <c r="E2654" s="1">
        <v>44537</v>
      </c>
      <c r="F2654" s="3" t="s">
        <v>1189</v>
      </c>
      <c r="G2654" t="s">
        <v>1190</v>
      </c>
      <c r="H2654" t="s">
        <v>594</v>
      </c>
      <c r="I2654" t="s">
        <v>594</v>
      </c>
      <c r="J2654" s="3" t="s">
        <v>1191</v>
      </c>
      <c r="K2654" s="3" t="s">
        <v>1192</v>
      </c>
      <c r="L2654" s="3" t="s">
        <v>22</v>
      </c>
      <c r="M2654" s="5">
        <v>45205</v>
      </c>
      <c r="O2654" t="s">
        <v>23</v>
      </c>
      <c r="P2654">
        <v>1518</v>
      </c>
      <c r="S2654" s="6">
        <v>44774</v>
      </c>
      <c r="T2654" t="s">
        <v>28</v>
      </c>
      <c r="U2654" t="s">
        <v>1612</v>
      </c>
    </row>
    <row r="2655" spans="1:21" hidden="1" x14ac:dyDescent="0.25">
      <c r="A2655" t="s">
        <v>1188</v>
      </c>
      <c r="B2655" t="s">
        <v>65</v>
      </c>
      <c r="C2655" t="s">
        <v>17</v>
      </c>
      <c r="E2655" s="1">
        <v>44537</v>
      </c>
      <c r="F2655" s="3">
        <v>54202228</v>
      </c>
      <c r="G2655" t="s">
        <v>1193</v>
      </c>
      <c r="H2655" t="s">
        <v>594</v>
      </c>
      <c r="I2655" t="s">
        <v>594</v>
      </c>
      <c r="J2655" s="3" t="s">
        <v>1194</v>
      </c>
      <c r="K2655" s="3" t="s">
        <v>596</v>
      </c>
      <c r="L2655" s="3" t="s">
        <v>22</v>
      </c>
      <c r="M2655" s="5">
        <v>45046</v>
      </c>
      <c r="O2655" t="s">
        <v>23</v>
      </c>
      <c r="P2655">
        <v>1600</v>
      </c>
      <c r="S2655" s="6">
        <v>44774</v>
      </c>
      <c r="T2655" t="s">
        <v>28</v>
      </c>
      <c r="U2655" t="s">
        <v>1612</v>
      </c>
    </row>
    <row r="2656" spans="1:21" hidden="1" x14ac:dyDescent="0.25">
      <c r="A2656" t="s">
        <v>1188</v>
      </c>
      <c r="B2656" t="s">
        <v>65</v>
      </c>
      <c r="C2656" t="s">
        <v>17</v>
      </c>
      <c r="E2656" s="1">
        <v>44537</v>
      </c>
      <c r="F2656" s="3">
        <v>54202228</v>
      </c>
      <c r="G2656" t="s">
        <v>1193</v>
      </c>
      <c r="H2656" t="s">
        <v>594</v>
      </c>
      <c r="I2656" t="s">
        <v>594</v>
      </c>
      <c r="J2656" s="3" t="s">
        <v>1194</v>
      </c>
      <c r="K2656" s="3" t="s">
        <v>596</v>
      </c>
      <c r="L2656" s="3" t="s">
        <v>22</v>
      </c>
      <c r="M2656" s="5">
        <v>45046</v>
      </c>
      <c r="O2656" t="s">
        <v>23</v>
      </c>
      <c r="P2656">
        <v>200</v>
      </c>
      <c r="S2656" s="6">
        <v>44838</v>
      </c>
      <c r="T2656" t="s">
        <v>689</v>
      </c>
      <c r="U2656" t="s">
        <v>1760</v>
      </c>
    </row>
    <row r="2657" spans="1:21" hidden="1" x14ac:dyDescent="0.25">
      <c r="A2657" t="s">
        <v>711</v>
      </c>
      <c r="B2657" t="s">
        <v>16</v>
      </c>
      <c r="C2657" t="s">
        <v>17</v>
      </c>
      <c r="E2657" s="1">
        <v>44300</v>
      </c>
      <c r="F2657" s="3" t="s">
        <v>712</v>
      </c>
      <c r="G2657" t="s">
        <v>713</v>
      </c>
      <c r="H2657" t="s">
        <v>195</v>
      </c>
      <c r="I2657" t="s">
        <v>233</v>
      </c>
      <c r="J2657" s="3" t="s">
        <v>714</v>
      </c>
      <c r="K2657" s="3">
        <v>1308270</v>
      </c>
      <c r="L2657" s="3" t="s">
        <v>22</v>
      </c>
      <c r="M2657" s="5">
        <v>46126</v>
      </c>
      <c r="N2657">
        <v>12</v>
      </c>
      <c r="O2657" t="s">
        <v>23</v>
      </c>
      <c r="R2657" s="10">
        <v>1</v>
      </c>
      <c r="S2657" s="6">
        <v>44301</v>
      </c>
      <c r="T2657" t="s">
        <v>24</v>
      </c>
      <c r="U2657" t="s">
        <v>25</v>
      </c>
    </row>
    <row r="2658" spans="1:21" hidden="1" x14ac:dyDescent="0.25">
      <c r="A2658" t="s">
        <v>711</v>
      </c>
      <c r="B2658" t="s">
        <v>16</v>
      </c>
      <c r="C2658" t="s">
        <v>17</v>
      </c>
      <c r="E2658" s="1">
        <v>44300</v>
      </c>
      <c r="F2658" s="3" t="s">
        <v>715</v>
      </c>
      <c r="G2658" t="s">
        <v>716</v>
      </c>
      <c r="H2658" t="s">
        <v>195</v>
      </c>
      <c r="I2658" t="s">
        <v>233</v>
      </c>
      <c r="J2658" s="3" t="s">
        <v>717</v>
      </c>
      <c r="K2658" s="3">
        <v>1306787</v>
      </c>
      <c r="L2658" s="3" t="s">
        <v>22</v>
      </c>
      <c r="M2658" s="5">
        <v>46126</v>
      </c>
      <c r="N2658">
        <v>6</v>
      </c>
      <c r="O2658" t="s">
        <v>23</v>
      </c>
      <c r="R2658" s="10">
        <f>Table1[[#This Row],[Initial Balance]]-P2674-P2685-P2690-P2701-P2702-P4744</f>
        <v>0</v>
      </c>
      <c r="S2658" s="6">
        <v>44301</v>
      </c>
      <c r="T2658" t="s">
        <v>24</v>
      </c>
      <c r="U2658" t="s">
        <v>25</v>
      </c>
    </row>
    <row r="2659" spans="1:21" hidden="1" x14ac:dyDescent="0.25">
      <c r="A2659" t="s">
        <v>711</v>
      </c>
      <c r="B2659" t="s">
        <v>74</v>
      </c>
      <c r="C2659" t="s">
        <v>17</v>
      </c>
      <c r="E2659" s="1">
        <v>43982</v>
      </c>
      <c r="F2659" s="3" t="s">
        <v>718</v>
      </c>
      <c r="G2659" t="s">
        <v>719</v>
      </c>
      <c r="H2659" t="s">
        <v>720</v>
      </c>
      <c r="I2659" t="s">
        <v>720</v>
      </c>
      <c r="K2659" s="3" t="s">
        <v>721</v>
      </c>
      <c r="L2659" s="3" t="s">
        <v>22</v>
      </c>
      <c r="M2659" s="5">
        <v>45046</v>
      </c>
      <c r="N2659">
        <v>500</v>
      </c>
      <c r="O2659" t="s">
        <v>103</v>
      </c>
      <c r="R2659" s="10">
        <v>4.62E-3</v>
      </c>
      <c r="S2659" s="6">
        <v>44301</v>
      </c>
      <c r="T2659" t="s">
        <v>24</v>
      </c>
      <c r="U2659" t="s">
        <v>25</v>
      </c>
    </row>
    <row r="2660" spans="1:21" hidden="1" x14ac:dyDescent="0.25">
      <c r="A2660" t="s">
        <v>711</v>
      </c>
      <c r="B2660" t="s">
        <v>74</v>
      </c>
      <c r="C2660" t="s">
        <v>722</v>
      </c>
      <c r="E2660" s="1">
        <v>44295</v>
      </c>
      <c r="F2660" s="3" t="s">
        <v>723</v>
      </c>
      <c r="G2660" t="s">
        <v>724</v>
      </c>
      <c r="H2660" t="s">
        <v>725</v>
      </c>
      <c r="I2660" t="s">
        <v>725</v>
      </c>
      <c r="J2660" s="3" t="s">
        <v>726</v>
      </c>
      <c r="K2660" s="3" t="s">
        <v>727</v>
      </c>
      <c r="L2660" s="3" t="s">
        <v>102</v>
      </c>
      <c r="M2660" s="5">
        <v>44651</v>
      </c>
      <c r="N2660">
        <v>120.08</v>
      </c>
      <c r="O2660" t="s">
        <v>103</v>
      </c>
      <c r="R2660" s="10">
        <v>0</v>
      </c>
      <c r="S2660" s="6">
        <v>44301</v>
      </c>
      <c r="T2660" t="s">
        <v>24</v>
      </c>
      <c r="U2660" t="s">
        <v>25</v>
      </c>
    </row>
    <row r="2661" spans="1:21" hidden="1" x14ac:dyDescent="0.25">
      <c r="A2661" t="s">
        <v>711</v>
      </c>
      <c r="B2661" t="s">
        <v>74</v>
      </c>
      <c r="C2661" t="s">
        <v>17</v>
      </c>
      <c r="E2661" s="1">
        <v>44284</v>
      </c>
      <c r="F2661" s="3" t="s">
        <v>728</v>
      </c>
      <c r="G2661" t="s">
        <v>729</v>
      </c>
      <c r="H2661" t="s">
        <v>140</v>
      </c>
      <c r="I2661" t="s">
        <v>452</v>
      </c>
      <c r="J2661" s="3" t="s">
        <v>730</v>
      </c>
      <c r="K2661" s="3" t="s">
        <v>731</v>
      </c>
      <c r="L2661" s="3" t="s">
        <v>102</v>
      </c>
      <c r="M2661" s="5">
        <v>44733</v>
      </c>
      <c r="N2661">
        <v>500</v>
      </c>
      <c r="O2661" t="s">
        <v>103</v>
      </c>
      <c r="R2661" s="10">
        <v>0</v>
      </c>
      <c r="S2661" s="6">
        <v>44301</v>
      </c>
      <c r="T2661" t="s">
        <v>24</v>
      </c>
      <c r="U2661" t="s">
        <v>25</v>
      </c>
    </row>
    <row r="2662" spans="1:21" hidden="1" x14ac:dyDescent="0.25">
      <c r="A2662" t="s">
        <v>711</v>
      </c>
      <c r="B2662" t="s">
        <v>74</v>
      </c>
      <c r="C2662" t="s">
        <v>17</v>
      </c>
      <c r="E2662" s="1">
        <v>44286</v>
      </c>
      <c r="F2662" s="3" t="s">
        <v>693</v>
      </c>
      <c r="G2662" t="s">
        <v>732</v>
      </c>
      <c r="H2662" t="s">
        <v>140</v>
      </c>
      <c r="I2662" t="s">
        <v>485</v>
      </c>
      <c r="J2662" s="3" t="s">
        <v>733</v>
      </c>
      <c r="K2662" s="3">
        <v>21512202</v>
      </c>
      <c r="L2662" s="3" t="s">
        <v>22</v>
      </c>
      <c r="M2662" s="5">
        <v>45275</v>
      </c>
      <c r="N2662">
        <v>6</v>
      </c>
      <c r="O2662" t="s">
        <v>204</v>
      </c>
      <c r="R2662" s="10">
        <v>0</v>
      </c>
      <c r="S2662" s="6">
        <v>44301</v>
      </c>
      <c r="T2662" t="s">
        <v>24</v>
      </c>
      <c r="U2662" t="s">
        <v>25</v>
      </c>
    </row>
    <row r="2663" spans="1:21" hidden="1" x14ac:dyDescent="0.25">
      <c r="A2663" t="s">
        <v>711</v>
      </c>
      <c r="B2663" t="s">
        <v>74</v>
      </c>
      <c r="C2663" t="s">
        <v>17</v>
      </c>
      <c r="E2663" s="1">
        <v>44291</v>
      </c>
      <c r="F2663" s="3" t="s">
        <v>734</v>
      </c>
      <c r="G2663" t="s">
        <v>735</v>
      </c>
      <c r="H2663" t="s">
        <v>20</v>
      </c>
      <c r="I2663" t="s">
        <v>226</v>
      </c>
      <c r="J2663" s="3" t="s">
        <v>736</v>
      </c>
      <c r="K2663" s="3">
        <v>60117</v>
      </c>
      <c r="L2663" s="3" t="s">
        <v>102</v>
      </c>
      <c r="M2663" s="5">
        <v>45382</v>
      </c>
      <c r="N2663">
        <v>4</v>
      </c>
      <c r="O2663" t="s">
        <v>227</v>
      </c>
      <c r="R2663" s="10">
        <v>0</v>
      </c>
      <c r="S2663" s="6">
        <v>44301</v>
      </c>
      <c r="T2663" t="s">
        <v>24</v>
      </c>
      <c r="U2663" t="s">
        <v>25</v>
      </c>
    </row>
    <row r="2664" spans="1:21" hidden="1" x14ac:dyDescent="0.25">
      <c r="A2664" t="s">
        <v>711</v>
      </c>
      <c r="B2664" t="s">
        <v>74</v>
      </c>
      <c r="C2664" t="s">
        <v>17</v>
      </c>
      <c r="E2664" s="1">
        <v>44295</v>
      </c>
      <c r="F2664" s="3" t="s">
        <v>737</v>
      </c>
      <c r="G2664" t="s">
        <v>738</v>
      </c>
      <c r="H2664" t="s">
        <v>323</v>
      </c>
      <c r="I2664" t="s">
        <v>323</v>
      </c>
      <c r="J2664" s="3" t="s">
        <v>739</v>
      </c>
      <c r="K2664" s="3" t="s">
        <v>740</v>
      </c>
      <c r="L2664" s="3" t="s">
        <v>102</v>
      </c>
      <c r="M2664" s="5">
        <v>45322</v>
      </c>
      <c r="N2664">
        <v>4</v>
      </c>
      <c r="O2664" t="s">
        <v>227</v>
      </c>
      <c r="R2664" s="10">
        <v>0</v>
      </c>
      <c r="S2664" s="6">
        <v>44295</v>
      </c>
      <c r="T2664" t="s">
        <v>24</v>
      </c>
      <c r="U2664" t="s">
        <v>25</v>
      </c>
    </row>
    <row r="2665" spans="1:21" hidden="1" x14ac:dyDescent="0.25">
      <c r="A2665" t="s">
        <v>711</v>
      </c>
      <c r="B2665" t="s">
        <v>74</v>
      </c>
      <c r="C2665" t="s">
        <v>17</v>
      </c>
      <c r="E2665" s="1">
        <v>44291</v>
      </c>
      <c r="F2665" s="3" t="s">
        <v>734</v>
      </c>
      <c r="G2665" t="s">
        <v>735</v>
      </c>
      <c r="H2665" t="s">
        <v>20</v>
      </c>
      <c r="I2665" t="s">
        <v>226</v>
      </c>
      <c r="J2665" s="3" t="s">
        <v>736</v>
      </c>
      <c r="K2665" s="3">
        <v>60117</v>
      </c>
      <c r="L2665" s="3" t="s">
        <v>102</v>
      </c>
      <c r="M2665" s="5">
        <v>45382</v>
      </c>
      <c r="O2665" t="s">
        <v>227</v>
      </c>
      <c r="P2665">
        <v>1</v>
      </c>
      <c r="S2665" s="6">
        <v>44301</v>
      </c>
      <c r="T2665" t="s">
        <v>707</v>
      </c>
      <c r="U2665" t="s">
        <v>741</v>
      </c>
    </row>
    <row r="2666" spans="1:21" hidden="1" x14ac:dyDescent="0.25">
      <c r="A2666" t="s">
        <v>711</v>
      </c>
      <c r="B2666" t="s">
        <v>74</v>
      </c>
      <c r="C2666" t="s">
        <v>17</v>
      </c>
      <c r="E2666" s="1">
        <v>44286</v>
      </c>
      <c r="F2666" s="3" t="s">
        <v>693</v>
      </c>
      <c r="G2666" t="s">
        <v>732</v>
      </c>
      <c r="H2666" t="s">
        <v>140</v>
      </c>
      <c r="I2666" t="s">
        <v>485</v>
      </c>
      <c r="J2666" s="3" t="s">
        <v>733</v>
      </c>
      <c r="K2666" s="3">
        <v>21512202</v>
      </c>
      <c r="L2666" s="3" t="s">
        <v>22</v>
      </c>
      <c r="M2666" s="5">
        <v>45275</v>
      </c>
      <c r="O2666" t="s">
        <v>204</v>
      </c>
      <c r="P2666">
        <v>3</v>
      </c>
      <c r="S2666" s="6">
        <v>44301</v>
      </c>
      <c r="T2666" t="s">
        <v>707</v>
      </c>
      <c r="U2666" t="s">
        <v>741</v>
      </c>
    </row>
    <row r="2667" spans="1:21" hidden="1" x14ac:dyDescent="0.25">
      <c r="A2667" t="s">
        <v>711</v>
      </c>
      <c r="B2667" t="s">
        <v>74</v>
      </c>
      <c r="C2667" t="s">
        <v>17</v>
      </c>
      <c r="E2667" s="1">
        <v>44284</v>
      </c>
      <c r="F2667" s="3" t="s">
        <v>728</v>
      </c>
      <c r="G2667" t="s">
        <v>729</v>
      </c>
      <c r="H2667" t="s">
        <v>140</v>
      </c>
      <c r="I2667" t="s">
        <v>452</v>
      </c>
      <c r="J2667" s="3" t="s">
        <v>730</v>
      </c>
      <c r="K2667" s="3" t="s">
        <v>731</v>
      </c>
      <c r="L2667" s="3" t="s">
        <v>102</v>
      </c>
      <c r="M2667" s="5">
        <v>44733</v>
      </c>
      <c r="O2667" t="s">
        <v>103</v>
      </c>
      <c r="P2667">
        <v>5.07</v>
      </c>
      <c r="S2667" s="6">
        <v>44301</v>
      </c>
      <c r="T2667" t="s">
        <v>707</v>
      </c>
      <c r="U2667" t="s">
        <v>679</v>
      </c>
    </row>
    <row r="2668" spans="1:21" hidden="1" x14ac:dyDescent="0.25">
      <c r="A2668" t="s">
        <v>711</v>
      </c>
      <c r="B2668" t="s">
        <v>74</v>
      </c>
      <c r="C2668" t="s">
        <v>17</v>
      </c>
      <c r="E2668" s="1">
        <v>43982</v>
      </c>
      <c r="F2668" s="3" t="s">
        <v>718</v>
      </c>
      <c r="G2668" t="s">
        <v>719</v>
      </c>
      <c r="H2668" t="s">
        <v>720</v>
      </c>
      <c r="I2668" t="s">
        <v>720</v>
      </c>
      <c r="K2668" s="3" t="s">
        <v>721</v>
      </c>
      <c r="L2668" s="3" t="s">
        <v>22</v>
      </c>
      <c r="M2668" s="5">
        <v>45046</v>
      </c>
      <c r="O2668" t="s">
        <v>103</v>
      </c>
      <c r="P2668">
        <v>77.09</v>
      </c>
      <c r="S2668" s="6">
        <v>44301</v>
      </c>
      <c r="T2668" t="s">
        <v>707</v>
      </c>
      <c r="U2668" t="s">
        <v>679</v>
      </c>
    </row>
    <row r="2669" spans="1:21" hidden="1" x14ac:dyDescent="0.25">
      <c r="A2669" t="s">
        <v>711</v>
      </c>
      <c r="B2669" t="s">
        <v>74</v>
      </c>
      <c r="C2669" t="s">
        <v>722</v>
      </c>
      <c r="E2669" s="1">
        <v>44295</v>
      </c>
      <c r="F2669" s="3" t="s">
        <v>723</v>
      </c>
      <c r="G2669" t="s">
        <v>724</v>
      </c>
      <c r="H2669" t="s">
        <v>725</v>
      </c>
      <c r="I2669" t="s">
        <v>725</v>
      </c>
      <c r="J2669" s="3" t="s">
        <v>726</v>
      </c>
      <c r="K2669" s="3" t="s">
        <v>727</v>
      </c>
      <c r="L2669" s="3" t="s">
        <v>102</v>
      </c>
      <c r="M2669" s="5">
        <v>44651</v>
      </c>
      <c r="O2669" t="s">
        <v>103</v>
      </c>
      <c r="P2669">
        <v>15.29</v>
      </c>
      <c r="S2669" s="6">
        <v>44301</v>
      </c>
      <c r="T2669" t="s">
        <v>707</v>
      </c>
      <c r="U2669" t="s">
        <v>741</v>
      </c>
    </row>
    <row r="2670" spans="1:21" hidden="1" x14ac:dyDescent="0.25">
      <c r="A2670" t="s">
        <v>711</v>
      </c>
      <c r="B2670" t="s">
        <v>74</v>
      </c>
      <c r="C2670" t="s">
        <v>17</v>
      </c>
      <c r="E2670" s="1">
        <v>44299</v>
      </c>
      <c r="F2670" s="3" t="s">
        <v>742</v>
      </c>
      <c r="G2670" t="s">
        <v>743</v>
      </c>
      <c r="H2670" t="s">
        <v>744</v>
      </c>
      <c r="I2670" t="s">
        <v>745</v>
      </c>
      <c r="J2670" s="3" t="s">
        <v>746</v>
      </c>
      <c r="K2670" s="3" t="s">
        <v>747</v>
      </c>
      <c r="L2670" s="3" t="s">
        <v>22</v>
      </c>
      <c r="M2670" s="5">
        <v>45168</v>
      </c>
      <c r="N2670">
        <v>40000</v>
      </c>
      <c r="O2670" t="s">
        <v>103</v>
      </c>
      <c r="R2670" s="10">
        <f>Table1[[#This Row],[Initial Balance]]-SUM(P2671,P2672,P2686,P2689,P2925,P3114,P3171,P3268,P4079,P4080,P4103,P4173,P4174,P4205,P4327,P4328,P4951)</f>
        <v>33394.14</v>
      </c>
      <c r="S2670" s="6">
        <v>44299</v>
      </c>
      <c r="T2670" t="s">
        <v>24</v>
      </c>
      <c r="U2670" t="s">
        <v>25</v>
      </c>
    </row>
    <row r="2671" spans="1:21" hidden="1" x14ac:dyDescent="0.25">
      <c r="A2671" t="s">
        <v>711</v>
      </c>
      <c r="B2671" t="s">
        <v>74</v>
      </c>
      <c r="C2671" t="s">
        <v>17</v>
      </c>
      <c r="E2671" s="1">
        <v>44299</v>
      </c>
      <c r="F2671" s="3" t="s">
        <v>742</v>
      </c>
      <c r="G2671" t="s">
        <v>743</v>
      </c>
      <c r="H2671" t="s">
        <v>744</v>
      </c>
      <c r="I2671" t="s">
        <v>745</v>
      </c>
      <c r="J2671" s="3" t="s">
        <v>746</v>
      </c>
      <c r="K2671" s="3" t="s">
        <v>747</v>
      </c>
      <c r="L2671" s="3" t="s">
        <v>22</v>
      </c>
      <c r="M2671" s="5">
        <v>45168</v>
      </c>
      <c r="O2671" t="s">
        <v>103</v>
      </c>
      <c r="P2671">
        <v>2.48</v>
      </c>
      <c r="S2671" s="6">
        <v>44305</v>
      </c>
      <c r="T2671" t="s">
        <v>707</v>
      </c>
      <c r="U2671" t="s">
        <v>679</v>
      </c>
    </row>
    <row r="2672" spans="1:21" hidden="1" x14ac:dyDescent="0.25">
      <c r="A2672" t="s">
        <v>711</v>
      </c>
      <c r="B2672" t="s">
        <v>74</v>
      </c>
      <c r="C2672" t="s">
        <v>17</v>
      </c>
      <c r="E2672" s="1">
        <v>44299</v>
      </c>
      <c r="F2672" s="3" t="s">
        <v>742</v>
      </c>
      <c r="G2672" t="s">
        <v>743</v>
      </c>
      <c r="H2672" t="s">
        <v>744</v>
      </c>
      <c r="I2672" t="s">
        <v>745</v>
      </c>
      <c r="J2672" s="3" t="s">
        <v>746</v>
      </c>
      <c r="K2672" s="3" t="s">
        <v>747</v>
      </c>
      <c r="L2672" s="3" t="s">
        <v>22</v>
      </c>
      <c r="M2672" s="5">
        <v>45168</v>
      </c>
      <c r="O2672" t="s">
        <v>103</v>
      </c>
      <c r="P2672">
        <v>0.04</v>
      </c>
      <c r="S2672" s="6">
        <v>44305</v>
      </c>
      <c r="T2672" t="s">
        <v>689</v>
      </c>
      <c r="U2672" t="s">
        <v>748</v>
      </c>
    </row>
    <row r="2673" spans="1:21" hidden="1" x14ac:dyDescent="0.25">
      <c r="A2673" t="s">
        <v>711</v>
      </c>
      <c r="B2673" t="s">
        <v>74</v>
      </c>
      <c r="C2673" t="s">
        <v>17</v>
      </c>
      <c r="E2673" s="1">
        <v>44295</v>
      </c>
      <c r="F2673" s="3" t="s">
        <v>737</v>
      </c>
      <c r="G2673" t="s">
        <v>738</v>
      </c>
      <c r="H2673" t="s">
        <v>323</v>
      </c>
      <c r="I2673" t="s">
        <v>323</v>
      </c>
      <c r="J2673" s="3" t="s">
        <v>739</v>
      </c>
      <c r="K2673" s="3" t="s">
        <v>740</v>
      </c>
      <c r="L2673" s="3" t="s">
        <v>102</v>
      </c>
      <c r="M2673" s="5">
        <v>45322</v>
      </c>
      <c r="O2673" t="s">
        <v>227</v>
      </c>
      <c r="P2673">
        <v>1</v>
      </c>
      <c r="S2673" s="6">
        <v>44302</v>
      </c>
      <c r="T2673" t="s">
        <v>689</v>
      </c>
      <c r="U2673" t="s">
        <v>748</v>
      </c>
    </row>
    <row r="2674" spans="1:21" hidden="1" x14ac:dyDescent="0.25">
      <c r="A2674" t="s">
        <v>711</v>
      </c>
      <c r="B2674" t="s">
        <v>16</v>
      </c>
      <c r="C2674" t="s">
        <v>17</v>
      </c>
      <c r="E2674" s="1">
        <v>44300</v>
      </c>
      <c r="F2674" s="3" t="s">
        <v>715</v>
      </c>
      <c r="G2674" t="s">
        <v>716</v>
      </c>
      <c r="H2674" t="s">
        <v>195</v>
      </c>
      <c r="I2674" t="s">
        <v>233</v>
      </c>
      <c r="J2674" s="3" t="s">
        <v>717</v>
      </c>
      <c r="K2674" s="3">
        <v>1306787</v>
      </c>
      <c r="L2674" s="3" t="s">
        <v>22</v>
      </c>
      <c r="M2674" s="5">
        <v>46126</v>
      </c>
      <c r="O2674" t="s">
        <v>23</v>
      </c>
      <c r="P2674">
        <v>1</v>
      </c>
      <c r="S2674" s="6">
        <v>44305</v>
      </c>
      <c r="T2674" t="s">
        <v>707</v>
      </c>
      <c r="U2674" t="s">
        <v>679</v>
      </c>
    </row>
    <row r="2675" spans="1:21" hidden="1" x14ac:dyDescent="0.25">
      <c r="A2675" t="s">
        <v>711</v>
      </c>
      <c r="B2675" t="s">
        <v>16</v>
      </c>
      <c r="C2675" t="s">
        <v>17</v>
      </c>
      <c r="E2675" s="1">
        <v>44300</v>
      </c>
      <c r="F2675" s="3" t="s">
        <v>712</v>
      </c>
      <c r="G2675" t="s">
        <v>713</v>
      </c>
      <c r="H2675" t="s">
        <v>195</v>
      </c>
      <c r="I2675" t="s">
        <v>233</v>
      </c>
      <c r="J2675" s="3" t="s">
        <v>714</v>
      </c>
      <c r="K2675" s="3">
        <v>1308270</v>
      </c>
      <c r="L2675" s="3" t="s">
        <v>22</v>
      </c>
      <c r="M2675" s="5">
        <v>46126</v>
      </c>
      <c r="O2675" t="s">
        <v>23</v>
      </c>
      <c r="P2675">
        <v>2</v>
      </c>
      <c r="S2675" s="6">
        <v>44305</v>
      </c>
      <c r="T2675" t="s">
        <v>707</v>
      </c>
      <c r="U2675" t="s">
        <v>679</v>
      </c>
    </row>
    <row r="2676" spans="1:21" hidden="1" x14ac:dyDescent="0.25">
      <c r="A2676" t="s">
        <v>711</v>
      </c>
      <c r="B2676" t="s">
        <v>74</v>
      </c>
      <c r="C2676" t="s">
        <v>17</v>
      </c>
      <c r="E2676" s="1">
        <v>43982</v>
      </c>
      <c r="F2676" s="3" t="s">
        <v>718</v>
      </c>
      <c r="G2676" t="s">
        <v>719</v>
      </c>
      <c r="H2676" t="s">
        <v>720</v>
      </c>
      <c r="I2676" t="s">
        <v>720</v>
      </c>
      <c r="K2676" s="3" t="s">
        <v>721</v>
      </c>
      <c r="L2676" s="3" t="s">
        <v>22</v>
      </c>
      <c r="M2676" s="5">
        <v>45046</v>
      </c>
      <c r="O2676" t="s">
        <v>103</v>
      </c>
      <c r="P2676">
        <v>1.54</v>
      </c>
      <c r="S2676" s="6">
        <v>44302</v>
      </c>
      <c r="T2676" t="s">
        <v>707</v>
      </c>
      <c r="U2676" t="s">
        <v>679</v>
      </c>
    </row>
    <row r="2677" spans="1:21" hidden="1" x14ac:dyDescent="0.25">
      <c r="A2677" t="s">
        <v>711</v>
      </c>
      <c r="B2677" t="s">
        <v>74</v>
      </c>
      <c r="C2677" t="s">
        <v>17</v>
      </c>
      <c r="E2677" s="1">
        <v>43982</v>
      </c>
      <c r="F2677" s="3" t="s">
        <v>718</v>
      </c>
      <c r="G2677" t="s">
        <v>719</v>
      </c>
      <c r="H2677" t="s">
        <v>720</v>
      </c>
      <c r="I2677" t="s">
        <v>720</v>
      </c>
      <c r="K2677" s="3" t="s">
        <v>721</v>
      </c>
      <c r="L2677" s="3" t="s">
        <v>22</v>
      </c>
      <c r="M2677" s="5">
        <v>45046</v>
      </c>
      <c r="O2677" t="s">
        <v>103</v>
      </c>
      <c r="P2677">
        <v>0.91</v>
      </c>
      <c r="S2677" s="6">
        <v>44305</v>
      </c>
      <c r="T2677" t="s">
        <v>689</v>
      </c>
      <c r="U2677" t="s">
        <v>748</v>
      </c>
    </row>
    <row r="2678" spans="1:21" hidden="1" x14ac:dyDescent="0.25">
      <c r="A2678" t="s">
        <v>711</v>
      </c>
      <c r="B2678" t="s">
        <v>74</v>
      </c>
      <c r="C2678" t="s">
        <v>722</v>
      </c>
      <c r="E2678" s="1">
        <v>44295</v>
      </c>
      <c r="F2678" s="3" t="s">
        <v>723</v>
      </c>
      <c r="G2678" t="s">
        <v>724</v>
      </c>
      <c r="H2678" t="s">
        <v>725</v>
      </c>
      <c r="I2678" t="s">
        <v>725</v>
      </c>
      <c r="J2678" s="3" t="s">
        <v>726</v>
      </c>
      <c r="K2678" s="3" t="s">
        <v>727</v>
      </c>
      <c r="L2678" s="3" t="s">
        <v>102</v>
      </c>
      <c r="M2678" s="5">
        <v>44651</v>
      </c>
      <c r="O2678" t="s">
        <v>103</v>
      </c>
      <c r="P2678">
        <v>0.15</v>
      </c>
      <c r="S2678" s="6">
        <v>44305</v>
      </c>
      <c r="T2678" t="s">
        <v>707</v>
      </c>
      <c r="U2678" t="s">
        <v>749</v>
      </c>
    </row>
    <row r="2679" spans="1:21" hidden="1" x14ac:dyDescent="0.25">
      <c r="A2679" t="s">
        <v>711</v>
      </c>
      <c r="B2679" t="s">
        <v>74</v>
      </c>
      <c r="C2679" t="s">
        <v>17</v>
      </c>
      <c r="E2679" s="1">
        <v>44284</v>
      </c>
      <c r="F2679" s="3" t="s">
        <v>728</v>
      </c>
      <c r="G2679" t="s">
        <v>729</v>
      </c>
      <c r="H2679" t="s">
        <v>140</v>
      </c>
      <c r="I2679" t="s">
        <v>452</v>
      </c>
      <c r="J2679" s="3" t="s">
        <v>730</v>
      </c>
      <c r="K2679" s="3" t="s">
        <v>731</v>
      </c>
      <c r="L2679" s="3" t="s">
        <v>102</v>
      </c>
      <c r="M2679" s="5">
        <v>44733</v>
      </c>
      <c r="O2679" t="s">
        <v>103</v>
      </c>
      <c r="P2679">
        <v>0.1</v>
      </c>
      <c r="S2679" s="6">
        <v>44302</v>
      </c>
      <c r="T2679" t="s">
        <v>707</v>
      </c>
      <c r="U2679" t="s">
        <v>679</v>
      </c>
    </row>
    <row r="2680" spans="1:21" hidden="1" x14ac:dyDescent="0.25">
      <c r="A2680" t="s">
        <v>711</v>
      </c>
      <c r="B2680" t="s">
        <v>74</v>
      </c>
      <c r="C2680" t="s">
        <v>17</v>
      </c>
      <c r="E2680" s="1">
        <v>44284</v>
      </c>
      <c r="F2680" s="3" t="s">
        <v>728</v>
      </c>
      <c r="G2680" t="s">
        <v>729</v>
      </c>
      <c r="H2680" t="s">
        <v>140</v>
      </c>
      <c r="I2680" t="s">
        <v>452</v>
      </c>
      <c r="J2680" s="3" t="s">
        <v>730</v>
      </c>
      <c r="K2680" s="3" t="s">
        <v>731</v>
      </c>
      <c r="L2680" s="3" t="s">
        <v>102</v>
      </c>
      <c r="M2680" s="5">
        <v>44733</v>
      </c>
      <c r="O2680" t="s">
        <v>103</v>
      </c>
      <c r="P2680">
        <v>0.11</v>
      </c>
      <c r="S2680" s="6">
        <v>44305</v>
      </c>
      <c r="T2680" t="s">
        <v>689</v>
      </c>
      <c r="U2680" t="s">
        <v>748</v>
      </c>
    </row>
    <row r="2681" spans="1:21" hidden="1" x14ac:dyDescent="0.25">
      <c r="A2681" t="s">
        <v>711</v>
      </c>
      <c r="B2681" t="s">
        <v>74</v>
      </c>
      <c r="C2681" t="s">
        <v>17</v>
      </c>
      <c r="E2681" s="1">
        <v>44284</v>
      </c>
      <c r="F2681" s="3" t="s">
        <v>728</v>
      </c>
      <c r="G2681" t="s">
        <v>729</v>
      </c>
      <c r="H2681" t="s">
        <v>140</v>
      </c>
      <c r="I2681" t="s">
        <v>452</v>
      </c>
      <c r="J2681" s="3" t="s">
        <v>730</v>
      </c>
      <c r="K2681" s="3" t="s">
        <v>731</v>
      </c>
      <c r="L2681" s="3" t="s">
        <v>102</v>
      </c>
      <c r="M2681" s="5">
        <v>44733</v>
      </c>
      <c r="O2681" t="s">
        <v>103</v>
      </c>
      <c r="P2681">
        <v>1.94</v>
      </c>
      <c r="S2681" s="6">
        <v>44305</v>
      </c>
      <c r="T2681" t="s">
        <v>689</v>
      </c>
      <c r="U2681" t="s">
        <v>748</v>
      </c>
    </row>
    <row r="2682" spans="1:21" hidden="1" x14ac:dyDescent="0.25">
      <c r="A2682" t="s">
        <v>711</v>
      </c>
      <c r="B2682" t="s">
        <v>16</v>
      </c>
      <c r="C2682" t="s">
        <v>17</v>
      </c>
      <c r="E2682" s="1">
        <v>44305</v>
      </c>
      <c r="F2682" s="3" t="s">
        <v>750</v>
      </c>
      <c r="G2682" t="s">
        <v>751</v>
      </c>
      <c r="H2682" t="s">
        <v>147</v>
      </c>
      <c r="I2682" t="s">
        <v>147</v>
      </c>
      <c r="J2682" s="3" t="s">
        <v>752</v>
      </c>
      <c r="K2682" s="3" t="s">
        <v>753</v>
      </c>
      <c r="L2682" s="3" t="s">
        <v>22</v>
      </c>
      <c r="M2682" s="5">
        <v>46131</v>
      </c>
      <c r="N2682">
        <v>100</v>
      </c>
      <c r="O2682" t="s">
        <v>23</v>
      </c>
      <c r="R2682" s="10">
        <v>0</v>
      </c>
      <c r="S2682" s="6">
        <v>44307</v>
      </c>
      <c r="T2682" t="s">
        <v>24</v>
      </c>
      <c r="U2682" t="s">
        <v>104</v>
      </c>
    </row>
    <row r="2683" spans="1:21" hidden="1" x14ac:dyDescent="0.25">
      <c r="A2683" t="s">
        <v>711</v>
      </c>
      <c r="B2683" t="s">
        <v>16</v>
      </c>
      <c r="C2683" t="s">
        <v>17</v>
      </c>
      <c r="E2683" s="1">
        <v>44305</v>
      </c>
      <c r="F2683" s="3" t="s">
        <v>750</v>
      </c>
      <c r="G2683" t="s">
        <v>751</v>
      </c>
      <c r="H2683" t="s">
        <v>147</v>
      </c>
      <c r="I2683" t="s">
        <v>147</v>
      </c>
      <c r="J2683" s="3" t="s">
        <v>752</v>
      </c>
      <c r="K2683" s="3" t="s">
        <v>753</v>
      </c>
      <c r="L2683" s="3" t="s">
        <v>22</v>
      </c>
      <c r="M2683" s="5">
        <v>46131</v>
      </c>
      <c r="O2683" t="s">
        <v>23</v>
      </c>
      <c r="P2683">
        <v>1</v>
      </c>
      <c r="S2683" s="6">
        <v>44312</v>
      </c>
      <c r="T2683" t="s">
        <v>689</v>
      </c>
      <c r="U2683" t="s">
        <v>679</v>
      </c>
    </row>
    <row r="2684" spans="1:21" hidden="1" x14ac:dyDescent="0.25">
      <c r="A2684" t="s">
        <v>711</v>
      </c>
      <c r="B2684" t="s">
        <v>74</v>
      </c>
      <c r="C2684" t="s">
        <v>17</v>
      </c>
      <c r="E2684" s="1">
        <v>44286</v>
      </c>
      <c r="F2684" s="3" t="s">
        <v>693</v>
      </c>
      <c r="G2684" t="s">
        <v>732</v>
      </c>
      <c r="H2684" t="s">
        <v>140</v>
      </c>
      <c r="I2684" t="s">
        <v>485</v>
      </c>
      <c r="J2684" s="3" t="s">
        <v>733</v>
      </c>
      <c r="K2684" s="3">
        <v>21512202</v>
      </c>
      <c r="L2684" s="3" t="s">
        <v>22</v>
      </c>
      <c r="M2684" s="5">
        <v>45275</v>
      </c>
      <c r="O2684" t="s">
        <v>204</v>
      </c>
      <c r="P2684">
        <v>3</v>
      </c>
      <c r="S2684" s="6">
        <v>44330</v>
      </c>
      <c r="T2684" t="s">
        <v>707</v>
      </c>
      <c r="U2684" t="s">
        <v>679</v>
      </c>
    </row>
    <row r="2685" spans="1:21" hidden="1" x14ac:dyDescent="0.25">
      <c r="A2685" t="s">
        <v>711</v>
      </c>
      <c r="B2685" t="s">
        <v>16</v>
      </c>
      <c r="C2685" t="s">
        <v>17</v>
      </c>
      <c r="E2685" s="1">
        <v>44300</v>
      </c>
      <c r="F2685" s="3" t="s">
        <v>715</v>
      </c>
      <c r="G2685" t="s">
        <v>716</v>
      </c>
      <c r="H2685" t="s">
        <v>195</v>
      </c>
      <c r="I2685" t="s">
        <v>233</v>
      </c>
      <c r="J2685" s="3" t="s">
        <v>717</v>
      </c>
      <c r="K2685" s="3">
        <v>1306787</v>
      </c>
      <c r="L2685" s="3" t="s">
        <v>22</v>
      </c>
      <c r="M2685" s="5">
        <v>46126</v>
      </c>
      <c r="O2685" t="s">
        <v>23</v>
      </c>
      <c r="P2685">
        <v>1</v>
      </c>
      <c r="S2685" s="6">
        <v>44329</v>
      </c>
      <c r="T2685" t="s">
        <v>707</v>
      </c>
      <c r="U2685" t="s">
        <v>754</v>
      </c>
    </row>
    <row r="2686" spans="1:21" hidden="1" x14ac:dyDescent="0.25">
      <c r="A2686" t="s">
        <v>711</v>
      </c>
      <c r="B2686" t="s">
        <v>74</v>
      </c>
      <c r="C2686" t="s">
        <v>17</v>
      </c>
      <c r="E2686" s="1">
        <v>44299</v>
      </c>
      <c r="F2686" s="3" t="s">
        <v>742</v>
      </c>
      <c r="G2686" t="s">
        <v>743</v>
      </c>
      <c r="H2686" t="s">
        <v>744</v>
      </c>
      <c r="I2686" t="s">
        <v>745</v>
      </c>
      <c r="J2686" s="3" t="s">
        <v>746</v>
      </c>
      <c r="K2686" s="3" t="s">
        <v>747</v>
      </c>
      <c r="L2686" s="3" t="s">
        <v>22</v>
      </c>
      <c r="M2686" s="5">
        <v>45168</v>
      </c>
      <c r="O2686" t="s">
        <v>103</v>
      </c>
      <c r="P2686">
        <v>2</v>
      </c>
      <c r="S2686" s="6">
        <v>44329</v>
      </c>
      <c r="T2686" t="s">
        <v>707</v>
      </c>
      <c r="U2686" t="s">
        <v>755</v>
      </c>
    </row>
    <row r="2687" spans="1:21" hidden="1" x14ac:dyDescent="0.25">
      <c r="A2687" t="s">
        <v>711</v>
      </c>
      <c r="B2687" t="s">
        <v>74</v>
      </c>
      <c r="C2687" t="s">
        <v>17</v>
      </c>
      <c r="E2687" s="1">
        <v>43982</v>
      </c>
      <c r="F2687" s="3" t="s">
        <v>718</v>
      </c>
      <c r="G2687" t="s">
        <v>719</v>
      </c>
      <c r="H2687" t="s">
        <v>720</v>
      </c>
      <c r="I2687" t="s">
        <v>720</v>
      </c>
      <c r="K2687" s="3" t="s">
        <v>721</v>
      </c>
      <c r="L2687" s="3" t="s">
        <v>22</v>
      </c>
      <c r="M2687" s="5">
        <v>45046</v>
      </c>
      <c r="O2687" t="s">
        <v>103</v>
      </c>
      <c r="P2687">
        <v>45.01</v>
      </c>
      <c r="S2687" s="6">
        <v>44329</v>
      </c>
      <c r="T2687" t="s">
        <v>707</v>
      </c>
      <c r="U2687" t="s">
        <v>754</v>
      </c>
    </row>
    <row r="2688" spans="1:21" hidden="1" x14ac:dyDescent="0.25">
      <c r="A2688" t="s">
        <v>711</v>
      </c>
      <c r="B2688" t="s">
        <v>74</v>
      </c>
      <c r="C2688" t="s">
        <v>17</v>
      </c>
      <c r="E2688" s="1">
        <v>43982</v>
      </c>
      <c r="F2688" s="3" t="s">
        <v>718</v>
      </c>
      <c r="G2688" t="s">
        <v>719</v>
      </c>
      <c r="H2688" t="s">
        <v>720</v>
      </c>
      <c r="I2688" t="s">
        <v>720</v>
      </c>
      <c r="K2688" s="3" t="s">
        <v>721</v>
      </c>
      <c r="L2688" s="3" t="s">
        <v>22</v>
      </c>
      <c r="M2688" s="5">
        <v>45046</v>
      </c>
      <c r="O2688" t="s">
        <v>103</v>
      </c>
      <c r="P2688">
        <v>77.069999999999993</v>
      </c>
      <c r="S2688" s="6">
        <v>44330</v>
      </c>
      <c r="T2688" t="s">
        <v>707</v>
      </c>
      <c r="U2688" t="s">
        <v>679</v>
      </c>
    </row>
    <row r="2689" spans="1:21" hidden="1" x14ac:dyDescent="0.25">
      <c r="A2689" t="s">
        <v>711</v>
      </c>
      <c r="B2689" t="s">
        <v>74</v>
      </c>
      <c r="C2689" t="s">
        <v>17</v>
      </c>
      <c r="E2689" s="1">
        <v>44299</v>
      </c>
      <c r="F2689" s="3" t="s">
        <v>742</v>
      </c>
      <c r="G2689" t="s">
        <v>743</v>
      </c>
      <c r="H2689" t="s">
        <v>744</v>
      </c>
      <c r="I2689" t="s">
        <v>745</v>
      </c>
      <c r="J2689" s="3" t="s">
        <v>746</v>
      </c>
      <c r="K2689" s="3" t="s">
        <v>747</v>
      </c>
      <c r="L2689" s="3" t="s">
        <v>22</v>
      </c>
      <c r="M2689" s="5">
        <v>45168</v>
      </c>
      <c r="O2689" t="s">
        <v>103</v>
      </c>
      <c r="P2689">
        <v>3.52</v>
      </c>
      <c r="S2689" s="6">
        <v>44350</v>
      </c>
      <c r="T2689" t="s">
        <v>756</v>
      </c>
      <c r="U2689" t="s">
        <v>755</v>
      </c>
    </row>
    <row r="2690" spans="1:21" hidden="1" x14ac:dyDescent="0.25">
      <c r="A2690" t="s">
        <v>711</v>
      </c>
      <c r="B2690" t="s">
        <v>16</v>
      </c>
      <c r="C2690" t="s">
        <v>17</v>
      </c>
      <c r="E2690" s="1">
        <v>44300</v>
      </c>
      <c r="F2690" s="3" t="s">
        <v>715</v>
      </c>
      <c r="G2690" t="s">
        <v>716</v>
      </c>
      <c r="H2690" t="s">
        <v>195</v>
      </c>
      <c r="I2690" t="s">
        <v>233</v>
      </c>
      <c r="J2690" s="3" t="s">
        <v>717</v>
      </c>
      <c r="K2690" s="3">
        <v>1306787</v>
      </c>
      <c r="L2690" s="3" t="s">
        <v>22</v>
      </c>
      <c r="M2690" s="5">
        <v>46126</v>
      </c>
      <c r="O2690" t="s">
        <v>23</v>
      </c>
      <c r="P2690">
        <v>1</v>
      </c>
      <c r="S2690" s="6">
        <v>44333</v>
      </c>
      <c r="T2690" t="s">
        <v>707</v>
      </c>
      <c r="U2690" t="s">
        <v>679</v>
      </c>
    </row>
    <row r="2691" spans="1:21" hidden="1" x14ac:dyDescent="0.25">
      <c r="A2691" t="s">
        <v>711</v>
      </c>
      <c r="B2691" t="s">
        <v>16</v>
      </c>
      <c r="C2691" t="s">
        <v>17</v>
      </c>
      <c r="E2691" s="1">
        <v>44333</v>
      </c>
      <c r="F2691" s="3" t="s">
        <v>757</v>
      </c>
      <c r="G2691" t="s">
        <v>758</v>
      </c>
      <c r="H2691" t="s">
        <v>20</v>
      </c>
      <c r="I2691" t="s">
        <v>20</v>
      </c>
      <c r="J2691" s="3" t="s">
        <v>759</v>
      </c>
      <c r="K2691" s="3" t="s">
        <v>760</v>
      </c>
      <c r="L2691" s="3" t="s">
        <v>22</v>
      </c>
      <c r="M2691" s="5">
        <v>46159</v>
      </c>
      <c r="N2691">
        <v>200</v>
      </c>
      <c r="O2691" t="s">
        <v>23</v>
      </c>
      <c r="R2691" s="10">
        <v>0</v>
      </c>
      <c r="S2691" s="6">
        <v>44333</v>
      </c>
      <c r="T2691" t="s">
        <v>24</v>
      </c>
      <c r="U2691" t="s">
        <v>104</v>
      </c>
    </row>
    <row r="2692" spans="1:21" hidden="1" x14ac:dyDescent="0.25">
      <c r="A2692" t="s">
        <v>711</v>
      </c>
      <c r="B2692" t="s">
        <v>74</v>
      </c>
      <c r="C2692" t="s">
        <v>17</v>
      </c>
      <c r="E2692" s="1">
        <v>44284</v>
      </c>
      <c r="F2692" s="3" t="s">
        <v>728</v>
      </c>
      <c r="G2692" t="s">
        <v>729</v>
      </c>
      <c r="H2692" t="s">
        <v>140</v>
      </c>
      <c r="I2692" t="s">
        <v>452</v>
      </c>
      <c r="J2692" s="3" t="s">
        <v>730</v>
      </c>
      <c r="K2692" s="3" t="s">
        <v>731</v>
      </c>
      <c r="L2692" s="3" t="s">
        <v>102</v>
      </c>
      <c r="M2692" s="5">
        <v>44733</v>
      </c>
      <c r="O2692" t="s">
        <v>103</v>
      </c>
      <c r="P2692">
        <v>4.99</v>
      </c>
      <c r="S2692" s="6">
        <v>44329</v>
      </c>
      <c r="T2692" t="s">
        <v>707</v>
      </c>
      <c r="U2692" t="s">
        <v>754</v>
      </c>
    </row>
    <row r="2693" spans="1:21" hidden="1" x14ac:dyDescent="0.25">
      <c r="A2693" t="s">
        <v>711</v>
      </c>
      <c r="B2693" t="s">
        <v>74</v>
      </c>
      <c r="C2693" t="s">
        <v>17</v>
      </c>
      <c r="E2693" s="1">
        <v>44284</v>
      </c>
      <c r="F2693" s="3" t="s">
        <v>728</v>
      </c>
      <c r="G2693" t="s">
        <v>729</v>
      </c>
      <c r="H2693" t="s">
        <v>140</v>
      </c>
      <c r="I2693" t="s">
        <v>452</v>
      </c>
      <c r="J2693" s="3" t="s">
        <v>730</v>
      </c>
      <c r="K2693" s="3" t="s">
        <v>731</v>
      </c>
      <c r="L2693" s="3" t="s">
        <v>102</v>
      </c>
      <c r="M2693" s="5">
        <v>44733</v>
      </c>
      <c r="O2693" t="s">
        <v>103</v>
      </c>
      <c r="P2693">
        <v>5.07</v>
      </c>
      <c r="S2693" s="6">
        <v>44330</v>
      </c>
      <c r="T2693" t="s">
        <v>707</v>
      </c>
      <c r="U2693" t="s">
        <v>679</v>
      </c>
    </row>
    <row r="2694" spans="1:21" hidden="1" x14ac:dyDescent="0.25">
      <c r="A2694" t="s">
        <v>711</v>
      </c>
      <c r="B2694" t="s">
        <v>74</v>
      </c>
      <c r="C2694" t="s">
        <v>17</v>
      </c>
      <c r="E2694" s="1">
        <v>44335</v>
      </c>
      <c r="F2694" s="3" t="s">
        <v>693</v>
      </c>
      <c r="G2694" t="s">
        <v>732</v>
      </c>
      <c r="H2694" t="s">
        <v>140</v>
      </c>
      <c r="I2694" t="s">
        <v>485</v>
      </c>
      <c r="J2694" s="3" t="s">
        <v>761</v>
      </c>
      <c r="K2694" s="3">
        <v>20604212</v>
      </c>
      <c r="L2694" s="3" t="s">
        <v>22</v>
      </c>
      <c r="M2694" s="5">
        <v>45388</v>
      </c>
      <c r="N2694">
        <v>6</v>
      </c>
      <c r="O2694" t="s">
        <v>204</v>
      </c>
      <c r="R2694" s="10">
        <v>0</v>
      </c>
      <c r="S2694" s="6">
        <v>44335</v>
      </c>
      <c r="T2694" t="s">
        <v>24</v>
      </c>
      <c r="U2694" t="s">
        <v>762</v>
      </c>
    </row>
    <row r="2695" spans="1:21" hidden="1" x14ac:dyDescent="0.25">
      <c r="A2695" t="s">
        <v>711</v>
      </c>
      <c r="B2695" t="s">
        <v>16</v>
      </c>
      <c r="C2695" t="s">
        <v>17</v>
      </c>
      <c r="E2695" s="1">
        <v>44305</v>
      </c>
      <c r="F2695" s="3" t="s">
        <v>750</v>
      </c>
      <c r="G2695" t="s">
        <v>751</v>
      </c>
      <c r="H2695" t="s">
        <v>147</v>
      </c>
      <c r="I2695" t="s">
        <v>147</v>
      </c>
      <c r="J2695" s="3" t="s">
        <v>752</v>
      </c>
      <c r="K2695" s="3" t="s">
        <v>753</v>
      </c>
      <c r="L2695" s="3" t="s">
        <v>22</v>
      </c>
      <c r="M2695" s="5">
        <v>46131</v>
      </c>
      <c r="O2695" t="s">
        <v>23</v>
      </c>
      <c r="P2695">
        <v>2</v>
      </c>
      <c r="S2695" s="6">
        <v>44335</v>
      </c>
      <c r="T2695" t="s">
        <v>346</v>
      </c>
      <c r="U2695" t="s">
        <v>763</v>
      </c>
    </row>
    <row r="2696" spans="1:21" hidden="1" x14ac:dyDescent="0.25">
      <c r="A2696" t="s">
        <v>711</v>
      </c>
      <c r="B2696" t="s">
        <v>16</v>
      </c>
      <c r="C2696" t="s">
        <v>17</v>
      </c>
      <c r="E2696" s="1">
        <v>44300</v>
      </c>
      <c r="F2696" s="3" t="s">
        <v>712</v>
      </c>
      <c r="G2696" t="s">
        <v>713</v>
      </c>
      <c r="H2696" t="s">
        <v>195</v>
      </c>
      <c r="I2696" t="s">
        <v>233</v>
      </c>
      <c r="J2696" s="3" t="s">
        <v>714</v>
      </c>
      <c r="K2696" s="3">
        <v>1308270</v>
      </c>
      <c r="L2696" s="3" t="s">
        <v>22</v>
      </c>
      <c r="M2696" s="5">
        <v>46126</v>
      </c>
      <c r="O2696" t="s">
        <v>23</v>
      </c>
      <c r="P2696">
        <v>2</v>
      </c>
      <c r="S2696" s="6">
        <v>44336</v>
      </c>
      <c r="T2696" t="s">
        <v>707</v>
      </c>
      <c r="U2696" t="s">
        <v>764</v>
      </c>
    </row>
    <row r="2697" spans="1:21" hidden="1" x14ac:dyDescent="0.25">
      <c r="A2697" t="s">
        <v>711</v>
      </c>
      <c r="B2697" t="s">
        <v>65</v>
      </c>
      <c r="C2697" t="s">
        <v>17</v>
      </c>
      <c r="E2697" s="1">
        <v>44181</v>
      </c>
      <c r="F2697" s="3">
        <v>771010008</v>
      </c>
      <c r="G2697" t="s">
        <v>116</v>
      </c>
      <c r="H2697" t="s">
        <v>117</v>
      </c>
      <c r="I2697" t="s">
        <v>117</v>
      </c>
      <c r="K2697" s="3">
        <v>1000201853</v>
      </c>
      <c r="L2697" s="3" t="s">
        <v>22</v>
      </c>
      <c r="M2697" s="5">
        <v>46007</v>
      </c>
      <c r="N2697">
        <v>2052</v>
      </c>
      <c r="O2697" t="s">
        <v>113</v>
      </c>
      <c r="R2697" s="10">
        <v>2052</v>
      </c>
    </row>
    <row r="2698" spans="1:21" hidden="1" x14ac:dyDescent="0.25">
      <c r="A2698" t="s">
        <v>711</v>
      </c>
      <c r="B2698" t="s">
        <v>65</v>
      </c>
      <c r="C2698" t="s">
        <v>17</v>
      </c>
      <c r="F2698" s="3">
        <v>19700360</v>
      </c>
      <c r="G2698" t="s">
        <v>91</v>
      </c>
      <c r="H2698" t="s">
        <v>67</v>
      </c>
      <c r="I2698" t="s">
        <v>67</v>
      </c>
      <c r="K2698" s="3" t="s">
        <v>92</v>
      </c>
      <c r="L2698" s="3" t="s">
        <v>22</v>
      </c>
      <c r="M2698" s="5">
        <v>44712</v>
      </c>
      <c r="N2698">
        <v>5000</v>
      </c>
      <c r="O2698" t="s">
        <v>23</v>
      </c>
      <c r="R2698" s="10">
        <v>0</v>
      </c>
      <c r="S2698" s="6">
        <v>190325</v>
      </c>
      <c r="T2698" t="s">
        <v>24</v>
      </c>
      <c r="U2698" t="s">
        <v>97</v>
      </c>
    </row>
    <row r="2699" spans="1:21" hidden="1" x14ac:dyDescent="0.25">
      <c r="A2699" t="s">
        <v>711</v>
      </c>
      <c r="B2699" t="s">
        <v>16</v>
      </c>
      <c r="C2699" t="s">
        <v>17</v>
      </c>
      <c r="F2699" s="3" t="s">
        <v>84</v>
      </c>
      <c r="G2699" t="s">
        <v>85</v>
      </c>
      <c r="H2699" t="s">
        <v>32</v>
      </c>
      <c r="I2699" t="s">
        <v>20</v>
      </c>
      <c r="J2699" s="3" t="s">
        <v>86</v>
      </c>
      <c r="K2699" s="3">
        <v>27920072</v>
      </c>
      <c r="L2699" s="3" t="s">
        <v>22</v>
      </c>
      <c r="M2699" s="5">
        <v>45204</v>
      </c>
      <c r="N2699">
        <v>95</v>
      </c>
      <c r="O2699" t="s">
        <v>23</v>
      </c>
      <c r="R2699" s="10">
        <v>90</v>
      </c>
      <c r="S2699" s="6">
        <v>44312</v>
      </c>
      <c r="T2699" t="s">
        <v>28</v>
      </c>
      <c r="U2699" t="s">
        <v>56</v>
      </c>
    </row>
    <row r="2700" spans="1:21" hidden="1" x14ac:dyDescent="0.25">
      <c r="A2700" t="s">
        <v>711</v>
      </c>
      <c r="B2700" t="s">
        <v>74</v>
      </c>
      <c r="C2700" t="s">
        <v>17</v>
      </c>
      <c r="E2700" s="1">
        <v>44214</v>
      </c>
      <c r="F2700" s="3">
        <v>414577</v>
      </c>
      <c r="G2700" t="s">
        <v>631</v>
      </c>
      <c r="H2700" t="s">
        <v>632</v>
      </c>
      <c r="I2700" t="s">
        <v>633</v>
      </c>
      <c r="K2700" s="3">
        <v>203122</v>
      </c>
      <c r="L2700" s="3" t="s">
        <v>102</v>
      </c>
      <c r="M2700" s="5">
        <v>44937</v>
      </c>
      <c r="N2700">
        <v>44.7</v>
      </c>
      <c r="O2700" t="s">
        <v>153</v>
      </c>
      <c r="R2700" s="10">
        <v>44.698900000000002</v>
      </c>
      <c r="S2700" s="6">
        <v>44319</v>
      </c>
      <c r="T2700" t="s">
        <v>28</v>
      </c>
      <c r="U2700" t="s">
        <v>765</v>
      </c>
    </row>
    <row r="2701" spans="1:21" hidden="1" x14ac:dyDescent="0.25">
      <c r="A2701" t="s">
        <v>711</v>
      </c>
      <c r="B2701" t="s">
        <v>16</v>
      </c>
      <c r="C2701" t="s">
        <v>17</v>
      </c>
      <c r="E2701" s="1">
        <v>44300</v>
      </c>
      <c r="F2701" s="3" t="s">
        <v>715</v>
      </c>
      <c r="G2701" t="s">
        <v>716</v>
      </c>
      <c r="H2701" t="s">
        <v>195</v>
      </c>
      <c r="I2701" t="s">
        <v>233</v>
      </c>
      <c r="J2701" s="3" t="s">
        <v>717</v>
      </c>
      <c r="K2701" s="3">
        <v>1306787</v>
      </c>
      <c r="L2701" s="3" t="s">
        <v>22</v>
      </c>
      <c r="M2701" s="5">
        <v>46126</v>
      </c>
      <c r="O2701" t="s">
        <v>23</v>
      </c>
      <c r="P2701">
        <v>1</v>
      </c>
      <c r="S2701" s="6">
        <v>44350</v>
      </c>
      <c r="T2701" t="s">
        <v>756</v>
      </c>
      <c r="U2701" t="s">
        <v>792</v>
      </c>
    </row>
    <row r="2702" spans="1:21" hidden="1" x14ac:dyDescent="0.25">
      <c r="A2702" t="s">
        <v>711</v>
      </c>
      <c r="B2702" t="s">
        <v>16</v>
      </c>
      <c r="C2702" t="s">
        <v>17</v>
      </c>
      <c r="E2702" s="1">
        <v>44300</v>
      </c>
      <c r="F2702" s="3" t="s">
        <v>715</v>
      </c>
      <c r="G2702" t="s">
        <v>716</v>
      </c>
      <c r="H2702" t="s">
        <v>195</v>
      </c>
      <c r="I2702" t="s">
        <v>233</v>
      </c>
      <c r="J2702" s="3" t="s">
        <v>717</v>
      </c>
      <c r="K2702" s="3">
        <v>1306787</v>
      </c>
      <c r="L2702" s="3" t="s">
        <v>22</v>
      </c>
      <c r="M2702" s="5">
        <v>46126</v>
      </c>
      <c r="O2702" t="s">
        <v>23</v>
      </c>
      <c r="P2702">
        <v>1</v>
      </c>
      <c r="S2702" s="6">
        <v>44351</v>
      </c>
      <c r="T2702" t="s">
        <v>756</v>
      </c>
      <c r="U2702" t="s">
        <v>792</v>
      </c>
    </row>
    <row r="2703" spans="1:21" hidden="1" x14ac:dyDescent="0.25">
      <c r="A2703" t="s">
        <v>711</v>
      </c>
      <c r="B2703" t="s">
        <v>74</v>
      </c>
      <c r="C2703" t="s">
        <v>17</v>
      </c>
      <c r="E2703" s="1">
        <v>44284</v>
      </c>
      <c r="F2703" s="3" t="s">
        <v>728</v>
      </c>
      <c r="G2703" t="s">
        <v>729</v>
      </c>
      <c r="H2703" t="s">
        <v>140</v>
      </c>
      <c r="I2703" t="s">
        <v>452</v>
      </c>
      <c r="J2703" s="3" t="s">
        <v>730</v>
      </c>
      <c r="K2703" s="3" t="s">
        <v>731</v>
      </c>
      <c r="L2703" s="3" t="s">
        <v>102</v>
      </c>
      <c r="M2703" s="5">
        <v>44733</v>
      </c>
      <c r="O2703" t="s">
        <v>103</v>
      </c>
      <c r="P2703">
        <v>1.01</v>
      </c>
      <c r="S2703" s="6">
        <v>44294</v>
      </c>
      <c r="T2703" t="s">
        <v>82</v>
      </c>
      <c r="U2703" t="s">
        <v>802</v>
      </c>
    </row>
    <row r="2704" spans="1:21" hidden="1" x14ac:dyDescent="0.25">
      <c r="A2704" t="s">
        <v>711</v>
      </c>
      <c r="B2704" t="s">
        <v>74</v>
      </c>
      <c r="C2704" t="s">
        <v>17</v>
      </c>
      <c r="E2704" s="1">
        <v>43982</v>
      </c>
      <c r="F2704" s="3" t="s">
        <v>718</v>
      </c>
      <c r="G2704" t="s">
        <v>719</v>
      </c>
      <c r="H2704" t="s">
        <v>720</v>
      </c>
      <c r="I2704" t="s">
        <v>720</v>
      </c>
      <c r="K2704" s="3" t="s">
        <v>721</v>
      </c>
      <c r="L2704" s="3" t="s">
        <v>22</v>
      </c>
      <c r="M2704" s="5">
        <v>45046</v>
      </c>
      <c r="O2704" t="s">
        <v>103</v>
      </c>
      <c r="P2704">
        <v>89.99</v>
      </c>
      <c r="S2704" s="6">
        <v>44350</v>
      </c>
      <c r="T2704" t="s">
        <v>756</v>
      </c>
      <c r="U2704" t="s">
        <v>792</v>
      </c>
    </row>
    <row r="2705" spans="1:21" hidden="1" x14ac:dyDescent="0.25">
      <c r="A2705" t="s">
        <v>711</v>
      </c>
      <c r="B2705" t="s">
        <v>16</v>
      </c>
      <c r="C2705" t="s">
        <v>17</v>
      </c>
      <c r="E2705" s="1">
        <v>44300</v>
      </c>
      <c r="F2705" s="3" t="s">
        <v>712</v>
      </c>
      <c r="G2705" t="s">
        <v>713</v>
      </c>
      <c r="H2705" t="s">
        <v>195</v>
      </c>
      <c r="I2705" t="s">
        <v>233</v>
      </c>
      <c r="J2705" s="3" t="s">
        <v>714</v>
      </c>
      <c r="K2705" s="3">
        <v>1308270</v>
      </c>
      <c r="L2705" s="3" t="s">
        <v>22</v>
      </c>
      <c r="M2705" s="5">
        <v>46126</v>
      </c>
      <c r="O2705" t="s">
        <v>23</v>
      </c>
      <c r="P2705">
        <v>4</v>
      </c>
      <c r="S2705" s="6">
        <v>44361</v>
      </c>
      <c r="T2705" t="s">
        <v>707</v>
      </c>
      <c r="U2705" t="s">
        <v>841</v>
      </c>
    </row>
    <row r="2706" spans="1:21" hidden="1" x14ac:dyDescent="0.25">
      <c r="A2706" t="s">
        <v>711</v>
      </c>
      <c r="B2706" t="s">
        <v>74</v>
      </c>
      <c r="C2706" t="s">
        <v>17</v>
      </c>
      <c r="E2706" s="1">
        <v>44335</v>
      </c>
      <c r="F2706" s="3" t="s">
        <v>693</v>
      </c>
      <c r="G2706" t="s">
        <v>732</v>
      </c>
      <c r="H2706" t="s">
        <v>140</v>
      </c>
      <c r="I2706" t="s">
        <v>485</v>
      </c>
      <c r="J2706" s="3" t="s">
        <v>761</v>
      </c>
      <c r="K2706" s="3">
        <v>20604212</v>
      </c>
      <c r="L2706" s="3" t="s">
        <v>22</v>
      </c>
      <c r="M2706" s="5">
        <v>45388</v>
      </c>
      <c r="O2706" t="s">
        <v>204</v>
      </c>
      <c r="P2706">
        <v>0</v>
      </c>
      <c r="S2706" s="6">
        <v>44385</v>
      </c>
      <c r="T2706" t="s">
        <v>24</v>
      </c>
      <c r="U2706" t="s">
        <v>25</v>
      </c>
    </row>
    <row r="2707" spans="1:21" hidden="1" x14ac:dyDescent="0.25">
      <c r="A2707" t="s">
        <v>711</v>
      </c>
      <c r="B2707" t="s">
        <v>74</v>
      </c>
      <c r="C2707" t="s">
        <v>17</v>
      </c>
      <c r="E2707" s="1">
        <v>44376</v>
      </c>
      <c r="F2707" s="3" t="s">
        <v>693</v>
      </c>
      <c r="G2707" t="s">
        <v>732</v>
      </c>
      <c r="H2707" t="s">
        <v>140</v>
      </c>
      <c r="I2707" t="s">
        <v>485</v>
      </c>
      <c r="J2707" s="3" t="s">
        <v>902</v>
      </c>
      <c r="K2707" s="3">
        <v>20604212</v>
      </c>
      <c r="L2707" s="3" t="s">
        <v>22</v>
      </c>
      <c r="M2707" s="5">
        <v>45388</v>
      </c>
      <c r="N2707">
        <v>42</v>
      </c>
      <c r="O2707" t="s">
        <v>204</v>
      </c>
      <c r="R2707" s="10">
        <v>0</v>
      </c>
      <c r="S2707" s="6">
        <v>44385</v>
      </c>
      <c r="T2707" t="s">
        <v>24</v>
      </c>
      <c r="U2707" t="s">
        <v>25</v>
      </c>
    </row>
    <row r="2708" spans="1:21" hidden="1" x14ac:dyDescent="0.25">
      <c r="A2708" t="s">
        <v>711</v>
      </c>
      <c r="B2708" t="s">
        <v>74</v>
      </c>
      <c r="C2708" t="s">
        <v>17</v>
      </c>
      <c r="E2708" s="1">
        <v>44375</v>
      </c>
      <c r="F2708" s="3" t="s">
        <v>903</v>
      </c>
      <c r="G2708" t="s">
        <v>904</v>
      </c>
      <c r="H2708" t="s">
        <v>140</v>
      </c>
      <c r="I2708" t="s">
        <v>452</v>
      </c>
      <c r="J2708" s="3" t="s">
        <v>905</v>
      </c>
      <c r="K2708" s="3" t="s">
        <v>731</v>
      </c>
      <c r="L2708" s="3" t="s">
        <v>102</v>
      </c>
      <c r="M2708" s="5">
        <v>44733</v>
      </c>
      <c r="N2708">
        <v>2500</v>
      </c>
      <c r="O2708" t="s">
        <v>103</v>
      </c>
      <c r="R2708" s="10">
        <v>0</v>
      </c>
      <c r="S2708" s="6">
        <v>44385</v>
      </c>
      <c r="T2708" t="s">
        <v>24</v>
      </c>
      <c r="U2708" t="s">
        <v>25</v>
      </c>
    </row>
    <row r="2709" spans="1:21" hidden="1" x14ac:dyDescent="0.25">
      <c r="A2709" t="s">
        <v>711</v>
      </c>
      <c r="B2709" t="s">
        <v>74</v>
      </c>
      <c r="C2709" t="s">
        <v>722</v>
      </c>
      <c r="E2709" s="1">
        <v>44295</v>
      </c>
      <c r="F2709" s="3" t="s">
        <v>723</v>
      </c>
      <c r="G2709" t="s">
        <v>724</v>
      </c>
      <c r="H2709" t="s">
        <v>725</v>
      </c>
      <c r="I2709" t="s">
        <v>725</v>
      </c>
      <c r="J2709" s="3" t="s">
        <v>726</v>
      </c>
      <c r="K2709" s="3" t="s">
        <v>727</v>
      </c>
      <c r="L2709" s="3" t="s">
        <v>102</v>
      </c>
      <c r="M2709" s="5">
        <v>44651</v>
      </c>
      <c r="O2709" t="s">
        <v>103</v>
      </c>
      <c r="P2709">
        <v>15.04</v>
      </c>
      <c r="S2709" s="6">
        <v>44330</v>
      </c>
      <c r="T2709" t="s">
        <v>707</v>
      </c>
      <c r="U2709" t="s">
        <v>679</v>
      </c>
    </row>
    <row r="2710" spans="1:21" hidden="1" x14ac:dyDescent="0.25">
      <c r="A2710" t="s">
        <v>711</v>
      </c>
      <c r="B2710" t="s">
        <v>74</v>
      </c>
      <c r="C2710" t="s">
        <v>17</v>
      </c>
      <c r="E2710" s="1">
        <v>44284</v>
      </c>
      <c r="F2710" s="3" t="s">
        <v>728</v>
      </c>
      <c r="G2710" t="s">
        <v>729</v>
      </c>
      <c r="H2710" t="s">
        <v>140</v>
      </c>
      <c r="I2710" t="s">
        <v>452</v>
      </c>
      <c r="J2710" s="3" t="s">
        <v>730</v>
      </c>
      <c r="K2710" s="3" t="s">
        <v>731</v>
      </c>
      <c r="L2710" s="3" t="s">
        <v>102</v>
      </c>
      <c r="M2710" s="5">
        <v>44733</v>
      </c>
      <c r="O2710" t="s">
        <v>103</v>
      </c>
      <c r="P2710">
        <v>10.039999999999999</v>
      </c>
      <c r="S2710" s="6">
        <v>44350</v>
      </c>
      <c r="T2710" t="s">
        <v>756</v>
      </c>
      <c r="U2710" t="s">
        <v>792</v>
      </c>
    </row>
    <row r="2711" spans="1:21" hidden="1" x14ac:dyDescent="0.25">
      <c r="A2711" t="s">
        <v>711</v>
      </c>
      <c r="B2711" t="s">
        <v>74</v>
      </c>
      <c r="C2711" t="s">
        <v>17</v>
      </c>
      <c r="E2711" s="1">
        <v>44354</v>
      </c>
      <c r="F2711" s="3" t="s">
        <v>913</v>
      </c>
      <c r="G2711" t="s">
        <v>735</v>
      </c>
      <c r="H2711" t="s">
        <v>20</v>
      </c>
      <c r="I2711" t="s">
        <v>226</v>
      </c>
      <c r="J2711" s="3" t="s">
        <v>914</v>
      </c>
      <c r="K2711" s="3">
        <v>155112</v>
      </c>
      <c r="L2711" s="3" t="s">
        <v>102</v>
      </c>
      <c r="M2711" s="5">
        <v>45382</v>
      </c>
      <c r="N2711">
        <v>12</v>
      </c>
      <c r="O2711" t="s">
        <v>227</v>
      </c>
      <c r="R2711" s="10">
        <v>0</v>
      </c>
      <c r="S2711" s="6">
        <v>44386</v>
      </c>
      <c r="T2711" t="s">
        <v>24</v>
      </c>
      <c r="U2711" t="s">
        <v>25</v>
      </c>
    </row>
    <row r="2712" spans="1:21" hidden="1" x14ac:dyDescent="0.25">
      <c r="A2712" t="s">
        <v>711</v>
      </c>
      <c r="B2712" t="s">
        <v>16</v>
      </c>
      <c r="C2712" t="s">
        <v>17</v>
      </c>
      <c r="E2712" s="1">
        <v>44384</v>
      </c>
      <c r="F2712" s="3" t="s">
        <v>915</v>
      </c>
      <c r="G2712" t="s">
        <v>916</v>
      </c>
      <c r="H2712" t="s">
        <v>796</v>
      </c>
      <c r="I2712" t="s">
        <v>233</v>
      </c>
      <c r="J2712" s="3" t="s">
        <v>917</v>
      </c>
      <c r="K2712" s="3">
        <v>1318079</v>
      </c>
      <c r="L2712" s="3" t="s">
        <v>22</v>
      </c>
      <c r="M2712" s="5">
        <v>46210</v>
      </c>
      <c r="N2712">
        <v>360</v>
      </c>
      <c r="O2712" t="s">
        <v>23</v>
      </c>
      <c r="R2712" s="10">
        <f>Table1[[#This Row],[Initial Balance]]-P2983-P2985-P2984-P2987</f>
        <v>152</v>
      </c>
      <c r="S2712" s="6">
        <v>44389</v>
      </c>
      <c r="T2712" t="s">
        <v>24</v>
      </c>
      <c r="U2712" t="s">
        <v>25</v>
      </c>
    </row>
    <row r="2713" spans="1:21" hidden="1" x14ac:dyDescent="0.25">
      <c r="A2713" t="s">
        <v>711</v>
      </c>
      <c r="B2713" t="s">
        <v>16</v>
      </c>
      <c r="C2713" t="s">
        <v>17</v>
      </c>
      <c r="E2713" s="1">
        <v>44378</v>
      </c>
      <c r="F2713" s="3" t="s">
        <v>915</v>
      </c>
      <c r="G2713" t="s">
        <v>916</v>
      </c>
      <c r="H2713" t="s">
        <v>796</v>
      </c>
      <c r="I2713" t="s">
        <v>233</v>
      </c>
      <c r="J2713" s="3" t="s">
        <v>918</v>
      </c>
      <c r="K2713" s="3">
        <v>1318079</v>
      </c>
      <c r="L2713" s="3" t="s">
        <v>22</v>
      </c>
      <c r="M2713" s="5">
        <v>46204</v>
      </c>
      <c r="N2713">
        <v>504</v>
      </c>
      <c r="O2713" t="s">
        <v>23</v>
      </c>
      <c r="R2713" s="10">
        <f>Table1[[#This Row],[Initial Balance]]-P2833-P2855-P2879-P2886-P2887-P2894-P2893-P2946-P2915-P2973-P3005-P3689-P3766-P4063-P4064-P3767</f>
        <v>0</v>
      </c>
      <c r="S2713" s="6">
        <v>44389</v>
      </c>
      <c r="T2713" t="s">
        <v>24</v>
      </c>
      <c r="U2713" t="s">
        <v>25</v>
      </c>
    </row>
    <row r="2714" spans="1:21" hidden="1" x14ac:dyDescent="0.25">
      <c r="A2714" t="s">
        <v>711</v>
      </c>
      <c r="B2714" t="s">
        <v>16</v>
      </c>
      <c r="C2714" t="s">
        <v>17</v>
      </c>
      <c r="E2714" s="1">
        <v>44300</v>
      </c>
      <c r="F2714" s="3" t="s">
        <v>712</v>
      </c>
      <c r="G2714" t="s">
        <v>713</v>
      </c>
      <c r="H2714" t="s">
        <v>195</v>
      </c>
      <c r="I2714" t="s">
        <v>233</v>
      </c>
      <c r="J2714" s="3" t="s">
        <v>714</v>
      </c>
      <c r="K2714" s="3">
        <v>1308270</v>
      </c>
      <c r="L2714" s="3" t="s">
        <v>22</v>
      </c>
      <c r="M2714" s="5">
        <v>46126</v>
      </c>
      <c r="O2714" t="s">
        <v>23</v>
      </c>
      <c r="P2714">
        <v>1</v>
      </c>
      <c r="S2714" s="6">
        <v>44377</v>
      </c>
      <c r="T2714" t="s">
        <v>82</v>
      </c>
      <c r="U2714" t="s">
        <v>919</v>
      </c>
    </row>
    <row r="2715" spans="1:21" hidden="1" x14ac:dyDescent="0.25">
      <c r="A2715" t="s">
        <v>711</v>
      </c>
      <c r="B2715" t="s">
        <v>16</v>
      </c>
      <c r="C2715" t="s">
        <v>17</v>
      </c>
      <c r="E2715" s="1">
        <v>44300</v>
      </c>
      <c r="F2715" s="3" t="s">
        <v>712</v>
      </c>
      <c r="G2715" t="s">
        <v>713</v>
      </c>
      <c r="H2715" t="s">
        <v>195</v>
      </c>
      <c r="I2715" t="s">
        <v>233</v>
      </c>
      <c r="J2715" s="3" t="s">
        <v>714</v>
      </c>
      <c r="K2715" s="3">
        <v>1308270</v>
      </c>
      <c r="L2715" s="3" t="s">
        <v>22</v>
      </c>
      <c r="M2715" s="5">
        <v>46126</v>
      </c>
      <c r="O2715" t="s">
        <v>23</v>
      </c>
      <c r="P2715">
        <v>2</v>
      </c>
      <c r="S2715" s="6">
        <v>44389</v>
      </c>
      <c r="T2715" t="s">
        <v>707</v>
      </c>
      <c r="U2715" t="s">
        <v>841</v>
      </c>
    </row>
    <row r="2716" spans="1:21" hidden="1" x14ac:dyDescent="0.25">
      <c r="A2716" t="s">
        <v>711</v>
      </c>
      <c r="B2716" t="s">
        <v>74</v>
      </c>
      <c r="C2716" t="s">
        <v>17</v>
      </c>
      <c r="E2716" s="1">
        <v>44214</v>
      </c>
      <c r="F2716" s="3">
        <v>414577</v>
      </c>
      <c r="G2716" t="s">
        <v>631</v>
      </c>
      <c r="H2716" t="s">
        <v>632</v>
      </c>
      <c r="I2716" t="s">
        <v>633</v>
      </c>
      <c r="K2716" s="3">
        <v>203122</v>
      </c>
      <c r="L2716" s="3" t="s">
        <v>102</v>
      </c>
      <c r="M2716" s="5">
        <v>44937</v>
      </c>
      <c r="P2716">
        <v>1.1000000000000001E-3</v>
      </c>
    </row>
    <row r="2717" spans="1:21" hidden="1" x14ac:dyDescent="0.25">
      <c r="A2717" t="s">
        <v>711</v>
      </c>
      <c r="B2717" t="s">
        <v>16</v>
      </c>
      <c r="C2717" t="s">
        <v>17</v>
      </c>
      <c r="F2717" s="3" t="s">
        <v>84</v>
      </c>
      <c r="G2717" t="s">
        <v>85</v>
      </c>
      <c r="H2717" t="s">
        <v>32</v>
      </c>
      <c r="I2717" t="s">
        <v>20</v>
      </c>
      <c r="J2717" s="3" t="s">
        <v>86</v>
      </c>
      <c r="K2717" s="3">
        <v>27920072</v>
      </c>
      <c r="L2717" s="3" t="s">
        <v>22</v>
      </c>
      <c r="M2717" s="5">
        <v>45204</v>
      </c>
      <c r="P2717">
        <v>5</v>
      </c>
    </row>
    <row r="2718" spans="1:21" hidden="1" x14ac:dyDescent="0.25">
      <c r="A2718" t="s">
        <v>711</v>
      </c>
      <c r="B2718" t="s">
        <v>65</v>
      </c>
      <c r="C2718" t="s">
        <v>17</v>
      </c>
      <c r="F2718" s="3">
        <v>19700360</v>
      </c>
      <c r="G2718" t="s">
        <v>91</v>
      </c>
      <c r="H2718" t="s">
        <v>67</v>
      </c>
      <c r="I2718" t="s">
        <v>67</v>
      </c>
      <c r="K2718" s="3" t="s">
        <v>92</v>
      </c>
      <c r="L2718" s="3" t="s">
        <v>22</v>
      </c>
      <c r="M2718" s="5">
        <v>44712</v>
      </c>
      <c r="O2718" t="s">
        <v>23</v>
      </c>
      <c r="P2718">
        <v>1000</v>
      </c>
      <c r="S2718" s="6">
        <v>190325</v>
      </c>
      <c r="T2718" t="s">
        <v>24</v>
      </c>
      <c r="U2718" t="s">
        <v>97</v>
      </c>
    </row>
    <row r="2719" spans="1:21" hidden="1" x14ac:dyDescent="0.25">
      <c r="A2719" t="s">
        <v>711</v>
      </c>
      <c r="B2719" t="s">
        <v>16</v>
      </c>
      <c r="C2719" t="s">
        <v>17</v>
      </c>
      <c r="E2719" s="1">
        <v>44397</v>
      </c>
      <c r="F2719" s="3" t="s">
        <v>935</v>
      </c>
      <c r="G2719" t="s">
        <v>936</v>
      </c>
      <c r="H2719" t="s">
        <v>195</v>
      </c>
      <c r="I2719" t="s">
        <v>233</v>
      </c>
      <c r="J2719" s="3" t="s">
        <v>937</v>
      </c>
      <c r="K2719" s="3">
        <v>1295814</v>
      </c>
      <c r="L2719" s="3" t="s">
        <v>22</v>
      </c>
      <c r="M2719" s="5">
        <v>46193</v>
      </c>
      <c r="N2719">
        <v>24</v>
      </c>
      <c r="O2719" t="s">
        <v>23</v>
      </c>
      <c r="R2719" s="10">
        <f>Table1[[#This Row],[Initial Balance]]-(SUM(P2731,P2834,P2856,P2871,P2976,P3709,P2977))</f>
        <v>0</v>
      </c>
      <c r="S2719" s="6">
        <v>44384</v>
      </c>
      <c r="T2719" t="s">
        <v>24</v>
      </c>
      <c r="U2719" t="s">
        <v>25</v>
      </c>
    </row>
    <row r="2720" spans="1:21" hidden="1" x14ac:dyDescent="0.25">
      <c r="A2720" t="s">
        <v>711</v>
      </c>
      <c r="B2720" t="s">
        <v>16</v>
      </c>
      <c r="C2720" t="s">
        <v>17</v>
      </c>
      <c r="E2720" s="1">
        <v>44398</v>
      </c>
      <c r="F2720" s="3" t="s">
        <v>938</v>
      </c>
      <c r="G2720" t="s">
        <v>939</v>
      </c>
      <c r="H2720" t="s">
        <v>195</v>
      </c>
      <c r="I2720" t="s">
        <v>233</v>
      </c>
      <c r="J2720" s="3" t="s">
        <v>940</v>
      </c>
      <c r="K2720" s="3">
        <v>1299202</v>
      </c>
      <c r="L2720" s="3" t="s">
        <v>22</v>
      </c>
      <c r="M2720" s="5">
        <v>46224</v>
      </c>
      <c r="N2720">
        <v>12</v>
      </c>
      <c r="O2720" t="s">
        <v>23</v>
      </c>
      <c r="R2720" s="10">
        <v>12</v>
      </c>
      <c r="S2720" s="6">
        <v>44398</v>
      </c>
      <c r="T2720" t="s">
        <v>346</v>
      </c>
      <c r="U2720" t="s">
        <v>25</v>
      </c>
    </row>
    <row r="2721" spans="1:21" hidden="1" x14ac:dyDescent="0.25">
      <c r="A2721" t="s">
        <v>711</v>
      </c>
      <c r="B2721" t="s">
        <v>74</v>
      </c>
      <c r="C2721" t="s">
        <v>17</v>
      </c>
      <c r="E2721" s="1">
        <v>44393</v>
      </c>
      <c r="F2721" s="3" t="s">
        <v>945</v>
      </c>
      <c r="G2721" t="s">
        <v>719</v>
      </c>
      <c r="H2721" t="s">
        <v>744</v>
      </c>
      <c r="I2721" t="s">
        <v>720</v>
      </c>
      <c r="J2721" s="3" t="s">
        <v>946</v>
      </c>
      <c r="K2721" s="3" t="s">
        <v>947</v>
      </c>
      <c r="L2721" s="3" t="s">
        <v>22</v>
      </c>
      <c r="M2721" s="5">
        <v>45535</v>
      </c>
      <c r="N2721">
        <v>35000</v>
      </c>
      <c r="O2721" t="s">
        <v>948</v>
      </c>
      <c r="S2721" s="6">
        <v>44399</v>
      </c>
      <c r="T2721" t="s">
        <v>24</v>
      </c>
      <c r="U2721" t="s">
        <v>25</v>
      </c>
    </row>
    <row r="2722" spans="1:21" hidden="1" x14ac:dyDescent="0.25">
      <c r="A2722" t="s">
        <v>711</v>
      </c>
      <c r="B2722" t="s">
        <v>16</v>
      </c>
      <c r="C2722" t="s">
        <v>17</v>
      </c>
      <c r="E2722" s="1">
        <v>44305</v>
      </c>
      <c r="F2722" s="3" t="s">
        <v>750</v>
      </c>
      <c r="G2722" t="s">
        <v>751</v>
      </c>
      <c r="H2722" t="s">
        <v>147</v>
      </c>
      <c r="I2722" t="s">
        <v>147</v>
      </c>
      <c r="J2722" s="3" t="s">
        <v>752</v>
      </c>
      <c r="K2722" s="3" t="s">
        <v>753</v>
      </c>
      <c r="L2722" s="3" t="s">
        <v>22</v>
      </c>
      <c r="M2722" s="5">
        <v>46131</v>
      </c>
      <c r="O2722" t="s">
        <v>23</v>
      </c>
      <c r="P2722">
        <v>14</v>
      </c>
      <c r="S2722" s="6">
        <v>44400</v>
      </c>
      <c r="T2722" t="s">
        <v>82</v>
      </c>
      <c r="U2722" t="s">
        <v>949</v>
      </c>
    </row>
    <row r="2723" spans="1:21" hidden="1" x14ac:dyDescent="0.25">
      <c r="A2723" t="s">
        <v>711</v>
      </c>
      <c r="B2723" t="s">
        <v>74</v>
      </c>
      <c r="C2723" t="s">
        <v>17</v>
      </c>
      <c r="E2723" s="1">
        <v>44299</v>
      </c>
      <c r="F2723" s="3" t="s">
        <v>742</v>
      </c>
      <c r="G2723" t="s">
        <v>743</v>
      </c>
      <c r="H2723" t="s">
        <v>744</v>
      </c>
      <c r="I2723" t="s">
        <v>745</v>
      </c>
      <c r="J2723" s="3" t="s">
        <v>746</v>
      </c>
      <c r="K2723" s="3" t="s">
        <v>747</v>
      </c>
      <c r="L2723" s="3" t="s">
        <v>22</v>
      </c>
      <c r="M2723" s="5">
        <v>45168</v>
      </c>
      <c r="O2723" t="s">
        <v>103</v>
      </c>
      <c r="P2723">
        <v>3.49E-2</v>
      </c>
      <c r="S2723" s="6">
        <v>44400</v>
      </c>
      <c r="T2723" t="s">
        <v>756</v>
      </c>
      <c r="U2723" t="s">
        <v>949</v>
      </c>
    </row>
    <row r="2724" spans="1:21" hidden="1" x14ac:dyDescent="0.25">
      <c r="A2724" t="s">
        <v>711</v>
      </c>
      <c r="B2724" t="s">
        <v>74</v>
      </c>
      <c r="C2724" t="s">
        <v>17</v>
      </c>
      <c r="E2724" s="1">
        <v>43982</v>
      </c>
      <c r="F2724" s="3" t="s">
        <v>718</v>
      </c>
      <c r="G2724" t="s">
        <v>719</v>
      </c>
      <c r="H2724" t="s">
        <v>720</v>
      </c>
      <c r="I2724" t="s">
        <v>720</v>
      </c>
      <c r="K2724" s="3" t="s">
        <v>721</v>
      </c>
      <c r="L2724" s="3" t="s">
        <v>22</v>
      </c>
      <c r="M2724" s="5">
        <v>45046</v>
      </c>
      <c r="O2724" t="s">
        <v>103</v>
      </c>
      <c r="P2724">
        <v>0.90558000000000005</v>
      </c>
      <c r="S2724" s="6">
        <v>44400</v>
      </c>
      <c r="T2724" t="s">
        <v>756</v>
      </c>
      <c r="U2724" t="s">
        <v>949</v>
      </c>
    </row>
    <row r="2725" spans="1:21" hidden="1" x14ac:dyDescent="0.25">
      <c r="A2725" t="s">
        <v>711</v>
      </c>
      <c r="B2725" t="s">
        <v>74</v>
      </c>
      <c r="C2725" t="s">
        <v>17</v>
      </c>
      <c r="E2725" s="1">
        <v>44284</v>
      </c>
      <c r="F2725" s="3" t="s">
        <v>728</v>
      </c>
      <c r="G2725" t="s">
        <v>729</v>
      </c>
      <c r="H2725" t="s">
        <v>140</v>
      </c>
      <c r="I2725" t="s">
        <v>452</v>
      </c>
      <c r="J2725" s="3" t="s">
        <v>730</v>
      </c>
      <c r="K2725" s="3" t="s">
        <v>731</v>
      </c>
      <c r="L2725" s="3" t="s">
        <v>102</v>
      </c>
      <c r="M2725" s="5">
        <v>44733</v>
      </c>
      <c r="O2725" t="s">
        <v>103</v>
      </c>
      <c r="P2725">
        <v>1.0117700000000001</v>
      </c>
      <c r="S2725" s="6">
        <v>44400</v>
      </c>
      <c r="T2725" t="s">
        <v>756</v>
      </c>
      <c r="U2725" t="s">
        <v>952</v>
      </c>
    </row>
    <row r="2726" spans="1:21" hidden="1" x14ac:dyDescent="0.25">
      <c r="A2726" t="s">
        <v>711</v>
      </c>
      <c r="B2726" t="s">
        <v>16</v>
      </c>
      <c r="C2726" t="s">
        <v>17</v>
      </c>
      <c r="E2726" s="1">
        <v>44305</v>
      </c>
      <c r="F2726" s="3" t="s">
        <v>750</v>
      </c>
      <c r="G2726" t="s">
        <v>751</v>
      </c>
      <c r="H2726" t="s">
        <v>147</v>
      </c>
      <c r="I2726" t="s">
        <v>147</v>
      </c>
      <c r="J2726" s="3" t="s">
        <v>752</v>
      </c>
      <c r="K2726" s="3" t="s">
        <v>753</v>
      </c>
      <c r="L2726" s="3" t="s">
        <v>22</v>
      </c>
      <c r="M2726" s="5">
        <v>46131</v>
      </c>
      <c r="O2726" t="s">
        <v>23</v>
      </c>
      <c r="P2726">
        <v>2</v>
      </c>
      <c r="S2726" s="6">
        <v>44403</v>
      </c>
      <c r="T2726" t="s">
        <v>346</v>
      </c>
      <c r="U2726" t="s">
        <v>955</v>
      </c>
    </row>
    <row r="2727" spans="1:21" hidden="1" x14ac:dyDescent="0.25">
      <c r="A2727" t="s">
        <v>711</v>
      </c>
      <c r="B2727" t="s">
        <v>16</v>
      </c>
      <c r="C2727" t="s">
        <v>17</v>
      </c>
      <c r="E2727" s="1">
        <v>44305</v>
      </c>
      <c r="F2727" s="3" t="s">
        <v>750</v>
      </c>
      <c r="G2727" t="s">
        <v>751</v>
      </c>
      <c r="H2727" t="s">
        <v>147</v>
      </c>
      <c r="I2727" t="s">
        <v>147</v>
      </c>
      <c r="J2727" s="3" t="s">
        <v>752</v>
      </c>
      <c r="K2727" s="3" t="s">
        <v>753</v>
      </c>
      <c r="L2727" s="3" t="s">
        <v>22</v>
      </c>
      <c r="M2727" s="5">
        <v>46131</v>
      </c>
      <c r="O2727" t="s">
        <v>23</v>
      </c>
      <c r="P2727">
        <v>1</v>
      </c>
      <c r="S2727" s="6">
        <v>44403</v>
      </c>
      <c r="T2727" t="s">
        <v>756</v>
      </c>
      <c r="U2727" t="s">
        <v>949</v>
      </c>
    </row>
    <row r="2728" spans="1:21" hidden="1" x14ac:dyDescent="0.25">
      <c r="A2728" t="s">
        <v>711</v>
      </c>
      <c r="B2728" t="s">
        <v>74</v>
      </c>
      <c r="C2728" t="s">
        <v>17</v>
      </c>
      <c r="E2728" s="1">
        <v>44404</v>
      </c>
      <c r="F2728" s="3" t="s">
        <v>956</v>
      </c>
      <c r="G2728" t="s">
        <v>957</v>
      </c>
      <c r="H2728" t="s">
        <v>958</v>
      </c>
      <c r="I2728" t="s">
        <v>959</v>
      </c>
      <c r="J2728" s="3" t="s">
        <v>3133</v>
      </c>
      <c r="K2728" s="3">
        <v>718152</v>
      </c>
      <c r="L2728" s="3" t="s">
        <v>22</v>
      </c>
      <c r="M2728" s="5">
        <v>46098</v>
      </c>
      <c r="N2728">
        <v>140000</v>
      </c>
      <c r="O2728" t="s">
        <v>23</v>
      </c>
      <c r="R2728" s="10">
        <f>Table1[[#This Row],[Initial Balance]]-(SUM(P2788,P2796,P2789,P2798,P2801,P2843,P2917,P2918,P2983,P3013,P3485,P3507,P3734,P3735))</f>
        <v>138151.25</v>
      </c>
      <c r="S2728" s="6">
        <v>44404</v>
      </c>
      <c r="T2728" t="s">
        <v>24</v>
      </c>
      <c r="U2728" t="s">
        <v>25</v>
      </c>
    </row>
    <row r="2729" spans="1:21" hidden="1" x14ac:dyDescent="0.25">
      <c r="A2729" t="s">
        <v>711</v>
      </c>
      <c r="B2729" t="s">
        <v>74</v>
      </c>
      <c r="C2729" t="s">
        <v>17</v>
      </c>
      <c r="E2729" s="1">
        <v>44404</v>
      </c>
      <c r="F2729" s="3" t="s">
        <v>960</v>
      </c>
      <c r="G2729" t="s">
        <v>961</v>
      </c>
      <c r="H2729" t="s">
        <v>958</v>
      </c>
      <c r="I2729" t="s">
        <v>959</v>
      </c>
      <c r="J2729" s="3" t="s">
        <v>962</v>
      </c>
      <c r="K2729" s="3">
        <v>7185955</v>
      </c>
      <c r="L2729" s="3" t="s">
        <v>22</v>
      </c>
      <c r="M2729" s="5">
        <v>46198</v>
      </c>
      <c r="N2729">
        <v>100000</v>
      </c>
      <c r="O2729" t="s">
        <v>23</v>
      </c>
      <c r="R2729" s="10">
        <v>0</v>
      </c>
      <c r="S2729" s="6">
        <v>44404</v>
      </c>
      <c r="T2729" t="s">
        <v>24</v>
      </c>
      <c r="U2729" t="s">
        <v>25</v>
      </c>
    </row>
    <row r="2730" spans="1:21" hidden="1" x14ac:dyDescent="0.25">
      <c r="A2730" t="s">
        <v>711</v>
      </c>
      <c r="B2730" t="s">
        <v>16</v>
      </c>
      <c r="C2730" t="s">
        <v>17</v>
      </c>
      <c r="E2730" s="1">
        <v>44333</v>
      </c>
      <c r="F2730" s="3" t="s">
        <v>757</v>
      </c>
      <c r="G2730" t="s">
        <v>758</v>
      </c>
      <c r="H2730" t="s">
        <v>20</v>
      </c>
      <c r="I2730" t="s">
        <v>20</v>
      </c>
      <c r="J2730" s="3" t="s">
        <v>759</v>
      </c>
      <c r="K2730" s="3" t="s">
        <v>760</v>
      </c>
      <c r="L2730" s="3" t="s">
        <v>22</v>
      </c>
      <c r="M2730" s="5">
        <v>46159</v>
      </c>
      <c r="O2730" t="s">
        <v>23</v>
      </c>
      <c r="P2730">
        <v>25</v>
      </c>
      <c r="S2730" s="6">
        <v>44424</v>
      </c>
      <c r="T2730" t="s">
        <v>707</v>
      </c>
      <c r="U2730" t="s">
        <v>990</v>
      </c>
    </row>
    <row r="2731" spans="1:21" hidden="1" x14ac:dyDescent="0.25">
      <c r="A2731" t="s">
        <v>711</v>
      </c>
      <c r="B2731" t="s">
        <v>16</v>
      </c>
      <c r="C2731" t="s">
        <v>17</v>
      </c>
      <c r="E2731" s="1">
        <v>44397</v>
      </c>
      <c r="F2731" s="3" t="s">
        <v>935</v>
      </c>
      <c r="G2731" t="s">
        <v>936</v>
      </c>
      <c r="H2731" t="s">
        <v>195</v>
      </c>
      <c r="I2731" t="s">
        <v>233</v>
      </c>
      <c r="J2731" s="3" t="s">
        <v>937</v>
      </c>
      <c r="K2731" s="3">
        <v>1295814</v>
      </c>
      <c r="L2731" s="3" t="s">
        <v>22</v>
      </c>
      <c r="M2731" s="5">
        <v>46193</v>
      </c>
      <c r="O2731" t="s">
        <v>23</v>
      </c>
      <c r="P2731">
        <v>3</v>
      </c>
      <c r="S2731" s="6">
        <v>44424</v>
      </c>
      <c r="T2731" t="s">
        <v>707</v>
      </c>
      <c r="U2731" t="s">
        <v>990</v>
      </c>
    </row>
    <row r="2732" spans="1:21" hidden="1" x14ac:dyDescent="0.25">
      <c r="A2732" t="s">
        <v>711</v>
      </c>
      <c r="B2732" t="s">
        <v>16</v>
      </c>
      <c r="C2732" t="s">
        <v>17</v>
      </c>
      <c r="E2732" s="1">
        <v>44424</v>
      </c>
      <c r="F2732" s="3" t="s">
        <v>991</v>
      </c>
      <c r="G2732" t="s">
        <v>992</v>
      </c>
      <c r="H2732" t="s">
        <v>195</v>
      </c>
      <c r="I2732" t="s">
        <v>233</v>
      </c>
      <c r="J2732" s="3" t="s">
        <v>993</v>
      </c>
      <c r="K2732" s="3">
        <v>1325157</v>
      </c>
      <c r="L2732" s="3" t="s">
        <v>22</v>
      </c>
      <c r="M2732" s="5">
        <v>46250</v>
      </c>
      <c r="N2732">
        <v>12</v>
      </c>
      <c r="O2732" t="s">
        <v>23</v>
      </c>
      <c r="R2732" s="10">
        <v>0</v>
      </c>
      <c r="S2732" s="6">
        <v>44424</v>
      </c>
      <c r="T2732" t="s">
        <v>24</v>
      </c>
      <c r="U2732" t="s">
        <v>25</v>
      </c>
    </row>
    <row r="2733" spans="1:21" hidden="1" x14ac:dyDescent="0.25">
      <c r="A2733" t="s">
        <v>711</v>
      </c>
      <c r="B2733" t="s">
        <v>74</v>
      </c>
      <c r="C2733" t="s">
        <v>17</v>
      </c>
      <c r="E2733" s="1">
        <v>44376</v>
      </c>
      <c r="F2733" s="3" t="s">
        <v>693</v>
      </c>
      <c r="G2733" t="s">
        <v>732</v>
      </c>
      <c r="H2733" t="s">
        <v>140</v>
      </c>
      <c r="I2733" t="s">
        <v>485</v>
      </c>
      <c r="J2733" s="3" t="s">
        <v>902</v>
      </c>
      <c r="K2733" s="3">
        <v>20604212</v>
      </c>
      <c r="L2733" s="3" t="s">
        <v>22</v>
      </c>
      <c r="M2733" s="5">
        <v>45388</v>
      </c>
      <c r="O2733" t="s">
        <v>204</v>
      </c>
      <c r="P2733">
        <v>1</v>
      </c>
      <c r="S2733" s="6">
        <v>44424</v>
      </c>
      <c r="T2733" t="s">
        <v>707</v>
      </c>
      <c r="U2733" t="s">
        <v>990</v>
      </c>
    </row>
    <row r="2734" spans="1:21" hidden="1" x14ac:dyDescent="0.25">
      <c r="A2734" t="s">
        <v>711</v>
      </c>
      <c r="B2734" t="s">
        <v>74</v>
      </c>
      <c r="C2734" t="s">
        <v>17</v>
      </c>
      <c r="E2734" s="1">
        <v>44376</v>
      </c>
      <c r="F2734" s="3" t="s">
        <v>693</v>
      </c>
      <c r="G2734" t="s">
        <v>732</v>
      </c>
      <c r="H2734" t="s">
        <v>140</v>
      </c>
      <c r="I2734" t="s">
        <v>485</v>
      </c>
      <c r="J2734" s="3" t="s">
        <v>902</v>
      </c>
      <c r="K2734" s="3">
        <v>20604212</v>
      </c>
      <c r="L2734" s="3" t="s">
        <v>22</v>
      </c>
      <c r="M2734" s="5">
        <v>45388</v>
      </c>
      <c r="O2734" t="s">
        <v>204</v>
      </c>
      <c r="P2734">
        <v>1</v>
      </c>
      <c r="S2734" s="6">
        <v>44425</v>
      </c>
      <c r="T2734" t="s">
        <v>707</v>
      </c>
      <c r="U2734" t="s">
        <v>990</v>
      </c>
    </row>
    <row r="2735" spans="1:21" hidden="1" x14ac:dyDescent="0.25">
      <c r="A2735" t="s">
        <v>711</v>
      </c>
      <c r="B2735" t="s">
        <v>74</v>
      </c>
      <c r="C2735" t="s">
        <v>17</v>
      </c>
      <c r="E2735" s="1">
        <v>44291</v>
      </c>
      <c r="F2735" s="3" t="s">
        <v>734</v>
      </c>
      <c r="G2735" t="s">
        <v>735</v>
      </c>
      <c r="H2735" t="s">
        <v>20</v>
      </c>
      <c r="I2735" t="s">
        <v>226</v>
      </c>
      <c r="J2735" s="3" t="s">
        <v>736</v>
      </c>
      <c r="K2735" s="3">
        <v>60117</v>
      </c>
      <c r="L2735" s="3" t="s">
        <v>102</v>
      </c>
      <c r="M2735" s="5">
        <v>45382</v>
      </c>
      <c r="O2735" t="s">
        <v>227</v>
      </c>
      <c r="P2735">
        <v>1</v>
      </c>
      <c r="S2735" s="6">
        <v>44424</v>
      </c>
      <c r="T2735" t="s">
        <v>707</v>
      </c>
      <c r="U2735" t="s">
        <v>990</v>
      </c>
    </row>
    <row r="2736" spans="1:21" hidden="1" x14ac:dyDescent="0.25">
      <c r="A2736" t="s">
        <v>711</v>
      </c>
      <c r="B2736" t="s">
        <v>74</v>
      </c>
      <c r="C2736" t="s">
        <v>17</v>
      </c>
      <c r="E2736" s="1">
        <v>44291</v>
      </c>
      <c r="F2736" s="3" t="s">
        <v>734</v>
      </c>
      <c r="G2736" t="s">
        <v>735</v>
      </c>
      <c r="H2736" t="s">
        <v>20</v>
      </c>
      <c r="I2736" t="s">
        <v>226</v>
      </c>
      <c r="J2736" s="3" t="s">
        <v>736</v>
      </c>
      <c r="K2736" s="3">
        <v>60117</v>
      </c>
      <c r="L2736" s="3" t="s">
        <v>102</v>
      </c>
      <c r="M2736" s="5">
        <v>45382</v>
      </c>
      <c r="O2736" t="s">
        <v>227</v>
      </c>
      <c r="P2736">
        <v>1</v>
      </c>
      <c r="S2736" s="6">
        <v>44425</v>
      </c>
      <c r="T2736" t="s">
        <v>707</v>
      </c>
      <c r="U2736" t="s">
        <v>990</v>
      </c>
    </row>
    <row r="2737" spans="1:21" hidden="1" x14ac:dyDescent="0.25">
      <c r="A2737" t="s">
        <v>711</v>
      </c>
      <c r="B2737" t="s">
        <v>16</v>
      </c>
      <c r="C2737" t="s">
        <v>17</v>
      </c>
      <c r="E2737" s="1">
        <v>44424</v>
      </c>
      <c r="F2737" s="3" t="s">
        <v>991</v>
      </c>
      <c r="G2737" t="s">
        <v>992</v>
      </c>
      <c r="H2737" t="s">
        <v>195</v>
      </c>
      <c r="I2737" t="s">
        <v>233</v>
      </c>
      <c r="J2737" s="3" t="s">
        <v>993</v>
      </c>
      <c r="K2737" s="3">
        <v>1325157</v>
      </c>
      <c r="L2737" s="3" t="s">
        <v>22</v>
      </c>
      <c r="M2737" s="5">
        <v>46250</v>
      </c>
      <c r="O2737" t="s">
        <v>23</v>
      </c>
      <c r="P2737">
        <v>1</v>
      </c>
      <c r="S2737" s="6">
        <v>44425</v>
      </c>
      <c r="T2737" t="s">
        <v>82</v>
      </c>
      <c r="U2737" t="s">
        <v>990</v>
      </c>
    </row>
    <row r="2738" spans="1:21" hidden="1" x14ac:dyDescent="0.25">
      <c r="A2738" t="s">
        <v>711</v>
      </c>
      <c r="B2738" t="s">
        <v>74</v>
      </c>
      <c r="C2738" t="s">
        <v>17</v>
      </c>
      <c r="E2738" s="1">
        <v>44393</v>
      </c>
      <c r="F2738" s="3" t="s">
        <v>945</v>
      </c>
      <c r="G2738" t="s">
        <v>719</v>
      </c>
      <c r="H2738" t="s">
        <v>744</v>
      </c>
      <c r="I2738" t="s">
        <v>720</v>
      </c>
      <c r="J2738" s="3" t="s">
        <v>946</v>
      </c>
      <c r="K2738" s="3" t="s">
        <v>947</v>
      </c>
      <c r="L2738" s="3" t="s">
        <v>22</v>
      </c>
      <c r="M2738" s="5">
        <v>45535</v>
      </c>
      <c r="O2738" t="s">
        <v>948</v>
      </c>
      <c r="P2738">
        <v>116.33</v>
      </c>
      <c r="S2738" s="6">
        <v>44425</v>
      </c>
      <c r="T2738" t="s">
        <v>707</v>
      </c>
      <c r="U2738" t="s">
        <v>990</v>
      </c>
    </row>
    <row r="2739" spans="1:21" hidden="1" x14ac:dyDescent="0.25">
      <c r="A2739" t="s">
        <v>711</v>
      </c>
      <c r="B2739" t="s">
        <v>74</v>
      </c>
      <c r="C2739" t="s">
        <v>17</v>
      </c>
      <c r="E2739" s="1">
        <v>44393</v>
      </c>
      <c r="F2739" s="3" t="s">
        <v>945</v>
      </c>
      <c r="G2739" t="s">
        <v>719</v>
      </c>
      <c r="H2739" t="s">
        <v>744</v>
      </c>
      <c r="I2739" t="s">
        <v>720</v>
      </c>
      <c r="J2739" s="3" t="s">
        <v>946</v>
      </c>
      <c r="K2739" s="3" t="s">
        <v>947</v>
      </c>
      <c r="L2739" s="3" t="s">
        <v>22</v>
      </c>
      <c r="M2739" s="5">
        <v>45535</v>
      </c>
      <c r="O2739" t="s">
        <v>948</v>
      </c>
      <c r="P2739">
        <v>174.29</v>
      </c>
      <c r="S2739" s="6">
        <v>44426</v>
      </c>
      <c r="T2739" t="s">
        <v>707</v>
      </c>
      <c r="U2739" t="s">
        <v>990</v>
      </c>
    </row>
    <row r="2740" spans="1:21" hidden="1" x14ac:dyDescent="0.25">
      <c r="A2740" t="s">
        <v>711</v>
      </c>
      <c r="B2740" t="s">
        <v>74</v>
      </c>
      <c r="C2740" t="s">
        <v>17</v>
      </c>
      <c r="E2740" s="1">
        <v>44393</v>
      </c>
      <c r="F2740" s="3" t="s">
        <v>945</v>
      </c>
      <c r="G2740" t="s">
        <v>719</v>
      </c>
      <c r="H2740" t="s">
        <v>744</v>
      </c>
      <c r="I2740" t="s">
        <v>720</v>
      </c>
      <c r="J2740" s="3" t="s">
        <v>946</v>
      </c>
      <c r="K2740" s="3" t="s">
        <v>947</v>
      </c>
      <c r="L2740" s="3" t="s">
        <v>22</v>
      </c>
      <c r="M2740" s="5">
        <v>45535</v>
      </c>
      <c r="O2740" t="s">
        <v>948</v>
      </c>
      <c r="P2740">
        <v>58.02</v>
      </c>
      <c r="S2740" s="6">
        <v>44427</v>
      </c>
      <c r="T2740" t="s">
        <v>707</v>
      </c>
      <c r="U2740" t="s">
        <v>990</v>
      </c>
    </row>
    <row r="2741" spans="1:21" hidden="1" x14ac:dyDescent="0.25">
      <c r="A2741" t="s">
        <v>711</v>
      </c>
      <c r="B2741" t="s">
        <v>74</v>
      </c>
      <c r="C2741" t="s">
        <v>17</v>
      </c>
      <c r="E2741" s="1">
        <v>44291</v>
      </c>
      <c r="F2741" s="3" t="s">
        <v>734</v>
      </c>
      <c r="G2741" t="s">
        <v>735</v>
      </c>
      <c r="H2741" t="s">
        <v>20</v>
      </c>
      <c r="I2741" t="s">
        <v>226</v>
      </c>
      <c r="J2741" s="3" t="s">
        <v>736</v>
      </c>
      <c r="K2741" s="3">
        <v>60117</v>
      </c>
      <c r="L2741" s="3" t="s">
        <v>102</v>
      </c>
      <c r="M2741" s="5">
        <v>45382</v>
      </c>
      <c r="O2741" t="s">
        <v>227</v>
      </c>
      <c r="P2741">
        <v>1</v>
      </c>
      <c r="S2741" s="6">
        <v>44427</v>
      </c>
      <c r="T2741" t="s">
        <v>707</v>
      </c>
      <c r="U2741" t="s">
        <v>990</v>
      </c>
    </row>
    <row r="2742" spans="1:21" hidden="1" x14ac:dyDescent="0.25">
      <c r="A2742" t="s">
        <v>711</v>
      </c>
      <c r="B2742" t="s">
        <v>74</v>
      </c>
      <c r="C2742" t="s">
        <v>17</v>
      </c>
      <c r="E2742" s="1">
        <v>44376</v>
      </c>
      <c r="F2742" s="3" t="s">
        <v>693</v>
      </c>
      <c r="G2742" t="s">
        <v>732</v>
      </c>
      <c r="H2742" t="s">
        <v>140</v>
      </c>
      <c r="I2742" t="s">
        <v>485</v>
      </c>
      <c r="J2742" s="3" t="s">
        <v>902</v>
      </c>
      <c r="K2742" s="3">
        <v>20604212</v>
      </c>
      <c r="L2742" s="3" t="s">
        <v>22</v>
      </c>
      <c r="M2742" s="5">
        <v>45388</v>
      </c>
      <c r="O2742" t="s">
        <v>204</v>
      </c>
      <c r="P2742">
        <v>1</v>
      </c>
      <c r="S2742" s="6">
        <v>44426</v>
      </c>
      <c r="T2742" t="s">
        <v>707</v>
      </c>
      <c r="U2742" t="s">
        <v>990</v>
      </c>
    </row>
    <row r="2743" spans="1:21" hidden="1" x14ac:dyDescent="0.25">
      <c r="A2743" t="s">
        <v>711</v>
      </c>
      <c r="B2743" t="s">
        <v>74</v>
      </c>
      <c r="C2743" t="s">
        <v>17</v>
      </c>
      <c r="E2743" s="1">
        <v>44354</v>
      </c>
      <c r="F2743" s="3" t="s">
        <v>913</v>
      </c>
      <c r="G2743" t="s">
        <v>735</v>
      </c>
      <c r="H2743" t="s">
        <v>20</v>
      </c>
      <c r="I2743" t="s">
        <v>226</v>
      </c>
      <c r="J2743" s="3" t="s">
        <v>914</v>
      </c>
      <c r="K2743" s="3">
        <v>155112</v>
      </c>
      <c r="L2743" s="3" t="s">
        <v>102</v>
      </c>
      <c r="M2743" s="5">
        <v>45382</v>
      </c>
      <c r="O2743" t="s">
        <v>227</v>
      </c>
      <c r="P2743">
        <v>1</v>
      </c>
      <c r="S2743" s="6">
        <v>44431</v>
      </c>
      <c r="T2743" t="s">
        <v>707</v>
      </c>
      <c r="U2743" t="s">
        <v>990</v>
      </c>
    </row>
    <row r="2744" spans="1:21" hidden="1" x14ac:dyDescent="0.25">
      <c r="A2744" t="s">
        <v>711</v>
      </c>
      <c r="B2744" t="s">
        <v>74</v>
      </c>
      <c r="C2744" t="s">
        <v>17</v>
      </c>
      <c r="E2744" s="1">
        <v>44376</v>
      </c>
      <c r="F2744" s="3" t="s">
        <v>693</v>
      </c>
      <c r="G2744" t="s">
        <v>732</v>
      </c>
      <c r="H2744" t="s">
        <v>140</v>
      </c>
      <c r="I2744" t="s">
        <v>485</v>
      </c>
      <c r="J2744" s="3" t="s">
        <v>902</v>
      </c>
      <c r="K2744" s="3">
        <v>20604212</v>
      </c>
      <c r="L2744" s="3" t="s">
        <v>22</v>
      </c>
      <c r="M2744" s="5">
        <v>45388</v>
      </c>
      <c r="O2744" t="s">
        <v>204</v>
      </c>
      <c r="P2744">
        <v>1</v>
      </c>
      <c r="S2744" s="6">
        <v>44431</v>
      </c>
      <c r="T2744" t="s">
        <v>707</v>
      </c>
      <c r="U2744" t="s">
        <v>990</v>
      </c>
    </row>
    <row r="2745" spans="1:21" hidden="1" x14ac:dyDescent="0.25">
      <c r="A2745" t="s">
        <v>711</v>
      </c>
      <c r="B2745" t="s">
        <v>74</v>
      </c>
      <c r="C2745" t="s">
        <v>722</v>
      </c>
      <c r="E2745" s="1">
        <v>44295</v>
      </c>
      <c r="F2745" s="3" t="s">
        <v>723</v>
      </c>
      <c r="G2745" t="s">
        <v>724</v>
      </c>
      <c r="H2745" t="s">
        <v>725</v>
      </c>
      <c r="I2745" t="s">
        <v>725</v>
      </c>
      <c r="J2745" s="3" t="s">
        <v>726</v>
      </c>
      <c r="K2745" s="3" t="s">
        <v>727</v>
      </c>
      <c r="L2745" s="3" t="s">
        <v>102</v>
      </c>
      <c r="M2745" s="5">
        <v>44651</v>
      </c>
      <c r="O2745" t="s">
        <v>103</v>
      </c>
      <c r="P2745">
        <v>3.04</v>
      </c>
      <c r="S2745" s="6">
        <v>44429</v>
      </c>
      <c r="T2745" t="s">
        <v>707</v>
      </c>
      <c r="U2745" t="s">
        <v>990</v>
      </c>
    </row>
    <row r="2746" spans="1:21" hidden="1" x14ac:dyDescent="0.25">
      <c r="A2746" t="s">
        <v>711</v>
      </c>
      <c r="B2746" t="s">
        <v>74</v>
      </c>
      <c r="C2746" t="s">
        <v>722</v>
      </c>
      <c r="E2746" s="1">
        <v>44295</v>
      </c>
      <c r="F2746" s="3" t="s">
        <v>723</v>
      </c>
      <c r="G2746" t="s">
        <v>724</v>
      </c>
      <c r="H2746" t="s">
        <v>725</v>
      </c>
      <c r="I2746" t="s">
        <v>725</v>
      </c>
      <c r="J2746" s="3" t="s">
        <v>726</v>
      </c>
      <c r="K2746" s="3" t="s">
        <v>727</v>
      </c>
      <c r="L2746" s="3" t="s">
        <v>102</v>
      </c>
      <c r="M2746" s="5">
        <v>44651</v>
      </c>
      <c r="O2746" t="s">
        <v>103</v>
      </c>
      <c r="P2746">
        <v>0.19</v>
      </c>
      <c r="S2746" s="6">
        <v>44431</v>
      </c>
      <c r="T2746" t="s">
        <v>689</v>
      </c>
      <c r="U2746" t="s">
        <v>1012</v>
      </c>
    </row>
    <row r="2747" spans="1:21" hidden="1" x14ac:dyDescent="0.25">
      <c r="A2747" t="s">
        <v>711</v>
      </c>
      <c r="B2747" t="s">
        <v>74</v>
      </c>
      <c r="C2747" t="s">
        <v>722</v>
      </c>
      <c r="E2747" s="1">
        <v>44295</v>
      </c>
      <c r="F2747" s="3" t="s">
        <v>723</v>
      </c>
      <c r="G2747" t="s">
        <v>724</v>
      </c>
      <c r="H2747" t="s">
        <v>725</v>
      </c>
      <c r="I2747" t="s">
        <v>725</v>
      </c>
      <c r="J2747" s="3" t="s">
        <v>726</v>
      </c>
      <c r="K2747" s="3" t="s">
        <v>727</v>
      </c>
      <c r="L2747" s="3" t="s">
        <v>102</v>
      </c>
      <c r="M2747" s="5">
        <v>44651</v>
      </c>
      <c r="O2747" t="s">
        <v>103</v>
      </c>
      <c r="P2747">
        <v>47.96</v>
      </c>
      <c r="S2747" s="6">
        <v>44432</v>
      </c>
      <c r="T2747" t="s">
        <v>707</v>
      </c>
      <c r="U2747" t="s">
        <v>990</v>
      </c>
    </row>
    <row r="2748" spans="1:21" hidden="1" x14ac:dyDescent="0.25">
      <c r="A2748" t="s">
        <v>711</v>
      </c>
      <c r="B2748" t="s">
        <v>74</v>
      </c>
      <c r="C2748" t="s">
        <v>17</v>
      </c>
      <c r="E2748" s="1">
        <v>44393</v>
      </c>
      <c r="F2748" s="3" t="s">
        <v>945</v>
      </c>
      <c r="G2748" t="s">
        <v>719</v>
      </c>
      <c r="H2748" t="s">
        <v>744</v>
      </c>
      <c r="I2748" t="s">
        <v>720</v>
      </c>
      <c r="J2748" s="3" t="s">
        <v>946</v>
      </c>
      <c r="K2748" s="3" t="s">
        <v>947</v>
      </c>
      <c r="L2748" s="3" t="s">
        <v>22</v>
      </c>
      <c r="M2748" s="5">
        <v>45535</v>
      </c>
      <c r="O2748" t="s">
        <v>948</v>
      </c>
      <c r="P2748">
        <v>232.09</v>
      </c>
      <c r="S2748" s="6">
        <v>44428</v>
      </c>
      <c r="T2748" t="s">
        <v>707</v>
      </c>
      <c r="U2748" t="s">
        <v>990</v>
      </c>
    </row>
    <row r="2749" spans="1:21" hidden="1" x14ac:dyDescent="0.25">
      <c r="A2749" t="s">
        <v>711</v>
      </c>
      <c r="B2749" t="s">
        <v>74</v>
      </c>
      <c r="C2749" t="s">
        <v>17</v>
      </c>
      <c r="E2749" s="1">
        <v>44393</v>
      </c>
      <c r="F2749" s="3" t="s">
        <v>945</v>
      </c>
      <c r="G2749" t="s">
        <v>719</v>
      </c>
      <c r="H2749" t="s">
        <v>744</v>
      </c>
      <c r="I2749" t="s">
        <v>720</v>
      </c>
      <c r="J2749" s="3" t="s">
        <v>946</v>
      </c>
      <c r="K2749" s="3" t="s">
        <v>947</v>
      </c>
      <c r="L2749" s="3" t="s">
        <v>22</v>
      </c>
      <c r="M2749" s="5">
        <v>45535</v>
      </c>
      <c r="O2749" t="s">
        <v>948</v>
      </c>
      <c r="P2749">
        <v>173.99</v>
      </c>
      <c r="S2749" s="6">
        <v>44409</v>
      </c>
      <c r="T2749" t="s">
        <v>707</v>
      </c>
      <c r="U2749" t="s">
        <v>990</v>
      </c>
    </row>
    <row r="2750" spans="1:21" hidden="1" x14ac:dyDescent="0.25">
      <c r="A2750" t="s">
        <v>711</v>
      </c>
      <c r="B2750" t="s">
        <v>74</v>
      </c>
      <c r="C2750" t="s">
        <v>17</v>
      </c>
      <c r="E2750" s="1">
        <v>44393</v>
      </c>
      <c r="F2750" s="3" t="s">
        <v>945</v>
      </c>
      <c r="G2750" t="s">
        <v>719</v>
      </c>
      <c r="H2750" t="s">
        <v>744</v>
      </c>
      <c r="I2750" t="s">
        <v>720</v>
      </c>
      <c r="J2750" s="3" t="s">
        <v>946</v>
      </c>
      <c r="K2750" s="3" t="s">
        <v>947</v>
      </c>
      <c r="L2750" s="3" t="s">
        <v>22</v>
      </c>
      <c r="M2750" s="5">
        <v>45535</v>
      </c>
      <c r="O2750" t="s">
        <v>948</v>
      </c>
      <c r="P2750">
        <v>174.14</v>
      </c>
      <c r="S2750" s="6">
        <v>44431</v>
      </c>
      <c r="T2750" t="s">
        <v>707</v>
      </c>
      <c r="U2750" t="s">
        <v>990</v>
      </c>
    </row>
    <row r="2751" spans="1:21" hidden="1" x14ac:dyDescent="0.25">
      <c r="A2751" t="s">
        <v>711</v>
      </c>
      <c r="B2751" t="s">
        <v>74</v>
      </c>
      <c r="C2751" t="s">
        <v>17</v>
      </c>
      <c r="E2751" s="1">
        <v>44393</v>
      </c>
      <c r="F2751" s="3" t="s">
        <v>945</v>
      </c>
      <c r="G2751" t="s">
        <v>719</v>
      </c>
      <c r="H2751" t="s">
        <v>744</v>
      </c>
      <c r="I2751" t="s">
        <v>720</v>
      </c>
      <c r="J2751" s="3" t="s">
        <v>946</v>
      </c>
      <c r="K2751" s="3" t="s">
        <v>947</v>
      </c>
      <c r="L2751" s="3" t="s">
        <v>22</v>
      </c>
      <c r="M2751" s="5">
        <v>45535</v>
      </c>
      <c r="O2751" t="s">
        <v>948</v>
      </c>
      <c r="P2751">
        <v>232.3</v>
      </c>
      <c r="S2751" s="6">
        <v>44432</v>
      </c>
      <c r="T2751" t="s">
        <v>707</v>
      </c>
      <c r="U2751" t="s">
        <v>990</v>
      </c>
    </row>
    <row r="2752" spans="1:21" hidden="1" x14ac:dyDescent="0.25">
      <c r="A2752" t="s">
        <v>711</v>
      </c>
      <c r="B2752" t="s">
        <v>74</v>
      </c>
      <c r="C2752" t="s">
        <v>17</v>
      </c>
      <c r="E2752" s="1">
        <v>44354</v>
      </c>
      <c r="F2752" s="3" t="s">
        <v>913</v>
      </c>
      <c r="G2752" t="s">
        <v>735</v>
      </c>
      <c r="H2752" t="s">
        <v>20</v>
      </c>
      <c r="I2752" t="s">
        <v>226</v>
      </c>
      <c r="J2752" s="3" t="s">
        <v>914</v>
      </c>
      <c r="K2752" s="3">
        <v>155112</v>
      </c>
      <c r="L2752" s="3" t="s">
        <v>102</v>
      </c>
      <c r="M2752" s="5">
        <v>45382</v>
      </c>
      <c r="O2752" t="s">
        <v>227</v>
      </c>
      <c r="P2752">
        <v>1</v>
      </c>
      <c r="S2752" s="6">
        <v>44432</v>
      </c>
      <c r="T2752" t="s">
        <v>707</v>
      </c>
      <c r="U2752" t="s">
        <v>990</v>
      </c>
    </row>
    <row r="2753" spans="1:21" hidden="1" x14ac:dyDescent="0.25">
      <c r="A2753" t="s">
        <v>711</v>
      </c>
      <c r="B2753" t="s">
        <v>74</v>
      </c>
      <c r="C2753" t="s">
        <v>17</v>
      </c>
      <c r="E2753" s="1">
        <v>43982</v>
      </c>
      <c r="F2753" s="3" t="s">
        <v>718</v>
      </c>
      <c r="G2753" t="s">
        <v>719</v>
      </c>
      <c r="H2753" t="s">
        <v>720</v>
      </c>
      <c r="I2753" t="s">
        <v>720</v>
      </c>
      <c r="K2753" s="3" t="s">
        <v>721</v>
      </c>
      <c r="L2753" s="3" t="s">
        <v>22</v>
      </c>
      <c r="M2753" s="5">
        <v>45046</v>
      </c>
      <c r="O2753" t="s">
        <v>103</v>
      </c>
      <c r="P2753">
        <v>0.90180000000000005</v>
      </c>
      <c r="S2753" s="6">
        <v>44434</v>
      </c>
      <c r="T2753" t="s">
        <v>664</v>
      </c>
      <c r="U2753" t="s">
        <v>1013</v>
      </c>
    </row>
    <row r="2754" spans="1:21" hidden="1" x14ac:dyDescent="0.25">
      <c r="A2754" t="s">
        <v>711</v>
      </c>
      <c r="B2754" t="s">
        <v>74</v>
      </c>
      <c r="C2754" t="s">
        <v>17</v>
      </c>
      <c r="E2754" s="1">
        <v>44421</v>
      </c>
      <c r="F2754" s="3" t="s">
        <v>494</v>
      </c>
      <c r="G2754" t="s">
        <v>735</v>
      </c>
      <c r="H2754" t="s">
        <v>226</v>
      </c>
      <c r="I2754" t="s">
        <v>226</v>
      </c>
      <c r="J2754" s="3" t="s">
        <v>1015</v>
      </c>
      <c r="K2754" s="3">
        <v>217112</v>
      </c>
      <c r="L2754" s="3" t="s">
        <v>22</v>
      </c>
      <c r="M2754" s="5">
        <v>45535</v>
      </c>
      <c r="N2754">
        <v>12</v>
      </c>
      <c r="O2754" t="s">
        <v>227</v>
      </c>
      <c r="R2754" s="10">
        <f>Table1[[#This Row],[Initial Balance]]-P2920-P2949-P2972-P2991-P2992-P3736-P4483-P4484-P4485</f>
        <v>0</v>
      </c>
      <c r="S2754" s="6">
        <v>44438</v>
      </c>
      <c r="T2754" t="s">
        <v>24</v>
      </c>
      <c r="U2754" t="s">
        <v>104</v>
      </c>
    </row>
    <row r="2755" spans="1:21" hidden="1" x14ac:dyDescent="0.25">
      <c r="A2755" t="s">
        <v>711</v>
      </c>
      <c r="B2755" t="s">
        <v>74</v>
      </c>
      <c r="C2755" t="s">
        <v>17</v>
      </c>
      <c r="E2755" s="1">
        <v>44404</v>
      </c>
      <c r="F2755" s="3" t="s">
        <v>956</v>
      </c>
      <c r="G2755" t="s">
        <v>957</v>
      </c>
      <c r="H2755" t="s">
        <v>958</v>
      </c>
      <c r="I2755" t="s">
        <v>959</v>
      </c>
      <c r="J2755" s="3" t="s">
        <v>3133</v>
      </c>
      <c r="K2755" s="3">
        <v>718152</v>
      </c>
      <c r="L2755" s="3" t="s">
        <v>22</v>
      </c>
      <c r="M2755" s="5">
        <v>46098</v>
      </c>
      <c r="O2755" t="s">
        <v>23</v>
      </c>
      <c r="P2755">
        <v>4</v>
      </c>
      <c r="S2755" s="6">
        <v>44442</v>
      </c>
      <c r="T2755" t="s">
        <v>664</v>
      </c>
      <c r="U2755" t="s">
        <v>1021</v>
      </c>
    </row>
    <row r="2756" spans="1:21" hidden="1" x14ac:dyDescent="0.25">
      <c r="A2756" t="s">
        <v>711</v>
      </c>
      <c r="B2756" t="s">
        <v>74</v>
      </c>
      <c r="C2756" t="s">
        <v>17</v>
      </c>
      <c r="E2756" s="1">
        <v>44404</v>
      </c>
      <c r="F2756" s="3" t="s">
        <v>956</v>
      </c>
      <c r="G2756" t="s">
        <v>957</v>
      </c>
      <c r="H2756" t="s">
        <v>958</v>
      </c>
      <c r="I2756" t="s">
        <v>959</v>
      </c>
      <c r="J2756" s="3" t="s">
        <v>3133</v>
      </c>
      <c r="K2756" s="3">
        <v>718152</v>
      </c>
      <c r="L2756" s="3" t="s">
        <v>22</v>
      </c>
      <c r="M2756" s="5">
        <v>46098</v>
      </c>
      <c r="O2756" t="s">
        <v>23</v>
      </c>
      <c r="P2756">
        <v>4</v>
      </c>
      <c r="S2756" s="6">
        <v>44446</v>
      </c>
      <c r="T2756" t="s">
        <v>664</v>
      </c>
      <c r="U2756" t="s">
        <v>1021</v>
      </c>
    </row>
    <row r="2757" spans="1:21" hidden="1" x14ac:dyDescent="0.25">
      <c r="A2757" t="s">
        <v>711</v>
      </c>
      <c r="B2757" t="s">
        <v>74</v>
      </c>
      <c r="C2757" t="s">
        <v>17</v>
      </c>
      <c r="E2757" s="1">
        <v>44404</v>
      </c>
      <c r="F2757" s="3" t="s">
        <v>956</v>
      </c>
      <c r="G2757" t="s">
        <v>957</v>
      </c>
      <c r="H2757" t="s">
        <v>958</v>
      </c>
      <c r="I2757" t="s">
        <v>959</v>
      </c>
      <c r="J2757" s="3" t="s">
        <v>3133</v>
      </c>
      <c r="K2757" s="3">
        <v>718152</v>
      </c>
      <c r="L2757" s="3" t="s">
        <v>22</v>
      </c>
      <c r="M2757" s="5">
        <v>46098</v>
      </c>
      <c r="O2757" t="s">
        <v>23</v>
      </c>
      <c r="P2757">
        <v>5</v>
      </c>
      <c r="S2757" s="6">
        <v>44454</v>
      </c>
      <c r="T2757" t="s">
        <v>1027</v>
      </c>
      <c r="U2757" t="s">
        <v>1028</v>
      </c>
    </row>
    <row r="2758" spans="1:21" hidden="1" x14ac:dyDescent="0.25">
      <c r="A2758" t="s">
        <v>711</v>
      </c>
      <c r="B2758" t="s">
        <v>16</v>
      </c>
      <c r="C2758" t="s">
        <v>17</v>
      </c>
      <c r="E2758" s="1">
        <v>44305</v>
      </c>
      <c r="F2758" s="3" t="s">
        <v>750</v>
      </c>
      <c r="G2758" t="s">
        <v>751</v>
      </c>
      <c r="H2758" t="s">
        <v>147</v>
      </c>
      <c r="I2758" t="s">
        <v>147</v>
      </c>
      <c r="J2758" s="3" t="s">
        <v>752</v>
      </c>
      <c r="K2758" s="3" t="s">
        <v>753</v>
      </c>
      <c r="L2758" s="3" t="s">
        <v>22</v>
      </c>
      <c r="M2758" s="5">
        <v>46131</v>
      </c>
      <c r="O2758" t="s">
        <v>23</v>
      </c>
      <c r="P2758">
        <v>4</v>
      </c>
      <c r="S2758" s="6">
        <v>44455</v>
      </c>
      <c r="T2758" t="s">
        <v>689</v>
      </c>
      <c r="U2758" t="s">
        <v>1029</v>
      </c>
    </row>
    <row r="2759" spans="1:21" hidden="1" x14ac:dyDescent="0.25">
      <c r="A2759" t="s">
        <v>711</v>
      </c>
      <c r="B2759" t="s">
        <v>74</v>
      </c>
      <c r="C2759" t="s">
        <v>17</v>
      </c>
      <c r="E2759" s="1">
        <v>44404</v>
      </c>
      <c r="F2759" s="3" t="s">
        <v>956</v>
      </c>
      <c r="G2759" t="s">
        <v>957</v>
      </c>
      <c r="H2759" t="s">
        <v>958</v>
      </c>
      <c r="I2759" t="s">
        <v>959</v>
      </c>
      <c r="J2759" s="3" t="s">
        <v>3133</v>
      </c>
      <c r="K2759" s="3">
        <v>718152</v>
      </c>
      <c r="L2759" s="3" t="s">
        <v>22</v>
      </c>
      <c r="M2759" s="5">
        <v>46098</v>
      </c>
      <c r="O2759" t="s">
        <v>23</v>
      </c>
      <c r="P2759">
        <v>6</v>
      </c>
      <c r="S2759" s="6">
        <v>44456</v>
      </c>
      <c r="T2759" t="s">
        <v>664</v>
      </c>
      <c r="U2759" t="s">
        <v>1021</v>
      </c>
    </row>
    <row r="2760" spans="1:21" hidden="1" x14ac:dyDescent="0.25">
      <c r="A2760" t="s">
        <v>711</v>
      </c>
      <c r="B2760" t="s">
        <v>74</v>
      </c>
      <c r="C2760" t="s">
        <v>17</v>
      </c>
      <c r="E2760" s="1">
        <v>44404</v>
      </c>
      <c r="F2760" s="3" t="s">
        <v>956</v>
      </c>
      <c r="G2760" t="s">
        <v>957</v>
      </c>
      <c r="H2760" t="s">
        <v>958</v>
      </c>
      <c r="I2760" t="s">
        <v>959</v>
      </c>
      <c r="J2760" s="3" t="s">
        <v>3133</v>
      </c>
      <c r="K2760" s="3">
        <v>718152</v>
      </c>
      <c r="L2760" s="3" t="s">
        <v>22</v>
      </c>
      <c r="M2760" s="5">
        <v>46098</v>
      </c>
      <c r="O2760" t="s">
        <v>23</v>
      </c>
      <c r="P2760">
        <v>4</v>
      </c>
      <c r="S2760" s="6">
        <v>44462</v>
      </c>
      <c r="T2760" t="s">
        <v>664</v>
      </c>
      <c r="U2760" t="s">
        <v>1021</v>
      </c>
    </row>
    <row r="2761" spans="1:21" hidden="1" x14ac:dyDescent="0.25">
      <c r="A2761" t="s">
        <v>711</v>
      </c>
      <c r="B2761" t="s">
        <v>74</v>
      </c>
      <c r="C2761" t="s">
        <v>17</v>
      </c>
      <c r="E2761" s="1">
        <v>44404</v>
      </c>
      <c r="F2761" s="3" t="s">
        <v>960</v>
      </c>
      <c r="G2761" t="s">
        <v>961</v>
      </c>
      <c r="H2761" t="s">
        <v>958</v>
      </c>
      <c r="I2761" t="s">
        <v>959</v>
      </c>
      <c r="J2761" s="3" t="s">
        <v>962</v>
      </c>
      <c r="K2761" s="3">
        <v>7185955</v>
      </c>
      <c r="L2761" s="3" t="s">
        <v>22</v>
      </c>
      <c r="M2761" s="5">
        <v>46198</v>
      </c>
      <c r="O2761" t="s">
        <v>23</v>
      </c>
      <c r="P2761">
        <v>100000</v>
      </c>
      <c r="S2761" s="6">
        <v>44463</v>
      </c>
      <c r="T2761" t="s">
        <v>24</v>
      </c>
      <c r="U2761" t="s">
        <v>1031</v>
      </c>
    </row>
    <row r="2762" spans="1:21" hidden="1" x14ac:dyDescent="0.25">
      <c r="A2762" t="s">
        <v>711</v>
      </c>
      <c r="B2762" t="s">
        <v>65</v>
      </c>
      <c r="C2762" t="s">
        <v>17</v>
      </c>
      <c r="E2762" s="1">
        <v>44463</v>
      </c>
      <c r="F2762" s="3" t="s">
        <v>1032</v>
      </c>
      <c r="G2762" t="s">
        <v>1033</v>
      </c>
      <c r="H2762" t="s">
        <v>1034</v>
      </c>
      <c r="I2762" t="s">
        <v>1034</v>
      </c>
      <c r="J2762" s="3" t="s">
        <v>1035</v>
      </c>
      <c r="K2762" s="3">
        <v>7200936</v>
      </c>
      <c r="L2762" s="3" t="s">
        <v>22</v>
      </c>
      <c r="M2762" s="5">
        <v>46247</v>
      </c>
      <c r="N2762">
        <v>100000</v>
      </c>
      <c r="O2762" t="s">
        <v>23</v>
      </c>
      <c r="R2762" s="10">
        <f>Table1[[#This Row],[Initial Balance]]-SUM(P2902,P2903,P2904,P2905,P3583,P4318,P4319,P5257,P3702)</f>
        <v>93560</v>
      </c>
      <c r="S2762" s="6">
        <v>44463</v>
      </c>
      <c r="T2762" t="s">
        <v>24</v>
      </c>
      <c r="U2762" t="s">
        <v>25</v>
      </c>
    </row>
    <row r="2763" spans="1:21" hidden="1" x14ac:dyDescent="0.25">
      <c r="A2763" t="s">
        <v>711</v>
      </c>
      <c r="B2763" t="s">
        <v>74</v>
      </c>
      <c r="C2763" t="s">
        <v>17</v>
      </c>
      <c r="E2763" s="1">
        <v>44463</v>
      </c>
      <c r="F2763" s="3" t="s">
        <v>1036</v>
      </c>
      <c r="G2763" t="s">
        <v>1037</v>
      </c>
      <c r="H2763" t="s">
        <v>1034</v>
      </c>
      <c r="I2763" t="s">
        <v>1034</v>
      </c>
      <c r="J2763" s="3" t="s">
        <v>1038</v>
      </c>
      <c r="K2763" s="3">
        <v>7184078</v>
      </c>
      <c r="L2763" s="3" t="s">
        <v>22</v>
      </c>
      <c r="M2763" s="5">
        <v>46096</v>
      </c>
      <c r="N2763">
        <v>100000</v>
      </c>
      <c r="O2763" t="s">
        <v>23</v>
      </c>
      <c r="R2763" s="10">
        <v>96845</v>
      </c>
      <c r="S2763" s="6">
        <v>44463</v>
      </c>
      <c r="T2763" t="s">
        <v>24</v>
      </c>
      <c r="U2763" t="s">
        <v>25</v>
      </c>
    </row>
    <row r="2764" spans="1:21" hidden="1" x14ac:dyDescent="0.25">
      <c r="A2764" t="s">
        <v>711</v>
      </c>
      <c r="B2764" t="s">
        <v>74</v>
      </c>
      <c r="C2764" t="s">
        <v>722</v>
      </c>
      <c r="E2764" s="1">
        <v>44295</v>
      </c>
      <c r="F2764" s="3" t="s">
        <v>723</v>
      </c>
      <c r="G2764" t="s">
        <v>724</v>
      </c>
      <c r="H2764" t="s">
        <v>725</v>
      </c>
      <c r="I2764" t="s">
        <v>725</v>
      </c>
      <c r="J2764" s="3" t="s">
        <v>726</v>
      </c>
      <c r="K2764" s="3" t="s">
        <v>727</v>
      </c>
      <c r="L2764" s="3" t="s">
        <v>102</v>
      </c>
      <c r="M2764" s="5">
        <v>44651</v>
      </c>
      <c r="O2764" t="s">
        <v>103</v>
      </c>
      <c r="P2764">
        <v>0.10249999999999999</v>
      </c>
      <c r="S2764" s="6">
        <v>44469</v>
      </c>
      <c r="T2764" t="s">
        <v>707</v>
      </c>
      <c r="U2764" t="s">
        <v>1040</v>
      </c>
    </row>
    <row r="2765" spans="1:21" hidden="1" x14ac:dyDescent="0.25">
      <c r="A2765" t="s">
        <v>711</v>
      </c>
      <c r="B2765" t="s">
        <v>16</v>
      </c>
      <c r="C2765" t="s">
        <v>17</v>
      </c>
      <c r="E2765" s="1">
        <v>44424</v>
      </c>
      <c r="F2765" s="3" t="s">
        <v>991</v>
      </c>
      <c r="G2765" t="s">
        <v>992</v>
      </c>
      <c r="H2765" t="s">
        <v>195</v>
      </c>
      <c r="I2765" t="s">
        <v>233</v>
      </c>
      <c r="J2765" s="3" t="s">
        <v>993</v>
      </c>
      <c r="K2765" s="3">
        <v>1325157</v>
      </c>
      <c r="L2765" s="3" t="s">
        <v>22</v>
      </c>
      <c r="M2765" s="5">
        <v>46250</v>
      </c>
      <c r="O2765" t="s">
        <v>23</v>
      </c>
      <c r="P2765">
        <v>1</v>
      </c>
      <c r="S2765" s="6">
        <v>44481</v>
      </c>
      <c r="T2765" t="s">
        <v>707</v>
      </c>
      <c r="U2765" t="s">
        <v>1075</v>
      </c>
    </row>
    <row r="2766" spans="1:21" hidden="1" x14ac:dyDescent="0.25">
      <c r="A2766" t="s">
        <v>711</v>
      </c>
      <c r="B2766" t="s">
        <v>74</v>
      </c>
      <c r="C2766" t="s">
        <v>17</v>
      </c>
      <c r="E2766" s="1">
        <v>44404</v>
      </c>
      <c r="F2766" s="3" t="s">
        <v>956</v>
      </c>
      <c r="G2766" t="s">
        <v>957</v>
      </c>
      <c r="H2766" t="s">
        <v>958</v>
      </c>
      <c r="I2766" t="s">
        <v>959</v>
      </c>
      <c r="J2766" s="3" t="s">
        <v>3133</v>
      </c>
      <c r="K2766" s="3">
        <v>718152</v>
      </c>
      <c r="L2766" s="3" t="s">
        <v>22</v>
      </c>
      <c r="M2766" s="5">
        <v>46098</v>
      </c>
      <c r="O2766" t="s">
        <v>23</v>
      </c>
      <c r="P2766">
        <v>2</v>
      </c>
      <c r="S2766" s="6">
        <v>44484</v>
      </c>
      <c r="T2766" t="s">
        <v>664</v>
      </c>
      <c r="U2766" t="s">
        <v>1021</v>
      </c>
    </row>
    <row r="2767" spans="1:21" hidden="1" x14ac:dyDescent="0.25">
      <c r="A2767" t="s">
        <v>711</v>
      </c>
      <c r="B2767" t="s">
        <v>65</v>
      </c>
      <c r="C2767" t="s">
        <v>17</v>
      </c>
      <c r="E2767" s="1">
        <v>44487</v>
      </c>
      <c r="F2767" s="3" t="s">
        <v>1105</v>
      </c>
      <c r="G2767" t="s">
        <v>1106</v>
      </c>
      <c r="H2767" t="s">
        <v>158</v>
      </c>
      <c r="I2767" t="s">
        <v>417</v>
      </c>
      <c r="J2767" s="3" t="s">
        <v>1107</v>
      </c>
      <c r="L2767" s="3" t="s">
        <v>22</v>
      </c>
      <c r="M2767" s="5">
        <v>44779</v>
      </c>
      <c r="N2767">
        <v>80</v>
      </c>
      <c r="O2767" t="s">
        <v>23</v>
      </c>
      <c r="R2767" s="10">
        <v>39</v>
      </c>
      <c r="S2767" s="6">
        <v>44487</v>
      </c>
      <c r="T2767" t="s">
        <v>24</v>
      </c>
      <c r="U2767" t="s">
        <v>25</v>
      </c>
    </row>
    <row r="2768" spans="1:21" hidden="1" x14ac:dyDescent="0.25">
      <c r="A2768" t="s">
        <v>711</v>
      </c>
      <c r="B2768" t="s">
        <v>74</v>
      </c>
      <c r="C2768" t="s">
        <v>17</v>
      </c>
      <c r="E2768" s="1">
        <v>44426</v>
      </c>
      <c r="F2768" s="3" t="s">
        <v>1108</v>
      </c>
      <c r="G2768" t="s">
        <v>1109</v>
      </c>
      <c r="H2768" t="s">
        <v>452</v>
      </c>
      <c r="J2768" s="3" t="s">
        <v>1110</v>
      </c>
      <c r="K2768" s="3">
        <v>42605213</v>
      </c>
      <c r="L2768" s="3" t="s">
        <v>22</v>
      </c>
      <c r="M2768" s="5">
        <v>45438</v>
      </c>
      <c r="N2768">
        <v>20</v>
      </c>
      <c r="O2768" t="s">
        <v>455</v>
      </c>
      <c r="R2768" s="10">
        <v>0</v>
      </c>
      <c r="S2768" s="6">
        <v>44487</v>
      </c>
      <c r="T2768" t="s">
        <v>24</v>
      </c>
      <c r="U2768" t="s">
        <v>25</v>
      </c>
    </row>
    <row r="2769" spans="1:21" hidden="1" x14ac:dyDescent="0.25">
      <c r="A2769" t="s">
        <v>711</v>
      </c>
      <c r="B2769" t="s">
        <v>74</v>
      </c>
      <c r="C2769" t="s">
        <v>17</v>
      </c>
      <c r="E2769" s="1">
        <v>44426</v>
      </c>
      <c r="F2769" s="3" t="s">
        <v>1108</v>
      </c>
      <c r="G2769" t="s">
        <v>1109</v>
      </c>
      <c r="H2769" t="s">
        <v>452</v>
      </c>
      <c r="J2769" s="3" t="s">
        <v>1110</v>
      </c>
      <c r="K2769" s="3">
        <v>42605213</v>
      </c>
      <c r="L2769" s="3" t="s">
        <v>22</v>
      </c>
      <c r="M2769" s="5">
        <v>45438</v>
      </c>
      <c r="O2769" t="s">
        <v>455</v>
      </c>
      <c r="P2769">
        <v>20</v>
      </c>
      <c r="S2769" s="6">
        <v>44487</v>
      </c>
      <c r="T2769" t="s">
        <v>707</v>
      </c>
      <c r="U2769" t="s">
        <v>1075</v>
      </c>
    </row>
    <row r="2770" spans="1:21" hidden="1" x14ac:dyDescent="0.25">
      <c r="A2770" t="s">
        <v>711</v>
      </c>
      <c r="B2770" t="s">
        <v>74</v>
      </c>
      <c r="C2770" t="s">
        <v>17</v>
      </c>
      <c r="E2770" s="1">
        <v>44354</v>
      </c>
      <c r="F2770" s="3" t="s">
        <v>913</v>
      </c>
      <c r="G2770" t="s">
        <v>735</v>
      </c>
      <c r="H2770" t="s">
        <v>20</v>
      </c>
      <c r="I2770" t="s">
        <v>226</v>
      </c>
      <c r="J2770" s="3" t="s">
        <v>914</v>
      </c>
      <c r="K2770" s="3">
        <v>155112</v>
      </c>
      <c r="L2770" s="3" t="s">
        <v>102</v>
      </c>
      <c r="M2770" s="5">
        <v>45382</v>
      </c>
      <c r="O2770" t="s">
        <v>227</v>
      </c>
      <c r="P2770">
        <v>1</v>
      </c>
      <c r="S2770" s="6">
        <v>44481</v>
      </c>
      <c r="T2770" t="s">
        <v>707</v>
      </c>
      <c r="U2770" t="s">
        <v>1075</v>
      </c>
    </row>
    <row r="2771" spans="1:21" hidden="1" x14ac:dyDescent="0.25">
      <c r="A2771" t="s">
        <v>711</v>
      </c>
      <c r="B2771" t="s">
        <v>74</v>
      </c>
      <c r="C2771" t="s">
        <v>17</v>
      </c>
      <c r="E2771" s="1">
        <v>44354</v>
      </c>
      <c r="F2771" s="3" t="s">
        <v>913</v>
      </c>
      <c r="G2771" t="s">
        <v>735</v>
      </c>
      <c r="H2771" t="s">
        <v>20</v>
      </c>
      <c r="I2771" t="s">
        <v>226</v>
      </c>
      <c r="J2771" s="3" t="s">
        <v>914</v>
      </c>
      <c r="K2771" s="3">
        <v>155112</v>
      </c>
      <c r="L2771" s="3" t="s">
        <v>102</v>
      </c>
      <c r="M2771" s="5">
        <v>45382</v>
      </c>
      <c r="O2771" t="s">
        <v>227</v>
      </c>
      <c r="P2771">
        <v>1</v>
      </c>
      <c r="S2771" s="6">
        <v>44482</v>
      </c>
      <c r="T2771" t="s">
        <v>707</v>
      </c>
      <c r="U2771" t="s">
        <v>1075</v>
      </c>
    </row>
    <row r="2772" spans="1:21" hidden="1" x14ac:dyDescent="0.25">
      <c r="A2772" t="s">
        <v>711</v>
      </c>
      <c r="B2772" t="s">
        <v>74</v>
      </c>
      <c r="C2772" t="s">
        <v>17</v>
      </c>
      <c r="E2772" s="1">
        <v>44354</v>
      </c>
      <c r="F2772" s="3" t="s">
        <v>913</v>
      </c>
      <c r="G2772" t="s">
        <v>735</v>
      </c>
      <c r="H2772" t="s">
        <v>20</v>
      </c>
      <c r="I2772" t="s">
        <v>226</v>
      </c>
      <c r="J2772" s="3" t="s">
        <v>914</v>
      </c>
      <c r="K2772" s="3">
        <v>155112</v>
      </c>
      <c r="L2772" s="3" t="s">
        <v>102</v>
      </c>
      <c r="M2772" s="5">
        <v>45382</v>
      </c>
      <c r="O2772" t="s">
        <v>227</v>
      </c>
      <c r="P2772">
        <v>2</v>
      </c>
      <c r="S2772" s="6">
        <v>44484</v>
      </c>
      <c r="T2772" t="s">
        <v>707</v>
      </c>
      <c r="U2772" t="s">
        <v>1075</v>
      </c>
    </row>
    <row r="2773" spans="1:21" hidden="1" x14ac:dyDescent="0.25">
      <c r="A2773" t="s">
        <v>711</v>
      </c>
      <c r="B2773" t="s">
        <v>74</v>
      </c>
      <c r="C2773" t="s">
        <v>17</v>
      </c>
      <c r="E2773" s="1">
        <v>44354</v>
      </c>
      <c r="F2773" s="3" t="s">
        <v>913</v>
      </c>
      <c r="G2773" t="s">
        <v>735</v>
      </c>
      <c r="H2773" t="s">
        <v>20</v>
      </c>
      <c r="I2773" t="s">
        <v>226</v>
      </c>
      <c r="J2773" s="3" t="s">
        <v>914</v>
      </c>
      <c r="K2773" s="3">
        <v>155112</v>
      </c>
      <c r="L2773" s="3" t="s">
        <v>102</v>
      </c>
      <c r="M2773" s="5">
        <v>45382</v>
      </c>
      <c r="O2773" t="s">
        <v>227</v>
      </c>
      <c r="P2773">
        <v>2</v>
      </c>
      <c r="S2773" s="6">
        <v>44487</v>
      </c>
      <c r="T2773" t="s">
        <v>707</v>
      </c>
      <c r="U2773" t="s">
        <v>1075</v>
      </c>
    </row>
    <row r="2774" spans="1:21" hidden="1" x14ac:dyDescent="0.25">
      <c r="A2774" t="s">
        <v>711</v>
      </c>
      <c r="B2774" t="s">
        <v>74</v>
      </c>
      <c r="C2774" t="s">
        <v>17</v>
      </c>
      <c r="E2774" s="1">
        <v>44354</v>
      </c>
      <c r="F2774" s="3" t="s">
        <v>913</v>
      </c>
      <c r="G2774" t="s">
        <v>735</v>
      </c>
      <c r="H2774" t="s">
        <v>20</v>
      </c>
      <c r="I2774" t="s">
        <v>226</v>
      </c>
      <c r="J2774" s="3" t="s">
        <v>914</v>
      </c>
      <c r="K2774" s="3">
        <v>155112</v>
      </c>
      <c r="L2774" s="3" t="s">
        <v>102</v>
      </c>
      <c r="M2774" s="5">
        <v>45382</v>
      </c>
      <c r="O2774" t="s">
        <v>227</v>
      </c>
      <c r="P2774">
        <v>2</v>
      </c>
      <c r="S2774" s="6">
        <v>44490</v>
      </c>
      <c r="T2774" t="s">
        <v>707</v>
      </c>
      <c r="U2774" t="s">
        <v>1075</v>
      </c>
    </row>
    <row r="2775" spans="1:21" hidden="1" x14ac:dyDescent="0.25">
      <c r="A2775" t="s">
        <v>711</v>
      </c>
      <c r="B2775" t="s">
        <v>16</v>
      </c>
      <c r="C2775" t="s">
        <v>17</v>
      </c>
      <c r="E2775" s="1">
        <v>44424</v>
      </c>
      <c r="F2775" s="3" t="s">
        <v>991</v>
      </c>
      <c r="G2775" t="s">
        <v>992</v>
      </c>
      <c r="H2775" t="s">
        <v>195</v>
      </c>
      <c r="I2775" t="s">
        <v>233</v>
      </c>
      <c r="J2775" s="3" t="s">
        <v>993</v>
      </c>
      <c r="K2775" s="3">
        <v>1325157</v>
      </c>
      <c r="L2775" s="3" t="s">
        <v>22</v>
      </c>
      <c r="M2775" s="5">
        <v>46250</v>
      </c>
      <c r="O2775" t="s">
        <v>23</v>
      </c>
      <c r="P2775">
        <v>1</v>
      </c>
      <c r="S2775" s="6">
        <v>44490</v>
      </c>
      <c r="T2775" t="s">
        <v>707</v>
      </c>
      <c r="U2775" t="s">
        <v>1075</v>
      </c>
    </row>
    <row r="2776" spans="1:21" hidden="1" x14ac:dyDescent="0.25">
      <c r="A2776" t="s">
        <v>711</v>
      </c>
      <c r="B2776" t="s">
        <v>74</v>
      </c>
      <c r="C2776" t="s">
        <v>17</v>
      </c>
      <c r="E2776" s="1">
        <v>44376</v>
      </c>
      <c r="F2776" s="3" t="s">
        <v>693</v>
      </c>
      <c r="G2776" t="s">
        <v>732</v>
      </c>
      <c r="H2776" t="s">
        <v>140</v>
      </c>
      <c r="I2776" t="s">
        <v>485</v>
      </c>
      <c r="J2776" s="3" t="s">
        <v>902</v>
      </c>
      <c r="K2776" s="3">
        <v>20604212</v>
      </c>
      <c r="L2776" s="3" t="s">
        <v>22</v>
      </c>
      <c r="M2776" s="5">
        <v>45388</v>
      </c>
      <c r="O2776" t="s">
        <v>204</v>
      </c>
      <c r="P2776">
        <v>1</v>
      </c>
      <c r="S2776" s="6">
        <v>44481</v>
      </c>
      <c r="T2776" t="s">
        <v>707</v>
      </c>
      <c r="U2776" t="s">
        <v>1075</v>
      </c>
    </row>
    <row r="2777" spans="1:21" hidden="1" x14ac:dyDescent="0.25">
      <c r="A2777" t="s">
        <v>711</v>
      </c>
      <c r="B2777" t="s">
        <v>74</v>
      </c>
      <c r="C2777" t="s">
        <v>17</v>
      </c>
      <c r="E2777" s="1">
        <v>44376</v>
      </c>
      <c r="F2777" s="3" t="s">
        <v>693</v>
      </c>
      <c r="G2777" t="s">
        <v>732</v>
      </c>
      <c r="H2777" t="s">
        <v>140</v>
      </c>
      <c r="I2777" t="s">
        <v>485</v>
      </c>
      <c r="J2777" s="3" t="s">
        <v>902</v>
      </c>
      <c r="K2777" s="3">
        <v>20604212</v>
      </c>
      <c r="L2777" s="3" t="s">
        <v>22</v>
      </c>
      <c r="M2777" s="5">
        <v>45388</v>
      </c>
      <c r="O2777" t="s">
        <v>204</v>
      </c>
      <c r="P2777">
        <v>1</v>
      </c>
      <c r="S2777" s="6">
        <v>41195</v>
      </c>
      <c r="T2777" t="s">
        <v>707</v>
      </c>
      <c r="U2777" t="s">
        <v>1075</v>
      </c>
    </row>
    <row r="2778" spans="1:21" hidden="1" x14ac:dyDescent="0.25">
      <c r="A2778" t="s">
        <v>711</v>
      </c>
      <c r="B2778" t="s">
        <v>74</v>
      </c>
      <c r="C2778" t="s">
        <v>17</v>
      </c>
      <c r="E2778" s="1">
        <v>44376</v>
      </c>
      <c r="F2778" s="3" t="s">
        <v>693</v>
      </c>
      <c r="G2778" t="s">
        <v>732</v>
      </c>
      <c r="H2778" t="s">
        <v>140</v>
      </c>
      <c r="I2778" t="s">
        <v>485</v>
      </c>
      <c r="J2778" s="3" t="s">
        <v>902</v>
      </c>
      <c r="K2778" s="3">
        <v>20604212</v>
      </c>
      <c r="L2778" s="3" t="s">
        <v>22</v>
      </c>
      <c r="M2778" s="5">
        <v>45388</v>
      </c>
      <c r="O2778" t="s">
        <v>204</v>
      </c>
      <c r="P2778">
        <v>2</v>
      </c>
      <c r="S2778" s="6">
        <v>41197</v>
      </c>
      <c r="T2778" t="s">
        <v>707</v>
      </c>
      <c r="U2778" t="s">
        <v>1075</v>
      </c>
    </row>
    <row r="2779" spans="1:21" hidden="1" x14ac:dyDescent="0.25">
      <c r="A2779" t="s">
        <v>711</v>
      </c>
      <c r="B2779" t="s">
        <v>74</v>
      </c>
      <c r="C2779" t="s">
        <v>17</v>
      </c>
      <c r="E2779" s="1">
        <v>44376</v>
      </c>
      <c r="F2779" s="3" t="s">
        <v>693</v>
      </c>
      <c r="G2779" t="s">
        <v>732</v>
      </c>
      <c r="H2779" t="s">
        <v>140</v>
      </c>
      <c r="I2779" t="s">
        <v>485</v>
      </c>
      <c r="J2779" s="3" t="s">
        <v>902</v>
      </c>
      <c r="K2779" s="3">
        <v>20604212</v>
      </c>
      <c r="L2779" s="3" t="s">
        <v>22</v>
      </c>
      <c r="M2779" s="5">
        <v>45388</v>
      </c>
      <c r="O2779" t="s">
        <v>204</v>
      </c>
      <c r="P2779">
        <v>4</v>
      </c>
      <c r="S2779" s="6">
        <v>44486</v>
      </c>
      <c r="T2779" t="s">
        <v>707</v>
      </c>
      <c r="U2779" t="s">
        <v>1075</v>
      </c>
    </row>
    <row r="2780" spans="1:21" hidden="1" x14ac:dyDescent="0.25">
      <c r="A2780" t="s">
        <v>711</v>
      </c>
      <c r="B2780" t="s">
        <v>74</v>
      </c>
      <c r="C2780" t="s">
        <v>17</v>
      </c>
      <c r="E2780" s="1">
        <v>44376</v>
      </c>
      <c r="F2780" s="3" t="s">
        <v>693</v>
      </c>
      <c r="G2780" t="s">
        <v>732</v>
      </c>
      <c r="H2780" t="s">
        <v>140</v>
      </c>
      <c r="I2780" t="s">
        <v>485</v>
      </c>
      <c r="J2780" s="3" t="s">
        <v>902</v>
      </c>
      <c r="K2780" s="3">
        <v>20604212</v>
      </c>
      <c r="L2780" s="3" t="s">
        <v>22</v>
      </c>
      <c r="M2780" s="5">
        <v>45388</v>
      </c>
      <c r="O2780" t="s">
        <v>204</v>
      </c>
      <c r="P2780">
        <v>1</v>
      </c>
      <c r="S2780" s="6">
        <v>44491</v>
      </c>
      <c r="T2780" t="s">
        <v>707</v>
      </c>
      <c r="U2780" t="s">
        <v>1075</v>
      </c>
    </row>
    <row r="2781" spans="1:21" hidden="1" x14ac:dyDescent="0.25">
      <c r="A2781" t="s">
        <v>711</v>
      </c>
      <c r="B2781" t="s">
        <v>65</v>
      </c>
      <c r="C2781" t="s">
        <v>17</v>
      </c>
      <c r="E2781" s="1">
        <v>44490</v>
      </c>
      <c r="F2781" s="3" t="s">
        <v>1123</v>
      </c>
      <c r="G2781" t="s">
        <v>1124</v>
      </c>
      <c r="H2781" t="s">
        <v>20</v>
      </c>
      <c r="I2781" t="s">
        <v>195</v>
      </c>
      <c r="J2781" s="3" t="s">
        <v>1125</v>
      </c>
      <c r="K2781" s="3">
        <v>1320777</v>
      </c>
      <c r="L2781" s="3" t="s">
        <v>22</v>
      </c>
      <c r="M2781" s="5">
        <v>46316</v>
      </c>
      <c r="N2781">
        <v>12</v>
      </c>
      <c r="O2781" t="s">
        <v>23</v>
      </c>
      <c r="R2781" s="10">
        <v>8</v>
      </c>
      <c r="S2781" s="6">
        <v>44491</v>
      </c>
      <c r="T2781" t="s">
        <v>24</v>
      </c>
      <c r="U2781" t="s">
        <v>25</v>
      </c>
    </row>
    <row r="2782" spans="1:21" hidden="1" x14ac:dyDescent="0.25">
      <c r="A2782" t="s">
        <v>711</v>
      </c>
      <c r="B2782" t="s">
        <v>74</v>
      </c>
      <c r="C2782" t="s">
        <v>17</v>
      </c>
      <c r="E2782" s="1">
        <v>44393</v>
      </c>
      <c r="F2782" s="3" t="s">
        <v>945</v>
      </c>
      <c r="G2782" t="s">
        <v>719</v>
      </c>
      <c r="H2782" t="s">
        <v>744</v>
      </c>
      <c r="I2782" t="s">
        <v>720</v>
      </c>
      <c r="J2782" s="3" t="s">
        <v>946</v>
      </c>
      <c r="K2782" s="3" t="s">
        <v>947</v>
      </c>
      <c r="L2782" s="3" t="s">
        <v>22</v>
      </c>
      <c r="M2782" s="5">
        <v>45535</v>
      </c>
      <c r="O2782" t="s">
        <v>948</v>
      </c>
      <c r="P2782">
        <v>57.04</v>
      </c>
      <c r="S2782" s="6">
        <v>44481</v>
      </c>
      <c r="T2782" t="s">
        <v>707</v>
      </c>
      <c r="U2782" t="s">
        <v>27</v>
      </c>
    </row>
    <row r="2783" spans="1:21" hidden="1" x14ac:dyDescent="0.25">
      <c r="A2783" t="s">
        <v>711</v>
      </c>
      <c r="B2783" t="s">
        <v>74</v>
      </c>
      <c r="C2783" t="s">
        <v>17</v>
      </c>
      <c r="E2783" s="1">
        <v>44393</v>
      </c>
      <c r="F2783" s="3" t="s">
        <v>945</v>
      </c>
      <c r="G2783" t="s">
        <v>719</v>
      </c>
      <c r="H2783" t="s">
        <v>744</v>
      </c>
      <c r="I2783" t="s">
        <v>720</v>
      </c>
      <c r="J2783" s="3" t="s">
        <v>946</v>
      </c>
      <c r="K2783" s="3" t="s">
        <v>947</v>
      </c>
      <c r="L2783" s="3" t="s">
        <v>22</v>
      </c>
      <c r="M2783" s="5">
        <v>45535</v>
      </c>
      <c r="O2783" t="s">
        <v>948</v>
      </c>
      <c r="P2783">
        <v>174.22</v>
      </c>
      <c r="S2783" s="6">
        <v>44482</v>
      </c>
      <c r="T2783" t="s">
        <v>707</v>
      </c>
      <c r="U2783" t="s">
        <v>27</v>
      </c>
    </row>
    <row r="2784" spans="1:21" hidden="1" x14ac:dyDescent="0.25">
      <c r="A2784" t="s">
        <v>711</v>
      </c>
      <c r="B2784" t="s">
        <v>74</v>
      </c>
      <c r="C2784" t="s">
        <v>17</v>
      </c>
      <c r="E2784" s="1">
        <v>44393</v>
      </c>
      <c r="F2784" s="3" t="s">
        <v>945</v>
      </c>
      <c r="G2784" t="s">
        <v>719</v>
      </c>
      <c r="H2784" t="s">
        <v>744</v>
      </c>
      <c r="I2784" t="s">
        <v>720</v>
      </c>
      <c r="J2784" s="3" t="s">
        <v>946</v>
      </c>
      <c r="K2784" s="3" t="s">
        <v>947</v>
      </c>
      <c r="L2784" s="3" t="s">
        <v>22</v>
      </c>
      <c r="M2784" s="5">
        <v>45535</v>
      </c>
      <c r="O2784" t="s">
        <v>948</v>
      </c>
      <c r="P2784">
        <v>175.38</v>
      </c>
      <c r="S2784" s="6">
        <v>44483</v>
      </c>
      <c r="T2784" t="s">
        <v>707</v>
      </c>
      <c r="U2784" t="s">
        <v>27</v>
      </c>
    </row>
    <row r="2785" spans="1:21" hidden="1" x14ac:dyDescent="0.25">
      <c r="A2785" t="s">
        <v>711</v>
      </c>
      <c r="B2785" t="s">
        <v>74</v>
      </c>
      <c r="C2785" t="s">
        <v>17</v>
      </c>
      <c r="E2785" s="1">
        <v>44393</v>
      </c>
      <c r="F2785" s="3" t="s">
        <v>945</v>
      </c>
      <c r="G2785" t="s">
        <v>719</v>
      </c>
      <c r="H2785" t="s">
        <v>744</v>
      </c>
      <c r="I2785" t="s">
        <v>720</v>
      </c>
      <c r="J2785" s="3" t="s">
        <v>946</v>
      </c>
      <c r="K2785" s="3" t="s">
        <v>947</v>
      </c>
      <c r="L2785" s="3" t="s">
        <v>22</v>
      </c>
      <c r="M2785" s="5">
        <v>45535</v>
      </c>
      <c r="O2785" t="s">
        <v>948</v>
      </c>
      <c r="P2785">
        <v>175.46</v>
      </c>
      <c r="S2785" s="6">
        <v>44484</v>
      </c>
      <c r="T2785" t="s">
        <v>707</v>
      </c>
      <c r="U2785" t="s">
        <v>27</v>
      </c>
    </row>
    <row r="2786" spans="1:21" hidden="1" x14ac:dyDescent="0.25">
      <c r="A2786" t="s">
        <v>711</v>
      </c>
      <c r="B2786" t="s">
        <v>74</v>
      </c>
      <c r="C2786" t="s">
        <v>17</v>
      </c>
      <c r="E2786" s="1">
        <v>44393</v>
      </c>
      <c r="F2786" s="3" t="s">
        <v>945</v>
      </c>
      <c r="G2786" t="s">
        <v>719</v>
      </c>
      <c r="H2786" t="s">
        <v>744</v>
      </c>
      <c r="I2786" t="s">
        <v>720</v>
      </c>
      <c r="J2786" s="3" t="s">
        <v>946</v>
      </c>
      <c r="K2786" s="3" t="s">
        <v>947</v>
      </c>
      <c r="L2786" s="3" t="s">
        <v>22</v>
      </c>
      <c r="M2786" s="5">
        <v>45535</v>
      </c>
      <c r="O2786" t="s">
        <v>948</v>
      </c>
      <c r="P2786">
        <v>178.52</v>
      </c>
      <c r="S2786" s="6">
        <v>44485</v>
      </c>
      <c r="T2786" t="s">
        <v>707</v>
      </c>
      <c r="U2786" t="s">
        <v>27</v>
      </c>
    </row>
    <row r="2787" spans="1:21" hidden="1" x14ac:dyDescent="0.25">
      <c r="A2787" t="s">
        <v>711</v>
      </c>
      <c r="B2787" t="s">
        <v>74</v>
      </c>
      <c r="C2787" t="s">
        <v>17</v>
      </c>
      <c r="E2787" s="1">
        <v>44393</v>
      </c>
      <c r="F2787" s="3" t="s">
        <v>945</v>
      </c>
      <c r="G2787" t="s">
        <v>719</v>
      </c>
      <c r="H2787" t="s">
        <v>744</v>
      </c>
      <c r="I2787" t="s">
        <v>720</v>
      </c>
      <c r="J2787" s="3" t="s">
        <v>946</v>
      </c>
      <c r="K2787" s="3" t="s">
        <v>947</v>
      </c>
      <c r="L2787" s="3" t="s">
        <v>22</v>
      </c>
      <c r="M2787" s="5">
        <v>45535</v>
      </c>
      <c r="O2787" t="s">
        <v>948</v>
      </c>
      <c r="P2787">
        <v>175.74</v>
      </c>
      <c r="S2787" s="6">
        <v>44486</v>
      </c>
      <c r="T2787" t="s">
        <v>707</v>
      </c>
      <c r="U2787" t="s">
        <v>27</v>
      </c>
    </row>
    <row r="2788" spans="1:21" hidden="1" x14ac:dyDescent="0.25">
      <c r="A2788" t="s">
        <v>711</v>
      </c>
      <c r="B2788" t="s">
        <v>74</v>
      </c>
      <c r="C2788" t="s">
        <v>17</v>
      </c>
      <c r="E2788" s="1">
        <v>44393</v>
      </c>
      <c r="F2788" s="3" t="s">
        <v>945</v>
      </c>
      <c r="G2788" t="s">
        <v>719</v>
      </c>
      <c r="H2788" t="s">
        <v>744</v>
      </c>
      <c r="I2788" t="s">
        <v>720</v>
      </c>
      <c r="J2788" s="3" t="s">
        <v>946</v>
      </c>
      <c r="K2788" s="3" t="s">
        <v>947</v>
      </c>
      <c r="L2788" s="3" t="s">
        <v>22</v>
      </c>
      <c r="M2788" s="5">
        <v>45535</v>
      </c>
      <c r="O2788" t="s">
        <v>948</v>
      </c>
      <c r="P2788">
        <v>233.5</v>
      </c>
      <c r="S2788" s="6">
        <v>44487</v>
      </c>
      <c r="T2788" t="s">
        <v>707</v>
      </c>
      <c r="U2788" t="s">
        <v>27</v>
      </c>
    </row>
    <row r="2789" spans="1:21" hidden="1" x14ac:dyDescent="0.25">
      <c r="A2789" t="s">
        <v>711</v>
      </c>
      <c r="B2789" t="s">
        <v>74</v>
      </c>
      <c r="C2789" t="s">
        <v>17</v>
      </c>
      <c r="E2789" s="1">
        <v>44393</v>
      </c>
      <c r="F2789" s="3" t="s">
        <v>945</v>
      </c>
      <c r="G2789" t="s">
        <v>719</v>
      </c>
      <c r="H2789" t="s">
        <v>744</v>
      </c>
      <c r="I2789" t="s">
        <v>720</v>
      </c>
      <c r="J2789" s="3" t="s">
        <v>946</v>
      </c>
      <c r="K2789" s="3" t="s">
        <v>947</v>
      </c>
      <c r="L2789" s="3" t="s">
        <v>22</v>
      </c>
      <c r="M2789" s="5">
        <v>45535</v>
      </c>
      <c r="O2789" t="s">
        <v>948</v>
      </c>
      <c r="P2789">
        <v>233.25</v>
      </c>
      <c r="S2789" s="6">
        <v>44488</v>
      </c>
      <c r="T2789" t="s">
        <v>707</v>
      </c>
      <c r="U2789" t="s">
        <v>27</v>
      </c>
    </row>
    <row r="2790" spans="1:21" hidden="1" x14ac:dyDescent="0.25">
      <c r="A2790" t="s">
        <v>711</v>
      </c>
      <c r="B2790" t="s">
        <v>74</v>
      </c>
      <c r="C2790" t="s">
        <v>17</v>
      </c>
      <c r="E2790" s="1">
        <v>44393</v>
      </c>
      <c r="F2790" s="3" t="s">
        <v>945</v>
      </c>
      <c r="G2790" t="s">
        <v>719</v>
      </c>
      <c r="H2790" t="s">
        <v>744</v>
      </c>
      <c r="I2790" t="s">
        <v>720</v>
      </c>
      <c r="J2790" s="3" t="s">
        <v>946</v>
      </c>
      <c r="K2790" s="3" t="s">
        <v>947</v>
      </c>
      <c r="L2790" s="3" t="s">
        <v>22</v>
      </c>
      <c r="M2790" s="5">
        <v>45535</v>
      </c>
      <c r="O2790" t="s">
        <v>948</v>
      </c>
      <c r="P2790">
        <v>234.21</v>
      </c>
      <c r="S2790" s="6">
        <v>44489</v>
      </c>
      <c r="T2790" t="s">
        <v>707</v>
      </c>
      <c r="U2790" t="s">
        <v>27</v>
      </c>
    </row>
    <row r="2791" spans="1:21" hidden="1" x14ac:dyDescent="0.25">
      <c r="A2791" t="s">
        <v>711</v>
      </c>
      <c r="B2791" t="s">
        <v>74</v>
      </c>
      <c r="C2791" t="s">
        <v>17</v>
      </c>
      <c r="E2791" s="1">
        <v>44393</v>
      </c>
      <c r="F2791" s="3" t="s">
        <v>945</v>
      </c>
      <c r="G2791" t="s">
        <v>719</v>
      </c>
      <c r="H2791" t="s">
        <v>744</v>
      </c>
      <c r="I2791" t="s">
        <v>720</v>
      </c>
      <c r="J2791" s="3" t="s">
        <v>946</v>
      </c>
      <c r="K2791" s="3" t="s">
        <v>947</v>
      </c>
      <c r="L2791" s="3" t="s">
        <v>22</v>
      </c>
      <c r="M2791" s="5">
        <v>45535</v>
      </c>
      <c r="O2791" t="s">
        <v>948</v>
      </c>
      <c r="P2791">
        <v>58.1</v>
      </c>
      <c r="S2791" s="6">
        <v>44490</v>
      </c>
      <c r="T2791" t="s">
        <v>707</v>
      </c>
      <c r="U2791" t="s">
        <v>27</v>
      </c>
    </row>
    <row r="2792" spans="1:21" hidden="1" x14ac:dyDescent="0.25">
      <c r="A2792" t="s">
        <v>711</v>
      </c>
      <c r="B2792" t="s">
        <v>74</v>
      </c>
      <c r="C2792" t="s">
        <v>17</v>
      </c>
      <c r="E2792" s="1">
        <v>44393</v>
      </c>
      <c r="F2792" s="3" t="s">
        <v>945</v>
      </c>
      <c r="G2792" t="s">
        <v>719</v>
      </c>
      <c r="H2792" t="s">
        <v>744</v>
      </c>
      <c r="I2792" t="s">
        <v>720</v>
      </c>
      <c r="J2792" s="3" t="s">
        <v>946</v>
      </c>
      <c r="K2792" s="3" t="s">
        <v>947</v>
      </c>
      <c r="L2792" s="3" t="s">
        <v>22</v>
      </c>
      <c r="M2792" s="5">
        <v>45535</v>
      </c>
      <c r="O2792" t="s">
        <v>948</v>
      </c>
      <c r="P2792">
        <v>175.41</v>
      </c>
      <c r="S2792" s="6">
        <v>44491</v>
      </c>
      <c r="T2792" t="s">
        <v>707</v>
      </c>
      <c r="U2792" t="s">
        <v>27</v>
      </c>
    </row>
    <row r="2793" spans="1:21" hidden="1" x14ac:dyDescent="0.25">
      <c r="A2793" t="s">
        <v>711</v>
      </c>
      <c r="B2793" t="s">
        <v>74</v>
      </c>
      <c r="C2793" t="s">
        <v>17</v>
      </c>
      <c r="E2793" s="1">
        <v>44393</v>
      </c>
      <c r="F2793" s="3" t="s">
        <v>945</v>
      </c>
      <c r="G2793" t="s">
        <v>719</v>
      </c>
      <c r="H2793" t="s">
        <v>744</v>
      </c>
      <c r="I2793" t="s">
        <v>720</v>
      </c>
      <c r="J2793" s="3" t="s">
        <v>946</v>
      </c>
      <c r="K2793" s="3" t="s">
        <v>947</v>
      </c>
      <c r="L2793" s="3" t="s">
        <v>22</v>
      </c>
      <c r="M2793" s="5">
        <v>45535</v>
      </c>
      <c r="O2793" t="s">
        <v>948</v>
      </c>
      <c r="P2793">
        <v>174.99</v>
      </c>
      <c r="S2793" s="6">
        <v>44494</v>
      </c>
      <c r="T2793" t="s">
        <v>707</v>
      </c>
      <c r="U2793" t="s">
        <v>27</v>
      </c>
    </row>
    <row r="2794" spans="1:21" hidden="1" x14ac:dyDescent="0.25">
      <c r="A2794" t="s">
        <v>711</v>
      </c>
      <c r="B2794" t="s">
        <v>16</v>
      </c>
      <c r="C2794" t="s">
        <v>17</v>
      </c>
      <c r="E2794" s="1">
        <v>44333</v>
      </c>
      <c r="F2794" s="3" t="s">
        <v>757</v>
      </c>
      <c r="G2794" t="s">
        <v>758</v>
      </c>
      <c r="H2794" t="s">
        <v>20</v>
      </c>
      <c r="I2794" t="s">
        <v>20</v>
      </c>
      <c r="J2794" s="3" t="s">
        <v>759</v>
      </c>
      <c r="K2794" s="3" t="s">
        <v>760</v>
      </c>
      <c r="L2794" s="3" t="s">
        <v>22</v>
      </c>
      <c r="M2794" s="5">
        <v>46159</v>
      </c>
      <c r="O2794" t="s">
        <v>23</v>
      </c>
      <c r="P2794">
        <v>5</v>
      </c>
      <c r="S2794" s="6">
        <v>44481</v>
      </c>
      <c r="T2794" t="s">
        <v>707</v>
      </c>
      <c r="U2794" t="s">
        <v>27</v>
      </c>
    </row>
    <row r="2795" spans="1:21" hidden="1" x14ac:dyDescent="0.25">
      <c r="A2795" t="s">
        <v>711</v>
      </c>
      <c r="B2795" t="s">
        <v>16</v>
      </c>
      <c r="C2795" t="s">
        <v>17</v>
      </c>
      <c r="E2795" s="1">
        <v>44333</v>
      </c>
      <c r="F2795" s="3" t="s">
        <v>757</v>
      </c>
      <c r="G2795" t="s">
        <v>758</v>
      </c>
      <c r="H2795" t="s">
        <v>20</v>
      </c>
      <c r="I2795" t="s">
        <v>20</v>
      </c>
      <c r="J2795" s="3" t="s">
        <v>759</v>
      </c>
      <c r="K2795" s="3" t="s">
        <v>760</v>
      </c>
      <c r="L2795" s="3" t="s">
        <v>22</v>
      </c>
      <c r="M2795" s="5">
        <v>46159</v>
      </c>
      <c r="O2795" t="s">
        <v>23</v>
      </c>
      <c r="P2795">
        <v>5</v>
      </c>
      <c r="S2795" s="6">
        <v>44482</v>
      </c>
      <c r="T2795" t="s">
        <v>707</v>
      </c>
      <c r="U2795" t="s">
        <v>27</v>
      </c>
    </row>
    <row r="2796" spans="1:21" hidden="1" x14ac:dyDescent="0.25">
      <c r="A2796" t="s">
        <v>711</v>
      </c>
      <c r="B2796" t="s">
        <v>16</v>
      </c>
      <c r="C2796" t="s">
        <v>17</v>
      </c>
      <c r="E2796" s="1">
        <v>44333</v>
      </c>
      <c r="F2796" s="3" t="s">
        <v>757</v>
      </c>
      <c r="G2796" t="s">
        <v>758</v>
      </c>
      <c r="H2796" t="s">
        <v>20</v>
      </c>
      <c r="I2796" t="s">
        <v>20</v>
      </c>
      <c r="J2796" s="3" t="s">
        <v>759</v>
      </c>
      <c r="K2796" s="3" t="s">
        <v>760</v>
      </c>
      <c r="L2796" s="3" t="s">
        <v>22</v>
      </c>
      <c r="M2796" s="5">
        <v>46159</v>
      </c>
      <c r="O2796" t="s">
        <v>23</v>
      </c>
      <c r="P2796">
        <v>5</v>
      </c>
      <c r="S2796" s="6">
        <v>44483</v>
      </c>
      <c r="T2796" t="s">
        <v>707</v>
      </c>
      <c r="U2796" t="s">
        <v>27</v>
      </c>
    </row>
    <row r="2797" spans="1:21" hidden="1" x14ac:dyDescent="0.25">
      <c r="A2797" t="s">
        <v>711</v>
      </c>
      <c r="B2797" t="s">
        <v>16</v>
      </c>
      <c r="C2797" t="s">
        <v>17</v>
      </c>
      <c r="E2797" s="1">
        <v>44333</v>
      </c>
      <c r="F2797" s="3" t="s">
        <v>757</v>
      </c>
      <c r="G2797" t="s">
        <v>758</v>
      </c>
      <c r="H2797" t="s">
        <v>20</v>
      </c>
      <c r="I2797" t="s">
        <v>20</v>
      </c>
      <c r="J2797" s="3" t="s">
        <v>759</v>
      </c>
      <c r="K2797" s="3" t="s">
        <v>760</v>
      </c>
      <c r="L2797" s="3" t="s">
        <v>22</v>
      </c>
      <c r="M2797" s="5">
        <v>46159</v>
      </c>
      <c r="O2797" t="s">
        <v>23</v>
      </c>
      <c r="P2797">
        <v>5</v>
      </c>
      <c r="S2797" s="6">
        <v>44484</v>
      </c>
      <c r="T2797" t="s">
        <v>707</v>
      </c>
      <c r="U2797" t="s">
        <v>27</v>
      </c>
    </row>
    <row r="2798" spans="1:21" hidden="1" x14ac:dyDescent="0.25">
      <c r="A2798" t="s">
        <v>711</v>
      </c>
      <c r="B2798" t="s">
        <v>16</v>
      </c>
      <c r="C2798" t="s">
        <v>17</v>
      </c>
      <c r="E2798" s="1">
        <v>44333</v>
      </c>
      <c r="F2798" s="3" t="s">
        <v>757</v>
      </c>
      <c r="G2798" t="s">
        <v>758</v>
      </c>
      <c r="H2798" t="s">
        <v>20</v>
      </c>
      <c r="I2798" t="s">
        <v>20</v>
      </c>
      <c r="J2798" s="3" t="s">
        <v>759</v>
      </c>
      <c r="K2798" s="3" t="s">
        <v>760</v>
      </c>
      <c r="L2798" s="3" t="s">
        <v>22</v>
      </c>
      <c r="M2798" s="5">
        <v>46159</v>
      </c>
      <c r="O2798" t="s">
        <v>23</v>
      </c>
      <c r="P2798">
        <v>5</v>
      </c>
      <c r="S2798" s="6">
        <v>44485</v>
      </c>
      <c r="T2798" t="s">
        <v>707</v>
      </c>
      <c r="U2798" t="s">
        <v>27</v>
      </c>
    </row>
    <row r="2799" spans="1:21" hidden="1" x14ac:dyDescent="0.25">
      <c r="A2799" t="s">
        <v>711</v>
      </c>
      <c r="B2799" t="s">
        <v>16</v>
      </c>
      <c r="C2799" t="s">
        <v>17</v>
      </c>
      <c r="E2799" s="1">
        <v>44333</v>
      </c>
      <c r="F2799" s="3" t="s">
        <v>757</v>
      </c>
      <c r="G2799" t="s">
        <v>758</v>
      </c>
      <c r="H2799" t="s">
        <v>20</v>
      </c>
      <c r="I2799" t="s">
        <v>20</v>
      </c>
      <c r="J2799" s="3" t="s">
        <v>759</v>
      </c>
      <c r="K2799" s="3" t="s">
        <v>760</v>
      </c>
      <c r="L2799" s="3" t="s">
        <v>22</v>
      </c>
      <c r="M2799" s="5">
        <v>46159</v>
      </c>
      <c r="O2799" t="s">
        <v>23</v>
      </c>
      <c r="P2799">
        <v>5</v>
      </c>
      <c r="S2799" s="6">
        <v>44486</v>
      </c>
      <c r="T2799" t="s">
        <v>707</v>
      </c>
      <c r="U2799" t="s">
        <v>27</v>
      </c>
    </row>
    <row r="2800" spans="1:21" hidden="1" x14ac:dyDescent="0.25">
      <c r="A2800" t="s">
        <v>711</v>
      </c>
      <c r="B2800" t="s">
        <v>16</v>
      </c>
      <c r="C2800" t="s">
        <v>17</v>
      </c>
      <c r="E2800" s="1">
        <v>44333</v>
      </c>
      <c r="F2800" s="3" t="s">
        <v>757</v>
      </c>
      <c r="G2800" t="s">
        <v>758</v>
      </c>
      <c r="H2800" t="s">
        <v>20</v>
      </c>
      <c r="I2800" t="s">
        <v>20</v>
      </c>
      <c r="J2800" s="3" t="s">
        <v>759</v>
      </c>
      <c r="K2800" s="3" t="s">
        <v>760</v>
      </c>
      <c r="L2800" s="3" t="s">
        <v>22</v>
      </c>
      <c r="M2800" s="5">
        <v>46159</v>
      </c>
      <c r="O2800" t="s">
        <v>23</v>
      </c>
      <c r="P2800">
        <v>5</v>
      </c>
      <c r="S2800" s="6">
        <v>44487</v>
      </c>
      <c r="T2800" t="s">
        <v>707</v>
      </c>
      <c r="U2800" t="s">
        <v>27</v>
      </c>
    </row>
    <row r="2801" spans="1:21" hidden="1" x14ac:dyDescent="0.25">
      <c r="A2801" t="s">
        <v>711</v>
      </c>
      <c r="B2801" t="s">
        <v>16</v>
      </c>
      <c r="C2801" t="s">
        <v>17</v>
      </c>
      <c r="E2801" s="1">
        <v>44333</v>
      </c>
      <c r="F2801" s="3" t="s">
        <v>757</v>
      </c>
      <c r="G2801" t="s">
        <v>758</v>
      </c>
      <c r="H2801" t="s">
        <v>20</v>
      </c>
      <c r="I2801" t="s">
        <v>20</v>
      </c>
      <c r="J2801" s="3" t="s">
        <v>759</v>
      </c>
      <c r="K2801" s="3" t="s">
        <v>760</v>
      </c>
      <c r="L2801" s="3" t="s">
        <v>22</v>
      </c>
      <c r="M2801" s="5">
        <v>46159</v>
      </c>
      <c r="O2801" t="s">
        <v>23</v>
      </c>
      <c r="P2801">
        <v>5</v>
      </c>
      <c r="S2801" s="6">
        <v>44488</v>
      </c>
      <c r="T2801" t="s">
        <v>707</v>
      </c>
      <c r="U2801" t="s">
        <v>27</v>
      </c>
    </row>
    <row r="2802" spans="1:21" hidden="1" x14ac:dyDescent="0.25">
      <c r="A2802" t="s">
        <v>711</v>
      </c>
      <c r="B2802" t="s">
        <v>16</v>
      </c>
      <c r="C2802" t="s">
        <v>17</v>
      </c>
      <c r="E2802" s="1">
        <v>44333</v>
      </c>
      <c r="F2802" s="3" t="s">
        <v>757</v>
      </c>
      <c r="G2802" t="s">
        <v>758</v>
      </c>
      <c r="H2802" t="s">
        <v>20</v>
      </c>
      <c r="I2802" t="s">
        <v>20</v>
      </c>
      <c r="J2802" s="3" t="s">
        <v>759</v>
      </c>
      <c r="K2802" s="3" t="s">
        <v>760</v>
      </c>
      <c r="L2802" s="3" t="s">
        <v>22</v>
      </c>
      <c r="M2802" s="5">
        <v>46159</v>
      </c>
      <c r="O2802" t="s">
        <v>23</v>
      </c>
      <c r="P2802">
        <v>5</v>
      </c>
      <c r="S2802" s="6">
        <v>44489</v>
      </c>
      <c r="T2802" t="s">
        <v>707</v>
      </c>
      <c r="U2802" t="s">
        <v>27</v>
      </c>
    </row>
    <row r="2803" spans="1:21" hidden="1" x14ac:dyDescent="0.25">
      <c r="A2803" t="s">
        <v>711</v>
      </c>
      <c r="B2803" t="s">
        <v>16</v>
      </c>
      <c r="C2803" t="s">
        <v>17</v>
      </c>
      <c r="E2803" s="1">
        <v>44333</v>
      </c>
      <c r="F2803" s="3" t="s">
        <v>757</v>
      </c>
      <c r="G2803" t="s">
        <v>758</v>
      </c>
      <c r="H2803" t="s">
        <v>20</v>
      </c>
      <c r="I2803" t="s">
        <v>20</v>
      </c>
      <c r="J2803" s="3" t="s">
        <v>759</v>
      </c>
      <c r="K2803" s="3" t="s">
        <v>760</v>
      </c>
      <c r="L2803" s="3" t="s">
        <v>22</v>
      </c>
      <c r="M2803" s="5">
        <v>46159</v>
      </c>
      <c r="O2803" t="s">
        <v>23</v>
      </c>
      <c r="P2803">
        <v>5</v>
      </c>
      <c r="S2803" s="6">
        <v>44490</v>
      </c>
      <c r="T2803" t="s">
        <v>707</v>
      </c>
      <c r="U2803" t="s">
        <v>27</v>
      </c>
    </row>
    <row r="2804" spans="1:21" hidden="1" x14ac:dyDescent="0.25">
      <c r="A2804" t="s">
        <v>711</v>
      </c>
      <c r="B2804" t="s">
        <v>16</v>
      </c>
      <c r="C2804" t="s">
        <v>17</v>
      </c>
      <c r="E2804" s="1">
        <v>44333</v>
      </c>
      <c r="F2804" s="3" t="s">
        <v>757</v>
      </c>
      <c r="G2804" t="s">
        <v>758</v>
      </c>
      <c r="H2804" t="s">
        <v>20</v>
      </c>
      <c r="I2804" t="s">
        <v>20</v>
      </c>
      <c r="J2804" s="3" t="s">
        <v>759</v>
      </c>
      <c r="K2804" s="3" t="s">
        <v>760</v>
      </c>
      <c r="L2804" s="3" t="s">
        <v>22</v>
      </c>
      <c r="M2804" s="5">
        <v>46159</v>
      </c>
      <c r="O2804" t="s">
        <v>23</v>
      </c>
      <c r="P2804">
        <v>5</v>
      </c>
      <c r="S2804" s="6">
        <v>44491</v>
      </c>
      <c r="T2804" t="s">
        <v>707</v>
      </c>
      <c r="U2804" t="s">
        <v>27</v>
      </c>
    </row>
    <row r="2805" spans="1:21" hidden="1" x14ac:dyDescent="0.25">
      <c r="A2805" t="s">
        <v>711</v>
      </c>
      <c r="B2805" t="s">
        <v>16</v>
      </c>
      <c r="C2805" t="s">
        <v>17</v>
      </c>
      <c r="E2805" s="1">
        <v>44333</v>
      </c>
      <c r="F2805" s="3" t="s">
        <v>757</v>
      </c>
      <c r="G2805" t="s">
        <v>758</v>
      </c>
      <c r="H2805" t="s">
        <v>20</v>
      </c>
      <c r="I2805" t="s">
        <v>20</v>
      </c>
      <c r="J2805" s="3" t="s">
        <v>759</v>
      </c>
      <c r="K2805" s="3" t="s">
        <v>760</v>
      </c>
      <c r="L2805" s="3" t="s">
        <v>22</v>
      </c>
      <c r="M2805" s="5">
        <v>46159</v>
      </c>
      <c r="O2805" t="s">
        <v>23</v>
      </c>
      <c r="P2805">
        <v>5</v>
      </c>
      <c r="S2805" s="6">
        <v>44494</v>
      </c>
      <c r="T2805" t="s">
        <v>707</v>
      </c>
      <c r="U2805" t="s">
        <v>27</v>
      </c>
    </row>
    <row r="2806" spans="1:21" hidden="1" x14ac:dyDescent="0.25">
      <c r="A2806" t="s">
        <v>711</v>
      </c>
      <c r="B2806" t="s">
        <v>74</v>
      </c>
      <c r="C2806" t="s">
        <v>17</v>
      </c>
      <c r="E2806" s="1">
        <v>44375</v>
      </c>
      <c r="F2806" s="3" t="s">
        <v>903</v>
      </c>
      <c r="G2806" t="s">
        <v>904</v>
      </c>
      <c r="H2806" t="s">
        <v>140</v>
      </c>
      <c r="I2806" t="s">
        <v>452</v>
      </c>
      <c r="J2806" s="3" t="s">
        <v>905</v>
      </c>
      <c r="K2806" s="3" t="s">
        <v>731</v>
      </c>
      <c r="L2806" s="3" t="s">
        <v>102</v>
      </c>
      <c r="M2806" s="5">
        <v>44733</v>
      </c>
      <c r="O2806" t="s">
        <v>103</v>
      </c>
      <c r="P2806">
        <v>159.80000000000001</v>
      </c>
      <c r="S2806" s="6">
        <v>44481</v>
      </c>
      <c r="T2806" t="s">
        <v>707</v>
      </c>
      <c r="U2806" t="s">
        <v>27</v>
      </c>
    </row>
    <row r="2807" spans="1:21" hidden="1" x14ac:dyDescent="0.25">
      <c r="A2807" t="s">
        <v>711</v>
      </c>
      <c r="B2807" t="s">
        <v>74</v>
      </c>
      <c r="C2807" t="s">
        <v>17</v>
      </c>
      <c r="E2807" s="1">
        <v>44462</v>
      </c>
      <c r="F2807" s="3" t="s">
        <v>723</v>
      </c>
      <c r="G2807" t="s">
        <v>724</v>
      </c>
      <c r="H2807" t="s">
        <v>725</v>
      </c>
      <c r="I2807" t="s">
        <v>725</v>
      </c>
      <c r="J2807" s="3" t="s">
        <v>1127</v>
      </c>
      <c r="K2807" s="3" t="s">
        <v>1128</v>
      </c>
      <c r="L2807" s="3" t="s">
        <v>22</v>
      </c>
      <c r="M2807" s="5">
        <v>46267</v>
      </c>
      <c r="N2807">
        <v>4325</v>
      </c>
      <c r="O2807" t="s">
        <v>103</v>
      </c>
      <c r="R2807" s="10">
        <v>3900.5</v>
      </c>
      <c r="S2807" s="6">
        <v>44462</v>
      </c>
      <c r="T2807" t="s">
        <v>24</v>
      </c>
      <c r="U2807" t="s">
        <v>1129</v>
      </c>
    </row>
    <row r="2808" spans="1:21" hidden="1" x14ac:dyDescent="0.25">
      <c r="A2808" t="s">
        <v>711</v>
      </c>
      <c r="B2808" t="s">
        <v>74</v>
      </c>
      <c r="C2808" t="s">
        <v>17</v>
      </c>
      <c r="E2808" s="1">
        <v>44462</v>
      </c>
      <c r="F2808" s="3" t="s">
        <v>723</v>
      </c>
      <c r="G2808" t="s">
        <v>724</v>
      </c>
      <c r="H2808" t="s">
        <v>725</v>
      </c>
      <c r="I2808" t="s">
        <v>725</v>
      </c>
      <c r="J2808" s="3" t="s">
        <v>1127</v>
      </c>
      <c r="K2808" s="3" t="s">
        <v>1128</v>
      </c>
      <c r="L2808" s="3" t="s">
        <v>22</v>
      </c>
      <c r="M2808" s="5">
        <v>46267</v>
      </c>
      <c r="O2808" t="s">
        <v>103</v>
      </c>
      <c r="P2808">
        <v>0.02</v>
      </c>
      <c r="S2808" s="6">
        <v>44475</v>
      </c>
      <c r="T2808" t="s">
        <v>82</v>
      </c>
      <c r="U2808" t="s">
        <v>1130</v>
      </c>
    </row>
    <row r="2809" spans="1:21" hidden="1" x14ac:dyDescent="0.25">
      <c r="A2809" t="s">
        <v>711</v>
      </c>
      <c r="B2809" t="s">
        <v>74</v>
      </c>
      <c r="C2809" t="s">
        <v>17</v>
      </c>
      <c r="E2809" s="1">
        <v>44462</v>
      </c>
      <c r="F2809" s="3" t="s">
        <v>723</v>
      </c>
      <c r="G2809" t="s">
        <v>724</v>
      </c>
      <c r="H2809" t="s">
        <v>725</v>
      </c>
      <c r="I2809" t="s">
        <v>725</v>
      </c>
      <c r="J2809" s="3" t="s">
        <v>1127</v>
      </c>
      <c r="K2809" s="3" t="s">
        <v>1128</v>
      </c>
      <c r="L2809" s="3" t="s">
        <v>22</v>
      </c>
      <c r="M2809" s="5">
        <v>46267</v>
      </c>
      <c r="O2809" t="s">
        <v>103</v>
      </c>
      <c r="P2809">
        <v>12.1</v>
      </c>
      <c r="S2809" s="6">
        <v>44481</v>
      </c>
      <c r="T2809" t="s">
        <v>707</v>
      </c>
      <c r="U2809" t="s">
        <v>27</v>
      </c>
    </row>
    <row r="2810" spans="1:21" hidden="1" x14ac:dyDescent="0.25">
      <c r="A2810" t="s">
        <v>711</v>
      </c>
      <c r="B2810" t="s">
        <v>74</v>
      </c>
      <c r="C2810" t="s">
        <v>17</v>
      </c>
      <c r="E2810" s="1">
        <v>44462</v>
      </c>
      <c r="F2810" s="3" t="s">
        <v>723</v>
      </c>
      <c r="G2810" t="s">
        <v>724</v>
      </c>
      <c r="H2810" t="s">
        <v>725</v>
      </c>
      <c r="I2810" t="s">
        <v>725</v>
      </c>
      <c r="J2810" s="3" t="s">
        <v>1127</v>
      </c>
      <c r="K2810" s="3" t="s">
        <v>1128</v>
      </c>
      <c r="L2810" s="3" t="s">
        <v>22</v>
      </c>
      <c r="M2810" s="5">
        <v>46267</v>
      </c>
      <c r="O2810" t="s">
        <v>103</v>
      </c>
      <c r="P2810">
        <v>36.51</v>
      </c>
      <c r="S2810" s="6">
        <v>44482</v>
      </c>
      <c r="T2810" t="s">
        <v>707</v>
      </c>
      <c r="U2810" t="s">
        <v>27</v>
      </c>
    </row>
    <row r="2811" spans="1:21" hidden="1" x14ac:dyDescent="0.25">
      <c r="A2811" t="s">
        <v>711</v>
      </c>
      <c r="B2811" t="s">
        <v>74</v>
      </c>
      <c r="C2811" t="s">
        <v>17</v>
      </c>
      <c r="E2811" s="1">
        <v>44462</v>
      </c>
      <c r="F2811" s="3" t="s">
        <v>723</v>
      </c>
      <c r="G2811" t="s">
        <v>724</v>
      </c>
      <c r="H2811" t="s">
        <v>725</v>
      </c>
      <c r="I2811" t="s">
        <v>725</v>
      </c>
      <c r="J2811" s="3" t="s">
        <v>1127</v>
      </c>
      <c r="K2811" s="3" t="s">
        <v>1128</v>
      </c>
      <c r="L2811" s="3" t="s">
        <v>22</v>
      </c>
      <c r="M2811" s="5">
        <v>46267</v>
      </c>
      <c r="O2811" t="s">
        <v>103</v>
      </c>
      <c r="P2811">
        <v>36.33</v>
      </c>
      <c r="S2811" s="6">
        <v>44483</v>
      </c>
      <c r="T2811" t="s">
        <v>707</v>
      </c>
      <c r="U2811" t="s">
        <v>27</v>
      </c>
    </row>
    <row r="2812" spans="1:21" hidden="1" x14ac:dyDescent="0.25">
      <c r="A2812" t="s">
        <v>711</v>
      </c>
      <c r="B2812" t="s">
        <v>74</v>
      </c>
      <c r="C2812" t="s">
        <v>17</v>
      </c>
      <c r="E2812" s="1">
        <v>44462</v>
      </c>
      <c r="F2812" s="3" t="s">
        <v>723</v>
      </c>
      <c r="G2812" t="s">
        <v>724</v>
      </c>
      <c r="H2812" t="s">
        <v>725</v>
      </c>
      <c r="I2812" t="s">
        <v>725</v>
      </c>
      <c r="J2812" s="3" t="s">
        <v>1127</v>
      </c>
      <c r="K2812" s="3" t="s">
        <v>1128</v>
      </c>
      <c r="L2812" s="3" t="s">
        <v>22</v>
      </c>
      <c r="M2812" s="5">
        <v>46267</v>
      </c>
      <c r="O2812" t="s">
        <v>103</v>
      </c>
      <c r="P2812">
        <v>36.590000000000003</v>
      </c>
      <c r="S2812" s="6">
        <v>44484</v>
      </c>
      <c r="T2812" t="s">
        <v>707</v>
      </c>
      <c r="U2812" t="s">
        <v>27</v>
      </c>
    </row>
    <row r="2813" spans="1:21" hidden="1" x14ac:dyDescent="0.25">
      <c r="A2813" t="s">
        <v>711</v>
      </c>
      <c r="B2813" t="s">
        <v>74</v>
      </c>
      <c r="C2813" t="s">
        <v>17</v>
      </c>
      <c r="E2813" s="1">
        <v>44462</v>
      </c>
      <c r="F2813" s="3" t="s">
        <v>723</v>
      </c>
      <c r="G2813" t="s">
        <v>724</v>
      </c>
      <c r="H2813" t="s">
        <v>725</v>
      </c>
      <c r="I2813" t="s">
        <v>725</v>
      </c>
      <c r="J2813" s="3" t="s">
        <v>1127</v>
      </c>
      <c r="K2813" s="3" t="s">
        <v>1128</v>
      </c>
      <c r="L2813" s="3" t="s">
        <v>22</v>
      </c>
      <c r="M2813" s="5">
        <v>46267</v>
      </c>
      <c r="O2813" t="s">
        <v>103</v>
      </c>
      <c r="P2813">
        <v>36.31</v>
      </c>
      <c r="S2813" s="6">
        <v>44485</v>
      </c>
      <c r="T2813" t="s">
        <v>707</v>
      </c>
      <c r="U2813" t="s">
        <v>27</v>
      </c>
    </row>
    <row r="2814" spans="1:21" hidden="1" x14ac:dyDescent="0.25">
      <c r="A2814" t="s">
        <v>711</v>
      </c>
      <c r="B2814" t="s">
        <v>74</v>
      </c>
      <c r="C2814" t="s">
        <v>17</v>
      </c>
      <c r="E2814" s="1">
        <v>44462</v>
      </c>
      <c r="F2814" s="3" t="s">
        <v>723</v>
      </c>
      <c r="G2814" t="s">
        <v>724</v>
      </c>
      <c r="H2814" t="s">
        <v>725</v>
      </c>
      <c r="I2814" t="s">
        <v>725</v>
      </c>
      <c r="J2814" s="3" t="s">
        <v>1127</v>
      </c>
      <c r="K2814" s="3" t="s">
        <v>1128</v>
      </c>
      <c r="L2814" s="3" t="s">
        <v>22</v>
      </c>
      <c r="M2814" s="5">
        <v>46267</v>
      </c>
      <c r="O2814" t="s">
        <v>103</v>
      </c>
      <c r="P2814">
        <v>36.299999999999997</v>
      </c>
      <c r="S2814" s="6">
        <v>44486</v>
      </c>
      <c r="T2814" t="s">
        <v>707</v>
      </c>
      <c r="U2814" t="s">
        <v>27</v>
      </c>
    </row>
    <row r="2815" spans="1:21" hidden="1" x14ac:dyDescent="0.25">
      <c r="A2815" t="s">
        <v>711</v>
      </c>
      <c r="B2815" t="s">
        <v>74</v>
      </c>
      <c r="C2815" t="s">
        <v>17</v>
      </c>
      <c r="E2815" s="1">
        <v>44462</v>
      </c>
      <c r="F2815" s="3" t="s">
        <v>723</v>
      </c>
      <c r="G2815" t="s">
        <v>724</v>
      </c>
      <c r="H2815" t="s">
        <v>725</v>
      </c>
      <c r="I2815" t="s">
        <v>725</v>
      </c>
      <c r="J2815" s="3" t="s">
        <v>1127</v>
      </c>
      <c r="K2815" s="3" t="s">
        <v>1128</v>
      </c>
      <c r="L2815" s="3" t="s">
        <v>22</v>
      </c>
      <c r="M2815" s="5">
        <v>46267</v>
      </c>
      <c r="O2815" t="s">
        <v>103</v>
      </c>
      <c r="P2815">
        <v>48.5</v>
      </c>
      <c r="S2815" s="6">
        <v>44487</v>
      </c>
      <c r="T2815" t="s">
        <v>707</v>
      </c>
      <c r="U2815" t="s">
        <v>27</v>
      </c>
    </row>
    <row r="2816" spans="1:21" hidden="1" x14ac:dyDescent="0.25">
      <c r="A2816" s="18" t="s">
        <v>711</v>
      </c>
      <c r="B2816" s="18" t="s">
        <v>74</v>
      </c>
      <c r="C2816" s="18" t="s">
        <v>17</v>
      </c>
      <c r="D2816" s="18"/>
      <c r="E2816" s="21">
        <v>44462</v>
      </c>
      <c r="F2816" s="23" t="s">
        <v>723</v>
      </c>
      <c r="G2816" s="18" t="s">
        <v>724</v>
      </c>
      <c r="H2816" s="18" t="s">
        <v>725</v>
      </c>
      <c r="I2816" s="18" t="s">
        <v>725</v>
      </c>
      <c r="J2816" s="23" t="s">
        <v>1127</v>
      </c>
      <c r="K2816" s="23" t="s">
        <v>1128</v>
      </c>
      <c r="L2816" s="23" t="s">
        <v>22</v>
      </c>
      <c r="M2816" s="5">
        <v>46267</v>
      </c>
      <c r="O2816" t="s">
        <v>103</v>
      </c>
      <c r="P2816">
        <v>48.38</v>
      </c>
      <c r="S2816" s="6">
        <v>44488</v>
      </c>
      <c r="T2816" t="s">
        <v>707</v>
      </c>
      <c r="U2816" t="s">
        <v>27</v>
      </c>
    </row>
    <row r="2817" spans="1:21" hidden="1" x14ac:dyDescent="0.25">
      <c r="A2817" s="18" t="s">
        <v>711</v>
      </c>
      <c r="B2817" s="18" t="s">
        <v>74</v>
      </c>
      <c r="C2817" s="18" t="s">
        <v>17</v>
      </c>
      <c r="D2817" s="18"/>
      <c r="E2817" s="21">
        <v>44462</v>
      </c>
      <c r="F2817" s="23" t="s">
        <v>723</v>
      </c>
      <c r="G2817" s="18" t="s">
        <v>724</v>
      </c>
      <c r="H2817" s="18" t="s">
        <v>725</v>
      </c>
      <c r="I2817" s="18" t="s">
        <v>725</v>
      </c>
      <c r="J2817" s="23" t="s">
        <v>1127</v>
      </c>
      <c r="K2817" s="23" t="s">
        <v>1128</v>
      </c>
      <c r="L2817" s="23" t="s">
        <v>22</v>
      </c>
      <c r="M2817" s="5">
        <v>46267</v>
      </c>
      <c r="O2817" t="s">
        <v>103</v>
      </c>
      <c r="P2817">
        <v>48.52</v>
      </c>
      <c r="S2817" s="6">
        <v>44489</v>
      </c>
      <c r="T2817" t="s">
        <v>707</v>
      </c>
      <c r="U2817" t="s">
        <v>27</v>
      </c>
    </row>
    <row r="2818" spans="1:21" hidden="1" x14ac:dyDescent="0.25">
      <c r="A2818" s="18" t="s">
        <v>711</v>
      </c>
      <c r="B2818" s="18" t="s">
        <v>74</v>
      </c>
      <c r="C2818" s="18" t="s">
        <v>17</v>
      </c>
      <c r="D2818" s="18"/>
      <c r="E2818" s="21">
        <v>44462</v>
      </c>
      <c r="F2818" s="23" t="s">
        <v>723</v>
      </c>
      <c r="G2818" s="18" t="s">
        <v>724</v>
      </c>
      <c r="H2818" s="18" t="s">
        <v>725</v>
      </c>
      <c r="I2818" s="18" t="s">
        <v>725</v>
      </c>
      <c r="J2818" s="23" t="s">
        <v>1127</v>
      </c>
      <c r="K2818" s="23" t="s">
        <v>1128</v>
      </c>
      <c r="L2818" s="23" t="s">
        <v>22</v>
      </c>
      <c r="M2818" s="5">
        <v>46267</v>
      </c>
      <c r="O2818" t="s">
        <v>103</v>
      </c>
      <c r="P2818">
        <v>12.14</v>
      </c>
      <c r="S2818" s="6">
        <v>44490</v>
      </c>
      <c r="T2818" t="s">
        <v>707</v>
      </c>
      <c r="U2818" t="s">
        <v>27</v>
      </c>
    </row>
    <row r="2819" spans="1:21" hidden="1" x14ac:dyDescent="0.25">
      <c r="A2819" s="18" t="s">
        <v>711</v>
      </c>
      <c r="B2819" s="18" t="s">
        <v>74</v>
      </c>
      <c r="C2819" s="18" t="s">
        <v>17</v>
      </c>
      <c r="D2819" s="18"/>
      <c r="E2819" s="21">
        <v>44462</v>
      </c>
      <c r="F2819" s="23" t="s">
        <v>723</v>
      </c>
      <c r="G2819" s="18" t="s">
        <v>724</v>
      </c>
      <c r="H2819" s="18" t="s">
        <v>725</v>
      </c>
      <c r="I2819" s="18" t="s">
        <v>725</v>
      </c>
      <c r="J2819" s="23" t="s">
        <v>1127</v>
      </c>
      <c r="K2819" s="23" t="s">
        <v>1128</v>
      </c>
      <c r="L2819" s="23" t="s">
        <v>22</v>
      </c>
      <c r="M2819" s="5">
        <v>46267</v>
      </c>
      <c r="O2819" t="s">
        <v>103</v>
      </c>
      <c r="P2819">
        <v>36.36</v>
      </c>
      <c r="S2819" s="6">
        <v>44491</v>
      </c>
      <c r="T2819" t="s">
        <v>707</v>
      </c>
      <c r="U2819" t="s">
        <v>27</v>
      </c>
    </row>
    <row r="2820" spans="1:21" hidden="1" x14ac:dyDescent="0.25">
      <c r="A2820" s="18" t="s">
        <v>711</v>
      </c>
      <c r="B2820" s="18" t="s">
        <v>74</v>
      </c>
      <c r="C2820" s="18" t="s">
        <v>17</v>
      </c>
      <c r="D2820" s="18"/>
      <c r="E2820" s="21">
        <v>44462</v>
      </c>
      <c r="F2820" s="23" t="s">
        <v>723</v>
      </c>
      <c r="G2820" s="18" t="s">
        <v>724</v>
      </c>
      <c r="H2820" s="18" t="s">
        <v>725</v>
      </c>
      <c r="I2820" s="18" t="s">
        <v>725</v>
      </c>
      <c r="J2820" s="23" t="s">
        <v>1127</v>
      </c>
      <c r="K2820" s="23" t="s">
        <v>1128</v>
      </c>
      <c r="L2820" s="23" t="s">
        <v>22</v>
      </c>
      <c r="M2820" s="5">
        <v>46267</v>
      </c>
      <c r="O2820" t="s">
        <v>103</v>
      </c>
      <c r="P2820">
        <v>36.44</v>
      </c>
      <c r="S2820" s="6">
        <v>44494</v>
      </c>
      <c r="T2820" t="s">
        <v>707</v>
      </c>
      <c r="U2820" t="s">
        <v>27</v>
      </c>
    </row>
    <row r="2821" spans="1:21" hidden="1" x14ac:dyDescent="0.25">
      <c r="A2821" s="18" t="s">
        <v>711</v>
      </c>
      <c r="B2821" s="18" t="s">
        <v>16</v>
      </c>
      <c r="C2821" s="18" t="s">
        <v>17</v>
      </c>
      <c r="D2821" s="18"/>
      <c r="E2821" s="21">
        <v>44424</v>
      </c>
      <c r="F2821" s="23" t="s">
        <v>991</v>
      </c>
      <c r="G2821" s="18" t="s">
        <v>992</v>
      </c>
      <c r="H2821" s="18" t="s">
        <v>195</v>
      </c>
      <c r="I2821" s="18" t="s">
        <v>233</v>
      </c>
      <c r="J2821" s="3" t="s">
        <v>993</v>
      </c>
      <c r="K2821" s="3">
        <v>1325157</v>
      </c>
      <c r="L2821" s="3" t="s">
        <v>22</v>
      </c>
      <c r="M2821" s="5">
        <v>46250</v>
      </c>
      <c r="O2821" t="s">
        <v>23</v>
      </c>
      <c r="P2821">
        <v>2</v>
      </c>
      <c r="S2821" s="6">
        <v>44496</v>
      </c>
      <c r="T2821" t="s">
        <v>707</v>
      </c>
      <c r="U2821" t="s">
        <v>1075</v>
      </c>
    </row>
    <row r="2822" spans="1:21" hidden="1" x14ac:dyDescent="0.25">
      <c r="A2822" s="18" t="s">
        <v>711</v>
      </c>
      <c r="B2822" s="18" t="s">
        <v>74</v>
      </c>
      <c r="C2822" s="18" t="s">
        <v>17</v>
      </c>
      <c r="D2822" s="18"/>
      <c r="E2822" s="21">
        <v>44299</v>
      </c>
      <c r="F2822" s="23" t="s">
        <v>742</v>
      </c>
      <c r="G2822" s="18" t="s">
        <v>743</v>
      </c>
      <c r="H2822" s="18" t="s">
        <v>744</v>
      </c>
      <c r="I2822" s="18" t="s">
        <v>745</v>
      </c>
      <c r="J2822" s="3" t="s">
        <v>746</v>
      </c>
      <c r="K2822" s="3" t="s">
        <v>747</v>
      </c>
      <c r="L2822" s="3" t="s">
        <v>22</v>
      </c>
      <c r="M2822" s="5">
        <v>45168</v>
      </c>
      <c r="O2822" t="s">
        <v>103</v>
      </c>
      <c r="P2822">
        <v>47.5</v>
      </c>
      <c r="S2822" s="6">
        <v>44496</v>
      </c>
      <c r="T2822" t="s">
        <v>707</v>
      </c>
      <c r="U2822" t="s">
        <v>27</v>
      </c>
    </row>
    <row r="2823" spans="1:21" hidden="1" x14ac:dyDescent="0.25">
      <c r="A2823" s="18" t="s">
        <v>711</v>
      </c>
      <c r="B2823" s="18" t="s">
        <v>16</v>
      </c>
      <c r="C2823" s="18" t="s">
        <v>17</v>
      </c>
      <c r="D2823" s="18"/>
      <c r="E2823" s="21">
        <v>44305</v>
      </c>
      <c r="F2823" s="23" t="s">
        <v>750</v>
      </c>
      <c r="G2823" s="18" t="s">
        <v>751</v>
      </c>
      <c r="H2823" s="18" t="s">
        <v>147</v>
      </c>
      <c r="I2823" s="18" t="s">
        <v>147</v>
      </c>
      <c r="J2823" s="3" t="s">
        <v>752</v>
      </c>
      <c r="K2823" s="3" t="s">
        <v>753</v>
      </c>
      <c r="L2823" s="3" t="s">
        <v>22</v>
      </c>
      <c r="M2823" s="5">
        <v>46131</v>
      </c>
      <c r="O2823" t="s">
        <v>23</v>
      </c>
      <c r="P2823">
        <v>1</v>
      </c>
      <c r="S2823" s="6">
        <v>44497</v>
      </c>
      <c r="T2823" t="s">
        <v>82</v>
      </c>
      <c r="U2823" t="s">
        <v>1134</v>
      </c>
    </row>
    <row r="2824" spans="1:21" hidden="1" x14ac:dyDescent="0.25">
      <c r="A2824" s="18" t="s">
        <v>711</v>
      </c>
      <c r="B2824" s="18" t="s">
        <v>74</v>
      </c>
      <c r="C2824" s="18" t="s">
        <v>17</v>
      </c>
      <c r="D2824" s="18"/>
      <c r="E2824" s="21">
        <v>44462</v>
      </c>
      <c r="F2824" s="23" t="s">
        <v>723</v>
      </c>
      <c r="G2824" s="18" t="s">
        <v>724</v>
      </c>
      <c r="H2824" s="18" t="s">
        <v>725</v>
      </c>
      <c r="I2824" s="18" t="s">
        <v>725</v>
      </c>
      <c r="J2824" s="3" t="s">
        <v>1127</v>
      </c>
      <c r="K2824" s="3" t="s">
        <v>1128</v>
      </c>
      <c r="L2824" s="3" t="s">
        <v>22</v>
      </c>
      <c r="M2824" s="5">
        <v>46267</v>
      </c>
      <c r="O2824" t="s">
        <v>103</v>
      </c>
      <c r="P2824">
        <v>0</v>
      </c>
      <c r="S2824" s="6">
        <v>44497</v>
      </c>
      <c r="T2824" t="s">
        <v>24</v>
      </c>
      <c r="U2824" t="s">
        <v>25</v>
      </c>
    </row>
    <row r="2825" spans="1:21" hidden="1" x14ac:dyDescent="0.25">
      <c r="A2825" s="18" t="s">
        <v>711</v>
      </c>
      <c r="B2825" s="18" t="s">
        <v>16</v>
      </c>
      <c r="C2825" s="18" t="s">
        <v>17</v>
      </c>
      <c r="D2825" s="18"/>
      <c r="E2825" s="21">
        <v>44497</v>
      </c>
      <c r="F2825" s="23" t="s">
        <v>1135</v>
      </c>
      <c r="G2825" s="18" t="s">
        <v>1136</v>
      </c>
      <c r="H2825" s="18" t="s">
        <v>20</v>
      </c>
      <c r="I2825" s="18"/>
      <c r="J2825" s="3" t="s">
        <v>1137</v>
      </c>
      <c r="K2825" s="3">
        <v>1332802</v>
      </c>
      <c r="L2825" s="3" t="s">
        <v>22</v>
      </c>
      <c r="M2825" s="5">
        <v>46323</v>
      </c>
      <c r="N2825">
        <v>12</v>
      </c>
      <c r="O2825" t="s">
        <v>23</v>
      </c>
      <c r="R2825" s="10">
        <v>7</v>
      </c>
      <c r="S2825" s="6">
        <v>44497</v>
      </c>
      <c r="T2825" t="s">
        <v>24</v>
      </c>
      <c r="U2825" t="s">
        <v>25</v>
      </c>
    </row>
    <row r="2826" spans="1:21" hidden="1" x14ac:dyDescent="0.25">
      <c r="A2826" s="18" t="s">
        <v>711</v>
      </c>
      <c r="B2826" s="18" t="s">
        <v>74</v>
      </c>
      <c r="C2826" s="18" t="s">
        <v>17</v>
      </c>
      <c r="D2826" s="18"/>
      <c r="E2826" s="21">
        <v>44494</v>
      </c>
      <c r="F2826" s="23">
        <v>16179538</v>
      </c>
      <c r="G2826" s="18" t="s">
        <v>1138</v>
      </c>
      <c r="H2826" s="18" t="s">
        <v>688</v>
      </c>
      <c r="I2826" s="18" t="s">
        <v>1139</v>
      </c>
      <c r="J2826" s="3" t="s">
        <v>1140</v>
      </c>
      <c r="K2826" s="3">
        <v>100925</v>
      </c>
      <c r="L2826" s="3" t="s">
        <v>102</v>
      </c>
      <c r="M2826" s="5">
        <v>45716</v>
      </c>
      <c r="N2826" s="9">
        <v>50000</v>
      </c>
      <c r="O2826" t="s">
        <v>2708</v>
      </c>
      <c r="R2826" s="10">
        <f>(Table1[[#This Row],[Initial Balance]]+Q2989)-(SUM(P2839,P2859,P2860,P2881,P2979,P2980,P2981,P2990,P3710))</f>
        <v>44621.600000000013</v>
      </c>
      <c r="S2826" s="6">
        <v>44497</v>
      </c>
      <c r="T2826" t="s">
        <v>24</v>
      </c>
      <c r="U2826" t="s">
        <v>25</v>
      </c>
    </row>
    <row r="2827" spans="1:21" hidden="1" x14ac:dyDescent="0.25">
      <c r="A2827" s="18" t="s">
        <v>711</v>
      </c>
      <c r="B2827" s="18" t="s">
        <v>16</v>
      </c>
      <c r="C2827" s="18" t="s">
        <v>17</v>
      </c>
      <c r="D2827" s="18"/>
      <c r="E2827" s="21">
        <v>44404</v>
      </c>
      <c r="F2827" s="23" t="s">
        <v>956</v>
      </c>
      <c r="G2827" s="18" t="s">
        <v>957</v>
      </c>
      <c r="H2827" s="18" t="s">
        <v>958</v>
      </c>
      <c r="I2827" s="18" t="s">
        <v>959</v>
      </c>
      <c r="J2827" s="3" t="s">
        <v>3133</v>
      </c>
      <c r="K2827" s="3">
        <v>718152</v>
      </c>
      <c r="L2827" s="3" t="s">
        <v>22</v>
      </c>
      <c r="M2827" s="5">
        <v>46098</v>
      </c>
      <c r="O2827" t="s">
        <v>23</v>
      </c>
      <c r="P2827">
        <v>500</v>
      </c>
      <c r="S2827" s="6">
        <v>44501</v>
      </c>
      <c r="T2827" t="s">
        <v>664</v>
      </c>
      <c r="U2827" t="s">
        <v>1144</v>
      </c>
    </row>
    <row r="2828" spans="1:21" hidden="1" x14ac:dyDescent="0.25">
      <c r="A2828" s="18" t="s">
        <v>711</v>
      </c>
      <c r="B2828" s="18" t="s">
        <v>16</v>
      </c>
      <c r="C2828" s="18" t="s">
        <v>17</v>
      </c>
      <c r="D2828" s="18"/>
      <c r="E2828" s="21">
        <v>44404</v>
      </c>
      <c r="F2828" s="23" t="s">
        <v>956</v>
      </c>
      <c r="G2828" s="18" t="s">
        <v>957</v>
      </c>
      <c r="H2828" s="18" t="s">
        <v>958</v>
      </c>
      <c r="I2828" s="18" t="s">
        <v>959</v>
      </c>
      <c r="J2828" s="3" t="s">
        <v>3133</v>
      </c>
      <c r="K2828" s="3">
        <v>718152</v>
      </c>
      <c r="L2828" s="3" t="s">
        <v>22</v>
      </c>
      <c r="M2828" s="5">
        <v>46098</v>
      </c>
      <c r="O2828" t="s">
        <v>23</v>
      </c>
      <c r="P2828">
        <v>6</v>
      </c>
      <c r="S2828" s="6">
        <v>44501</v>
      </c>
      <c r="T2828" t="s">
        <v>664</v>
      </c>
      <c r="U2828" t="s">
        <v>1144</v>
      </c>
    </row>
    <row r="2829" spans="1:21" hidden="1" x14ac:dyDescent="0.25">
      <c r="A2829" s="18" t="s">
        <v>711</v>
      </c>
      <c r="B2829" s="18" t="s">
        <v>16</v>
      </c>
      <c r="C2829" s="18" t="s">
        <v>17</v>
      </c>
      <c r="D2829" s="18"/>
      <c r="E2829" s="21">
        <v>44503</v>
      </c>
      <c r="F2829" s="23">
        <v>120710</v>
      </c>
      <c r="G2829" s="18" t="s">
        <v>1149</v>
      </c>
      <c r="H2829" s="18" t="s">
        <v>126</v>
      </c>
      <c r="I2829" s="18"/>
      <c r="J2829" s="3" t="s">
        <v>1150</v>
      </c>
      <c r="K2829" s="3">
        <v>518498</v>
      </c>
      <c r="L2829" s="3" t="s">
        <v>22</v>
      </c>
      <c r="M2829" s="5">
        <v>45412</v>
      </c>
      <c r="N2829">
        <v>200</v>
      </c>
      <c r="O2829" t="s">
        <v>23</v>
      </c>
      <c r="R2829" s="10">
        <v>0</v>
      </c>
      <c r="S2829" s="6">
        <v>44503</v>
      </c>
      <c r="T2829" t="s">
        <v>24</v>
      </c>
      <c r="U2829" t="s">
        <v>25</v>
      </c>
    </row>
    <row r="2830" spans="1:21" hidden="1" x14ac:dyDescent="0.25">
      <c r="A2830" s="18" t="s">
        <v>711</v>
      </c>
      <c r="B2830" s="18" t="s">
        <v>16</v>
      </c>
      <c r="C2830" s="18" t="s">
        <v>17</v>
      </c>
      <c r="D2830" s="18"/>
      <c r="E2830" s="21">
        <v>44504</v>
      </c>
      <c r="F2830" s="23" t="s">
        <v>1151</v>
      </c>
      <c r="G2830" s="18" t="s">
        <v>1152</v>
      </c>
      <c r="H2830" s="18" t="s">
        <v>1153</v>
      </c>
      <c r="I2830" s="18" t="s">
        <v>20</v>
      </c>
      <c r="J2830" s="3" t="s">
        <v>1154</v>
      </c>
      <c r="K2830" s="3">
        <v>213520057</v>
      </c>
      <c r="L2830" s="3" t="s">
        <v>22</v>
      </c>
      <c r="M2830" s="5">
        <v>46330</v>
      </c>
      <c r="N2830">
        <v>1</v>
      </c>
      <c r="O2830" t="s">
        <v>23</v>
      </c>
      <c r="R2830" s="10">
        <v>0</v>
      </c>
      <c r="S2830" s="6">
        <v>44504</v>
      </c>
      <c r="T2830" t="s">
        <v>24</v>
      </c>
      <c r="U2830" t="s">
        <v>25</v>
      </c>
    </row>
    <row r="2831" spans="1:21" hidden="1" x14ac:dyDescent="0.25">
      <c r="A2831" s="18" t="s">
        <v>711</v>
      </c>
      <c r="B2831" s="18" t="s">
        <v>16</v>
      </c>
      <c r="C2831" s="18" t="s">
        <v>17</v>
      </c>
      <c r="D2831" s="18"/>
      <c r="E2831" s="21">
        <v>44504</v>
      </c>
      <c r="F2831" s="23" t="s">
        <v>1155</v>
      </c>
      <c r="G2831" s="18" t="s">
        <v>1156</v>
      </c>
      <c r="H2831" s="18" t="s">
        <v>1153</v>
      </c>
      <c r="I2831" s="18" t="s">
        <v>20</v>
      </c>
      <c r="J2831" s="3" t="s">
        <v>1157</v>
      </c>
      <c r="K2831" s="3">
        <v>214219022</v>
      </c>
      <c r="L2831" s="3" t="s">
        <v>22</v>
      </c>
      <c r="M2831" s="5">
        <v>46330</v>
      </c>
      <c r="N2831">
        <v>1</v>
      </c>
      <c r="O2831" t="s">
        <v>23</v>
      </c>
      <c r="R2831" s="10">
        <v>0</v>
      </c>
      <c r="S2831" s="6">
        <v>44504</v>
      </c>
      <c r="T2831" t="s">
        <v>24</v>
      </c>
      <c r="U2831" t="s">
        <v>25</v>
      </c>
    </row>
    <row r="2832" spans="1:21" hidden="1" x14ac:dyDescent="0.25">
      <c r="A2832" s="18" t="s">
        <v>711</v>
      </c>
      <c r="B2832" s="18" t="s">
        <v>65</v>
      </c>
      <c r="C2832" s="18" t="s">
        <v>17</v>
      </c>
      <c r="D2832" s="18"/>
      <c r="E2832" s="21">
        <v>44490</v>
      </c>
      <c r="F2832" s="23" t="s">
        <v>1123</v>
      </c>
      <c r="G2832" s="18" t="s">
        <v>1124</v>
      </c>
      <c r="H2832" s="18" t="s">
        <v>20</v>
      </c>
      <c r="I2832" s="18" t="s">
        <v>195</v>
      </c>
      <c r="J2832" s="3" t="s">
        <v>1125</v>
      </c>
      <c r="K2832" s="3">
        <v>1320777</v>
      </c>
      <c r="L2832" s="3" t="s">
        <v>22</v>
      </c>
      <c r="M2832" s="5">
        <v>46316</v>
      </c>
      <c r="O2832" t="s">
        <v>23</v>
      </c>
      <c r="P2832">
        <v>2</v>
      </c>
      <c r="S2832" s="6">
        <v>44509</v>
      </c>
      <c r="T2832" t="s">
        <v>707</v>
      </c>
      <c r="U2832" t="s">
        <v>1159</v>
      </c>
    </row>
    <row r="2833" spans="1:21" hidden="1" x14ac:dyDescent="0.25">
      <c r="A2833" s="18" t="s">
        <v>711</v>
      </c>
      <c r="B2833" s="18" t="s">
        <v>16</v>
      </c>
      <c r="C2833" s="18" t="s">
        <v>17</v>
      </c>
      <c r="D2833" s="18"/>
      <c r="E2833" s="21">
        <v>44378</v>
      </c>
      <c r="F2833" s="23" t="s">
        <v>915</v>
      </c>
      <c r="G2833" s="18" t="s">
        <v>916</v>
      </c>
      <c r="H2833" s="18" t="s">
        <v>796</v>
      </c>
      <c r="I2833" s="18" t="s">
        <v>233</v>
      </c>
      <c r="J2833" s="3" t="s">
        <v>918</v>
      </c>
      <c r="K2833" s="3">
        <v>1318079</v>
      </c>
      <c r="L2833" s="3" t="s">
        <v>22</v>
      </c>
      <c r="M2833" s="5">
        <v>46204</v>
      </c>
      <c r="O2833" t="s">
        <v>23</v>
      </c>
      <c r="P2833">
        <v>1</v>
      </c>
      <c r="R2833" s="10" t="s">
        <v>35</v>
      </c>
      <c r="S2833" s="6">
        <v>44509</v>
      </c>
      <c r="T2833" t="s">
        <v>1160</v>
      </c>
      <c r="U2833" t="s">
        <v>1161</v>
      </c>
    </row>
    <row r="2834" spans="1:21" hidden="1" x14ac:dyDescent="0.25">
      <c r="A2834" s="18" t="s">
        <v>711</v>
      </c>
      <c r="B2834" s="18" t="s">
        <v>16</v>
      </c>
      <c r="C2834" s="18" t="s">
        <v>17</v>
      </c>
      <c r="D2834" s="18"/>
      <c r="E2834" s="21">
        <v>44397</v>
      </c>
      <c r="F2834" s="23" t="s">
        <v>935</v>
      </c>
      <c r="G2834" s="18" t="s">
        <v>936</v>
      </c>
      <c r="H2834" s="18" t="s">
        <v>195</v>
      </c>
      <c r="I2834" s="18" t="s">
        <v>233</v>
      </c>
      <c r="J2834" s="3" t="s">
        <v>937</v>
      </c>
      <c r="K2834" s="3">
        <v>1295814</v>
      </c>
      <c r="L2834" s="3" t="s">
        <v>22</v>
      </c>
      <c r="M2834" s="5">
        <v>46193</v>
      </c>
      <c r="O2834" t="s">
        <v>23</v>
      </c>
      <c r="P2834">
        <v>2</v>
      </c>
      <c r="S2834" s="6">
        <v>44509</v>
      </c>
      <c r="T2834" t="s">
        <v>707</v>
      </c>
      <c r="U2834" t="s">
        <v>1161</v>
      </c>
    </row>
    <row r="2835" spans="1:21" hidden="1" x14ac:dyDescent="0.25">
      <c r="A2835" s="19" t="s">
        <v>711</v>
      </c>
      <c r="B2835" s="19" t="s">
        <v>16</v>
      </c>
      <c r="C2835" s="19" t="s">
        <v>17</v>
      </c>
      <c r="E2835" s="1">
        <v>44424</v>
      </c>
      <c r="F2835" s="3" t="s">
        <v>991</v>
      </c>
      <c r="G2835" s="19" t="s">
        <v>992</v>
      </c>
      <c r="H2835" s="19" t="s">
        <v>195</v>
      </c>
      <c r="I2835" t="s">
        <v>233</v>
      </c>
      <c r="J2835" s="3" t="s">
        <v>993</v>
      </c>
      <c r="K2835" s="3">
        <v>1325157</v>
      </c>
      <c r="L2835" s="3" t="s">
        <v>22</v>
      </c>
      <c r="M2835" s="5">
        <v>46250</v>
      </c>
      <c r="O2835" t="s">
        <v>23</v>
      </c>
      <c r="P2835">
        <v>3</v>
      </c>
      <c r="S2835" s="6">
        <v>44509</v>
      </c>
      <c r="T2835" t="s">
        <v>707</v>
      </c>
      <c r="U2835" t="s">
        <v>1161</v>
      </c>
    </row>
    <row r="2836" spans="1:21" hidden="1" x14ac:dyDescent="0.25">
      <c r="A2836" s="19" t="s">
        <v>711</v>
      </c>
      <c r="B2836" s="19" t="s">
        <v>16</v>
      </c>
      <c r="C2836" s="19" t="s">
        <v>17</v>
      </c>
      <c r="E2836" s="1">
        <v>44333</v>
      </c>
      <c r="F2836" s="3" t="s">
        <v>757</v>
      </c>
      <c r="G2836" s="19" t="s">
        <v>758</v>
      </c>
      <c r="H2836" s="19" t="s">
        <v>20</v>
      </c>
      <c r="I2836" t="s">
        <v>20</v>
      </c>
      <c r="J2836" s="3" t="s">
        <v>759</v>
      </c>
      <c r="K2836" s="3" t="s">
        <v>760</v>
      </c>
      <c r="L2836" s="3" t="s">
        <v>22</v>
      </c>
      <c r="M2836" s="5">
        <v>46159</v>
      </c>
      <c r="O2836" t="s">
        <v>23</v>
      </c>
      <c r="P2836">
        <v>20</v>
      </c>
      <c r="S2836" s="6">
        <v>44509</v>
      </c>
      <c r="T2836" t="s">
        <v>707</v>
      </c>
      <c r="U2836" t="s">
        <v>1161</v>
      </c>
    </row>
    <row r="2837" spans="1:21" hidden="1" x14ac:dyDescent="0.25">
      <c r="A2837" s="19" t="s">
        <v>711</v>
      </c>
      <c r="B2837" s="19" t="s">
        <v>16</v>
      </c>
      <c r="C2837" s="19" t="s">
        <v>17</v>
      </c>
      <c r="E2837" s="1">
        <v>44503</v>
      </c>
      <c r="F2837" s="3">
        <v>120710</v>
      </c>
      <c r="G2837" s="19" t="s">
        <v>1149</v>
      </c>
      <c r="H2837" s="19" t="s">
        <v>126</v>
      </c>
      <c r="J2837" s="3" t="s">
        <v>1150</v>
      </c>
      <c r="K2837" s="3">
        <v>518498</v>
      </c>
      <c r="L2837" s="3" t="s">
        <v>22</v>
      </c>
      <c r="M2837" s="5">
        <v>45412</v>
      </c>
      <c r="O2837" t="s">
        <v>23</v>
      </c>
      <c r="P2837">
        <v>20</v>
      </c>
      <c r="S2837" s="6">
        <v>44509</v>
      </c>
      <c r="T2837" t="s">
        <v>707</v>
      </c>
      <c r="U2837" t="s">
        <v>1161</v>
      </c>
    </row>
    <row r="2838" spans="1:21" hidden="1" x14ac:dyDescent="0.25">
      <c r="A2838" s="19" t="s">
        <v>711</v>
      </c>
      <c r="B2838" s="19" t="s">
        <v>16</v>
      </c>
      <c r="C2838" s="19" t="s">
        <v>17</v>
      </c>
      <c r="E2838" s="1">
        <v>44504</v>
      </c>
      <c r="F2838" s="3" t="s">
        <v>1155</v>
      </c>
      <c r="G2838" s="19" t="s">
        <v>1156</v>
      </c>
      <c r="H2838" s="19" t="s">
        <v>1153</v>
      </c>
      <c r="I2838" t="s">
        <v>20</v>
      </c>
      <c r="J2838" s="3" t="s">
        <v>1157</v>
      </c>
      <c r="K2838" s="3">
        <v>214219022</v>
      </c>
      <c r="L2838" s="3" t="s">
        <v>22</v>
      </c>
      <c r="M2838" s="5">
        <v>46330</v>
      </c>
      <c r="O2838" t="s">
        <v>23</v>
      </c>
      <c r="P2838">
        <v>1</v>
      </c>
      <c r="S2838" s="6">
        <v>44509</v>
      </c>
      <c r="T2838" t="s">
        <v>707</v>
      </c>
      <c r="U2838" t="s">
        <v>1161</v>
      </c>
    </row>
    <row r="2839" spans="1:21" hidden="1" x14ac:dyDescent="0.25">
      <c r="A2839" s="19" t="s">
        <v>711</v>
      </c>
      <c r="B2839" s="19" t="s">
        <v>74</v>
      </c>
      <c r="C2839" s="19" t="s">
        <v>17</v>
      </c>
      <c r="E2839" s="1">
        <v>44494</v>
      </c>
      <c r="F2839" s="3">
        <v>16179538</v>
      </c>
      <c r="G2839" s="19" t="s">
        <v>1138</v>
      </c>
      <c r="H2839" s="19" t="s">
        <v>688</v>
      </c>
      <c r="I2839" t="s">
        <v>1139</v>
      </c>
      <c r="J2839" s="3" t="s">
        <v>1140</v>
      </c>
      <c r="K2839" s="3">
        <v>100925</v>
      </c>
      <c r="L2839" s="3" t="s">
        <v>102</v>
      </c>
      <c r="M2839" s="5">
        <v>45716</v>
      </c>
      <c r="O2839" t="s">
        <v>2708</v>
      </c>
      <c r="P2839">
        <v>814.23</v>
      </c>
      <c r="S2839" s="6">
        <v>44509</v>
      </c>
      <c r="T2839" t="s">
        <v>707</v>
      </c>
      <c r="U2839" t="s">
        <v>1161</v>
      </c>
    </row>
    <row r="2840" spans="1:21" hidden="1" x14ac:dyDescent="0.25">
      <c r="A2840" s="19" t="s">
        <v>711</v>
      </c>
      <c r="B2840" s="19" t="s">
        <v>16</v>
      </c>
      <c r="C2840" s="19" t="s">
        <v>17</v>
      </c>
      <c r="E2840" s="1">
        <v>44504</v>
      </c>
      <c r="F2840" s="3" t="s">
        <v>1151</v>
      </c>
      <c r="G2840" s="19" t="s">
        <v>1152</v>
      </c>
      <c r="H2840" s="19" t="s">
        <v>1153</v>
      </c>
      <c r="I2840" t="s">
        <v>20</v>
      </c>
      <c r="J2840" s="3" t="s">
        <v>1154</v>
      </c>
      <c r="K2840" s="3">
        <v>213520057</v>
      </c>
      <c r="L2840" s="3" t="s">
        <v>22</v>
      </c>
      <c r="M2840" s="5">
        <v>46330</v>
      </c>
      <c r="O2840" t="s">
        <v>23</v>
      </c>
      <c r="P2840">
        <v>1</v>
      </c>
      <c r="S2840" s="6">
        <v>44509</v>
      </c>
      <c r="T2840" t="s">
        <v>707</v>
      </c>
      <c r="U2840" t="s">
        <v>1161</v>
      </c>
    </row>
    <row r="2841" spans="1:21" hidden="1" x14ac:dyDescent="0.25">
      <c r="A2841" s="19" t="s">
        <v>711</v>
      </c>
      <c r="B2841" s="19" t="s">
        <v>65</v>
      </c>
      <c r="C2841" s="19" t="s">
        <v>17</v>
      </c>
      <c r="E2841" s="1">
        <v>44463</v>
      </c>
      <c r="F2841" s="3" t="s">
        <v>1032</v>
      </c>
      <c r="G2841" s="19" t="s">
        <v>1033</v>
      </c>
      <c r="H2841" s="19" t="s">
        <v>1034</v>
      </c>
      <c r="I2841" t="s">
        <v>1034</v>
      </c>
      <c r="J2841" s="3" t="s">
        <v>1035</v>
      </c>
      <c r="K2841" s="3">
        <v>7200936</v>
      </c>
      <c r="L2841" s="3" t="s">
        <v>22</v>
      </c>
      <c r="M2841" s="5">
        <v>46247</v>
      </c>
      <c r="O2841" t="s">
        <v>23</v>
      </c>
      <c r="P2841">
        <v>10</v>
      </c>
      <c r="S2841" s="6">
        <v>44509</v>
      </c>
      <c r="T2841" t="s">
        <v>707</v>
      </c>
      <c r="U2841" t="s">
        <v>1163</v>
      </c>
    </row>
    <row r="2842" spans="1:21" hidden="1" x14ac:dyDescent="0.25">
      <c r="A2842" s="19" t="s">
        <v>711</v>
      </c>
      <c r="B2842" s="19" t="s">
        <v>65</v>
      </c>
      <c r="C2842" s="19" t="s">
        <v>17</v>
      </c>
      <c r="E2842" s="1">
        <v>44463</v>
      </c>
      <c r="F2842" s="3" t="s">
        <v>1032</v>
      </c>
      <c r="G2842" s="19" t="s">
        <v>1033</v>
      </c>
      <c r="H2842" s="19" t="s">
        <v>1034</v>
      </c>
      <c r="I2842" t="s">
        <v>1034</v>
      </c>
      <c r="J2842" s="3" t="s">
        <v>1035</v>
      </c>
      <c r="K2842" s="3">
        <v>7200936</v>
      </c>
      <c r="L2842" s="3" t="s">
        <v>22</v>
      </c>
      <c r="M2842" s="5">
        <v>46247</v>
      </c>
      <c r="O2842" t="s">
        <v>23</v>
      </c>
      <c r="P2842">
        <v>20</v>
      </c>
      <c r="S2842" s="6">
        <v>44509</v>
      </c>
      <c r="T2842" t="s">
        <v>707</v>
      </c>
      <c r="U2842" t="s">
        <v>1163</v>
      </c>
    </row>
    <row r="2843" spans="1:21" hidden="1" x14ac:dyDescent="0.25">
      <c r="A2843" t="s">
        <v>711</v>
      </c>
      <c r="B2843" t="s">
        <v>65</v>
      </c>
      <c r="C2843" t="s">
        <v>17</v>
      </c>
      <c r="E2843" s="1">
        <v>44463</v>
      </c>
      <c r="F2843" s="3" t="s">
        <v>1032</v>
      </c>
      <c r="G2843" t="s">
        <v>1033</v>
      </c>
      <c r="H2843" t="s">
        <v>1034</v>
      </c>
      <c r="I2843" t="s">
        <v>1034</v>
      </c>
      <c r="J2843" s="3" t="s">
        <v>1035</v>
      </c>
      <c r="K2843" s="3">
        <v>7200936</v>
      </c>
      <c r="L2843" s="3" t="s">
        <v>22</v>
      </c>
      <c r="M2843" s="5">
        <v>46247</v>
      </c>
      <c r="O2843" t="s">
        <v>23</v>
      </c>
      <c r="P2843">
        <v>1223</v>
      </c>
      <c r="S2843" s="6">
        <v>44510</v>
      </c>
      <c r="T2843" t="s">
        <v>707</v>
      </c>
      <c r="U2843" t="s">
        <v>1163</v>
      </c>
    </row>
    <row r="2844" spans="1:21" hidden="1" x14ac:dyDescent="0.25">
      <c r="A2844" t="s">
        <v>711</v>
      </c>
      <c r="B2844" t="s">
        <v>65</v>
      </c>
      <c r="C2844" t="s">
        <v>17</v>
      </c>
      <c r="E2844" s="1">
        <v>44463</v>
      </c>
      <c r="F2844" s="3" t="s">
        <v>1032</v>
      </c>
      <c r="G2844" t="s">
        <v>1033</v>
      </c>
      <c r="H2844" t="s">
        <v>1034</v>
      </c>
      <c r="I2844" t="s">
        <v>1034</v>
      </c>
      <c r="J2844" s="3" t="s">
        <v>1035</v>
      </c>
      <c r="K2844" s="3">
        <v>7200936</v>
      </c>
      <c r="L2844" s="3" t="s">
        <v>22</v>
      </c>
      <c r="M2844" s="5">
        <v>46247</v>
      </c>
      <c r="O2844" t="s">
        <v>23</v>
      </c>
      <c r="P2844">
        <v>1400</v>
      </c>
      <c r="S2844" s="6">
        <v>44511</v>
      </c>
      <c r="T2844" t="s">
        <v>707</v>
      </c>
      <c r="U2844" t="s">
        <v>1163</v>
      </c>
    </row>
    <row r="2845" spans="1:21" hidden="1" x14ac:dyDescent="0.25">
      <c r="A2845" t="s">
        <v>711</v>
      </c>
      <c r="B2845" t="s">
        <v>16</v>
      </c>
      <c r="C2845" t="s">
        <v>17</v>
      </c>
      <c r="E2845" s="1">
        <v>44497</v>
      </c>
      <c r="F2845" s="3" t="s">
        <v>1135</v>
      </c>
      <c r="G2845" t="s">
        <v>1136</v>
      </c>
      <c r="H2845" t="s">
        <v>20</v>
      </c>
      <c r="J2845" s="3" t="s">
        <v>1137</v>
      </c>
      <c r="K2845" s="3">
        <v>1332802</v>
      </c>
      <c r="L2845" s="3" t="s">
        <v>22</v>
      </c>
      <c r="M2845" s="5">
        <v>46323</v>
      </c>
      <c r="O2845" t="s">
        <v>23</v>
      </c>
      <c r="P2845">
        <v>2</v>
      </c>
      <c r="S2845" s="6">
        <v>44512</v>
      </c>
      <c r="T2845" t="s">
        <v>82</v>
      </c>
      <c r="U2845" t="s">
        <v>1165</v>
      </c>
    </row>
    <row r="2846" spans="1:21" hidden="1" x14ac:dyDescent="0.25">
      <c r="A2846" t="s">
        <v>711</v>
      </c>
      <c r="B2846" t="s">
        <v>74</v>
      </c>
      <c r="C2846" t="s">
        <v>722</v>
      </c>
      <c r="E2846" s="1">
        <v>44295</v>
      </c>
      <c r="F2846" s="3" t="s">
        <v>723</v>
      </c>
      <c r="G2846" t="s">
        <v>724</v>
      </c>
      <c r="H2846" t="s">
        <v>725</v>
      </c>
      <c r="I2846" t="s">
        <v>725</v>
      </c>
      <c r="J2846" s="3" t="s">
        <v>726</v>
      </c>
      <c r="K2846" s="3" t="s">
        <v>727</v>
      </c>
      <c r="L2846" s="3" t="s">
        <v>102</v>
      </c>
      <c r="M2846" s="5">
        <v>44651</v>
      </c>
      <c r="O2846" t="s">
        <v>103</v>
      </c>
      <c r="P2846">
        <v>2.5530000000000001E-2</v>
      </c>
      <c r="S2846" s="6" t="s">
        <v>1166</v>
      </c>
      <c r="T2846" t="s">
        <v>707</v>
      </c>
      <c r="U2846" t="s">
        <v>1167</v>
      </c>
    </row>
    <row r="2847" spans="1:21" hidden="1" x14ac:dyDescent="0.25">
      <c r="A2847" t="s">
        <v>711</v>
      </c>
      <c r="B2847" t="s">
        <v>74</v>
      </c>
      <c r="C2847" t="s">
        <v>722</v>
      </c>
      <c r="E2847" s="1">
        <v>44295</v>
      </c>
      <c r="F2847" s="3" t="s">
        <v>723</v>
      </c>
      <c r="G2847" t="s">
        <v>724</v>
      </c>
      <c r="H2847" t="s">
        <v>725</v>
      </c>
      <c r="I2847" t="s">
        <v>725</v>
      </c>
      <c r="J2847" s="3" t="s">
        <v>726</v>
      </c>
      <c r="K2847" s="3" t="s">
        <v>727</v>
      </c>
      <c r="L2847" s="3" t="s">
        <v>102</v>
      </c>
      <c r="M2847" s="5">
        <v>44651</v>
      </c>
      <c r="O2847" t="s">
        <v>103</v>
      </c>
      <c r="P2847">
        <v>5.0900000000000001E-2</v>
      </c>
      <c r="S2847" s="6">
        <v>44518</v>
      </c>
      <c r="T2847" t="s">
        <v>707</v>
      </c>
      <c r="U2847" t="s">
        <v>1167</v>
      </c>
    </row>
    <row r="2848" spans="1:21" hidden="1" x14ac:dyDescent="0.25">
      <c r="A2848" t="s">
        <v>711</v>
      </c>
      <c r="B2848" t="s">
        <v>16</v>
      </c>
      <c r="C2848" t="s">
        <v>17</v>
      </c>
      <c r="E2848" s="1">
        <v>44305</v>
      </c>
      <c r="F2848" s="3" t="s">
        <v>750</v>
      </c>
      <c r="G2848" t="s">
        <v>751</v>
      </c>
      <c r="H2848" t="s">
        <v>147</v>
      </c>
      <c r="I2848" t="s">
        <v>147</v>
      </c>
      <c r="J2848" s="3" t="s">
        <v>752</v>
      </c>
      <c r="K2848" s="3" t="s">
        <v>753</v>
      </c>
      <c r="L2848" s="3" t="s">
        <v>22</v>
      </c>
      <c r="M2848" s="5">
        <v>46131</v>
      </c>
      <c r="O2848" t="s">
        <v>23</v>
      </c>
      <c r="P2848">
        <v>2</v>
      </c>
      <c r="S2848" s="6">
        <v>44523</v>
      </c>
      <c r="T2848" t="s">
        <v>689</v>
      </c>
      <c r="U2848" t="s">
        <v>1168</v>
      </c>
    </row>
    <row r="2849" spans="1:21" hidden="1" x14ac:dyDescent="0.25">
      <c r="A2849" t="s">
        <v>711</v>
      </c>
      <c r="B2849" t="s">
        <v>74</v>
      </c>
      <c r="C2849" t="s">
        <v>722</v>
      </c>
      <c r="E2849" s="1">
        <v>44295</v>
      </c>
      <c r="F2849" s="3" t="s">
        <v>723</v>
      </c>
      <c r="G2849" t="s">
        <v>724</v>
      </c>
      <c r="H2849" t="s">
        <v>725</v>
      </c>
      <c r="I2849" t="s">
        <v>725</v>
      </c>
      <c r="J2849" s="3" t="s">
        <v>726</v>
      </c>
      <c r="K2849" s="3" t="s">
        <v>727</v>
      </c>
      <c r="L2849" s="3" t="s">
        <v>102</v>
      </c>
      <c r="M2849" s="5">
        <v>44651</v>
      </c>
      <c r="O2849" t="s">
        <v>103</v>
      </c>
      <c r="P2849">
        <v>1.502E-2</v>
      </c>
      <c r="S2849" s="6">
        <v>44522</v>
      </c>
      <c r="T2849" t="s">
        <v>707</v>
      </c>
      <c r="U2849" t="s">
        <v>1169</v>
      </c>
    </row>
    <row r="2850" spans="1:21" hidden="1" x14ac:dyDescent="0.25">
      <c r="A2850" t="s">
        <v>711</v>
      </c>
      <c r="B2850" t="s">
        <v>16</v>
      </c>
      <c r="C2850" t="s">
        <v>17</v>
      </c>
      <c r="E2850" s="1">
        <v>44305</v>
      </c>
      <c r="F2850" s="3" t="s">
        <v>750</v>
      </c>
      <c r="G2850" t="s">
        <v>751</v>
      </c>
      <c r="H2850" t="s">
        <v>147</v>
      </c>
      <c r="I2850" t="s">
        <v>147</v>
      </c>
      <c r="J2850" s="3" t="s">
        <v>752</v>
      </c>
      <c r="K2850" s="3" t="s">
        <v>753</v>
      </c>
      <c r="L2850" s="3" t="s">
        <v>22</v>
      </c>
      <c r="M2850" s="5">
        <v>46131</v>
      </c>
      <c r="O2850" t="s">
        <v>23</v>
      </c>
      <c r="P2850">
        <v>10</v>
      </c>
      <c r="S2850" s="6">
        <v>44530</v>
      </c>
      <c r="T2850" t="s">
        <v>346</v>
      </c>
      <c r="U2850" t="s">
        <v>1172</v>
      </c>
    </row>
    <row r="2851" spans="1:21" hidden="1" x14ac:dyDescent="0.25">
      <c r="A2851" t="s">
        <v>711</v>
      </c>
      <c r="B2851" t="s">
        <v>16</v>
      </c>
      <c r="C2851" t="s">
        <v>17</v>
      </c>
      <c r="E2851" s="1">
        <v>44305</v>
      </c>
      <c r="F2851" s="3" t="s">
        <v>750</v>
      </c>
      <c r="G2851" t="s">
        <v>751</v>
      </c>
      <c r="H2851" t="s">
        <v>147</v>
      </c>
      <c r="I2851" t="s">
        <v>147</v>
      </c>
      <c r="J2851" s="3" t="s">
        <v>752</v>
      </c>
      <c r="K2851" s="3" t="s">
        <v>753</v>
      </c>
      <c r="L2851" s="3" t="s">
        <v>22</v>
      </c>
      <c r="M2851" s="5">
        <v>46131</v>
      </c>
      <c r="O2851" t="s">
        <v>23</v>
      </c>
      <c r="P2851">
        <v>4</v>
      </c>
      <c r="S2851" s="6">
        <v>44530</v>
      </c>
      <c r="T2851" t="s">
        <v>346</v>
      </c>
      <c r="U2851" t="s">
        <v>1172</v>
      </c>
    </row>
    <row r="2852" spans="1:21" hidden="1" x14ac:dyDescent="0.25">
      <c r="A2852" t="s">
        <v>711</v>
      </c>
      <c r="B2852" t="s">
        <v>74</v>
      </c>
      <c r="C2852" t="s">
        <v>17</v>
      </c>
      <c r="E2852" s="1">
        <v>44393</v>
      </c>
      <c r="F2852" s="3" t="s">
        <v>945</v>
      </c>
      <c r="G2852" t="s">
        <v>719</v>
      </c>
      <c r="H2852" t="s">
        <v>744</v>
      </c>
      <c r="I2852" t="s">
        <v>720</v>
      </c>
      <c r="J2852" s="3" t="s">
        <v>946</v>
      </c>
      <c r="K2852" s="3" t="s">
        <v>947</v>
      </c>
      <c r="L2852" s="3" t="s">
        <v>22</v>
      </c>
      <c r="M2852" s="5">
        <v>45535</v>
      </c>
      <c r="O2852" t="s">
        <v>948</v>
      </c>
      <c r="P2852">
        <v>0.9</v>
      </c>
      <c r="S2852" s="6">
        <v>44530</v>
      </c>
      <c r="T2852" t="s">
        <v>689</v>
      </c>
      <c r="U2852" t="s">
        <v>1173</v>
      </c>
    </row>
    <row r="2853" spans="1:21" hidden="1" x14ac:dyDescent="0.25">
      <c r="A2853" t="s">
        <v>711</v>
      </c>
      <c r="B2853" t="s">
        <v>74</v>
      </c>
      <c r="C2853" t="s">
        <v>17</v>
      </c>
      <c r="E2853" s="1">
        <v>44299</v>
      </c>
      <c r="F2853" s="3" t="s">
        <v>742</v>
      </c>
      <c r="G2853" t="s">
        <v>743</v>
      </c>
      <c r="H2853" t="s">
        <v>744</v>
      </c>
      <c r="I2853" t="s">
        <v>745</v>
      </c>
      <c r="J2853" s="3" t="s">
        <v>746</v>
      </c>
      <c r="K2853" s="3" t="s">
        <v>747</v>
      </c>
      <c r="L2853" s="3" t="s">
        <v>22</v>
      </c>
      <c r="M2853" s="5">
        <v>45168</v>
      </c>
      <c r="O2853" t="s">
        <v>103</v>
      </c>
      <c r="P2853">
        <v>0.4</v>
      </c>
      <c r="S2853" s="6">
        <v>44530</v>
      </c>
      <c r="T2853" t="s">
        <v>689</v>
      </c>
      <c r="U2853" t="s">
        <v>1173</v>
      </c>
    </row>
    <row r="2854" spans="1:21" hidden="1" x14ac:dyDescent="0.25">
      <c r="A2854" t="s">
        <v>711</v>
      </c>
      <c r="B2854" t="s">
        <v>16</v>
      </c>
      <c r="C2854" t="s">
        <v>17</v>
      </c>
      <c r="E2854" s="1">
        <v>44424</v>
      </c>
      <c r="F2854" s="3" t="s">
        <v>991</v>
      </c>
      <c r="G2854" t="s">
        <v>992</v>
      </c>
      <c r="H2854" t="s">
        <v>195</v>
      </c>
      <c r="I2854" t="s">
        <v>233</v>
      </c>
      <c r="J2854" s="3" t="s">
        <v>993</v>
      </c>
      <c r="K2854" s="3">
        <v>1325157</v>
      </c>
      <c r="L2854" s="3" t="s">
        <v>22</v>
      </c>
      <c r="M2854" s="5">
        <v>46250</v>
      </c>
      <c r="O2854" t="s">
        <v>23</v>
      </c>
      <c r="P2854">
        <v>4</v>
      </c>
      <c r="S2854" s="6">
        <v>44531</v>
      </c>
      <c r="T2854" t="s">
        <v>707</v>
      </c>
      <c r="U2854" t="s">
        <v>1174</v>
      </c>
    </row>
    <row r="2855" spans="1:21" hidden="1" x14ac:dyDescent="0.25">
      <c r="A2855" t="s">
        <v>711</v>
      </c>
      <c r="B2855" t="s">
        <v>16</v>
      </c>
      <c r="C2855" t="s">
        <v>17</v>
      </c>
      <c r="E2855" s="1">
        <v>44378</v>
      </c>
      <c r="F2855" s="3" t="s">
        <v>915</v>
      </c>
      <c r="G2855" t="s">
        <v>916</v>
      </c>
      <c r="H2855" t="s">
        <v>796</v>
      </c>
      <c r="I2855" t="s">
        <v>233</v>
      </c>
      <c r="J2855" s="3" t="s">
        <v>918</v>
      </c>
      <c r="K2855" s="3">
        <v>1318079</v>
      </c>
      <c r="L2855" s="3" t="s">
        <v>22</v>
      </c>
      <c r="M2855" s="5">
        <v>46204</v>
      </c>
      <c r="O2855" t="s">
        <v>23</v>
      </c>
      <c r="P2855">
        <v>1</v>
      </c>
      <c r="S2855" s="6">
        <v>44531</v>
      </c>
      <c r="T2855" t="s">
        <v>707</v>
      </c>
      <c r="U2855" t="s">
        <v>1174</v>
      </c>
    </row>
    <row r="2856" spans="1:21" hidden="1" x14ac:dyDescent="0.25">
      <c r="A2856" t="s">
        <v>711</v>
      </c>
      <c r="B2856" t="s">
        <v>16</v>
      </c>
      <c r="C2856" t="s">
        <v>17</v>
      </c>
      <c r="E2856" s="1">
        <v>44397</v>
      </c>
      <c r="F2856" s="3" t="s">
        <v>935</v>
      </c>
      <c r="G2856" t="s">
        <v>936</v>
      </c>
      <c r="H2856" t="s">
        <v>195</v>
      </c>
      <c r="I2856" t="s">
        <v>233</v>
      </c>
      <c r="J2856" s="3" t="s">
        <v>937</v>
      </c>
      <c r="K2856" s="3">
        <v>1295814</v>
      </c>
      <c r="L2856" s="3" t="s">
        <v>22</v>
      </c>
      <c r="M2856" s="5">
        <v>46193</v>
      </c>
      <c r="O2856" t="s">
        <v>23</v>
      </c>
      <c r="P2856">
        <v>1</v>
      </c>
      <c r="S2856" s="6">
        <v>44531</v>
      </c>
      <c r="T2856" t="s">
        <v>707</v>
      </c>
      <c r="U2856" t="s">
        <v>1174</v>
      </c>
    </row>
    <row r="2857" spans="1:21" hidden="1" x14ac:dyDescent="0.25">
      <c r="A2857" t="s">
        <v>711</v>
      </c>
      <c r="B2857" t="s">
        <v>16</v>
      </c>
      <c r="C2857" t="s">
        <v>17</v>
      </c>
      <c r="E2857" s="1">
        <v>44333</v>
      </c>
      <c r="F2857" s="3" t="s">
        <v>757</v>
      </c>
      <c r="G2857" t="s">
        <v>758</v>
      </c>
      <c r="H2857" t="s">
        <v>20</v>
      </c>
      <c r="I2857" t="s">
        <v>20</v>
      </c>
      <c r="J2857" s="3" t="s">
        <v>759</v>
      </c>
      <c r="K2857" s="3" t="s">
        <v>760</v>
      </c>
      <c r="L2857" s="3" t="s">
        <v>22</v>
      </c>
      <c r="M2857" s="5">
        <v>46159</v>
      </c>
      <c r="O2857" t="s">
        <v>23</v>
      </c>
      <c r="P2857">
        <v>20</v>
      </c>
      <c r="S2857" s="6">
        <v>44531</v>
      </c>
      <c r="T2857" t="s">
        <v>707</v>
      </c>
      <c r="U2857" t="s">
        <v>1174</v>
      </c>
    </row>
    <row r="2858" spans="1:21" hidden="1" x14ac:dyDescent="0.25">
      <c r="A2858" t="s">
        <v>711</v>
      </c>
      <c r="B2858" t="s">
        <v>16</v>
      </c>
      <c r="C2858" t="s">
        <v>17</v>
      </c>
      <c r="E2858" s="1">
        <v>44503</v>
      </c>
      <c r="F2858" s="3">
        <v>120710</v>
      </c>
      <c r="G2858" t="s">
        <v>1149</v>
      </c>
      <c r="H2858" t="s">
        <v>126</v>
      </c>
      <c r="J2858" s="3" t="s">
        <v>1150</v>
      </c>
      <c r="K2858" s="3">
        <v>518498</v>
      </c>
      <c r="L2858" s="3" t="s">
        <v>22</v>
      </c>
      <c r="M2858" s="5">
        <v>45412</v>
      </c>
      <c r="O2858" t="s">
        <v>23</v>
      </c>
      <c r="P2858">
        <v>20</v>
      </c>
      <c r="S2858" s="6">
        <v>44531</v>
      </c>
      <c r="T2858" t="s">
        <v>707</v>
      </c>
      <c r="U2858" t="s">
        <v>1174</v>
      </c>
    </row>
    <row r="2859" spans="1:21" hidden="1" x14ac:dyDescent="0.25">
      <c r="A2859" t="s">
        <v>711</v>
      </c>
      <c r="B2859" t="s">
        <v>74</v>
      </c>
      <c r="C2859" t="s">
        <v>17</v>
      </c>
      <c r="E2859" s="1">
        <v>44494</v>
      </c>
      <c r="F2859" s="3">
        <v>16179538</v>
      </c>
      <c r="G2859" t="s">
        <v>1138</v>
      </c>
      <c r="H2859" t="s">
        <v>688</v>
      </c>
      <c r="I2859" t="s">
        <v>1139</v>
      </c>
      <c r="J2859" s="3" t="s">
        <v>1140</v>
      </c>
      <c r="K2859" s="3">
        <v>100925</v>
      </c>
      <c r="L2859" s="3" t="s">
        <v>102</v>
      </c>
      <c r="M2859" s="5">
        <v>45716</v>
      </c>
      <c r="O2859" t="s">
        <v>2708</v>
      </c>
      <c r="P2859">
        <v>9</v>
      </c>
      <c r="S2859" s="6">
        <v>44530</v>
      </c>
      <c r="T2859" t="s">
        <v>689</v>
      </c>
      <c r="U2859" t="s">
        <v>1175</v>
      </c>
    </row>
    <row r="2860" spans="1:21" hidden="1" x14ac:dyDescent="0.25">
      <c r="A2860" t="s">
        <v>711</v>
      </c>
      <c r="B2860" t="s">
        <v>74</v>
      </c>
      <c r="C2860" t="s">
        <v>17</v>
      </c>
      <c r="E2860" s="1">
        <v>44494</v>
      </c>
      <c r="F2860" s="3">
        <v>16179538</v>
      </c>
      <c r="G2860" t="s">
        <v>1138</v>
      </c>
      <c r="H2860" t="s">
        <v>688</v>
      </c>
      <c r="I2860" t="s">
        <v>1139</v>
      </c>
      <c r="J2860" s="3" t="s">
        <v>1140</v>
      </c>
      <c r="K2860" s="3">
        <v>100925</v>
      </c>
      <c r="L2860" s="3" t="s">
        <v>102</v>
      </c>
      <c r="M2860" s="5">
        <v>45716</v>
      </c>
      <c r="O2860" t="s">
        <v>2708</v>
      </c>
      <c r="P2860">
        <v>950.21</v>
      </c>
      <c r="S2860" s="6">
        <v>44531</v>
      </c>
      <c r="T2860" t="s">
        <v>707</v>
      </c>
      <c r="U2860" t="s">
        <v>1176</v>
      </c>
    </row>
    <row r="2861" spans="1:21" hidden="1" x14ac:dyDescent="0.25">
      <c r="A2861" t="s">
        <v>711</v>
      </c>
      <c r="B2861" t="s">
        <v>16</v>
      </c>
      <c r="C2861" t="s">
        <v>17</v>
      </c>
      <c r="E2861" s="1">
        <v>44305</v>
      </c>
      <c r="F2861" s="3" t="s">
        <v>750</v>
      </c>
      <c r="G2861" t="s">
        <v>751</v>
      </c>
      <c r="H2861" t="s">
        <v>147</v>
      </c>
      <c r="I2861" t="s">
        <v>147</v>
      </c>
      <c r="J2861" s="3" t="s">
        <v>752</v>
      </c>
      <c r="K2861" s="3" t="s">
        <v>753</v>
      </c>
      <c r="L2861" s="3" t="s">
        <v>22</v>
      </c>
      <c r="M2861" s="5">
        <v>46131</v>
      </c>
      <c r="O2861" t="s">
        <v>23</v>
      </c>
      <c r="P2861">
        <v>6</v>
      </c>
      <c r="S2861" s="6">
        <v>44532</v>
      </c>
      <c r="T2861" t="s">
        <v>664</v>
      </c>
      <c r="U2861" t="s">
        <v>1172</v>
      </c>
    </row>
    <row r="2862" spans="1:21" hidden="1" x14ac:dyDescent="0.25">
      <c r="A2862" t="s">
        <v>711</v>
      </c>
      <c r="B2862" t="s">
        <v>74</v>
      </c>
      <c r="C2862" t="s">
        <v>17</v>
      </c>
      <c r="E2862" s="1">
        <v>44463</v>
      </c>
      <c r="F2862" s="3" t="s">
        <v>1036</v>
      </c>
      <c r="G2862" t="s">
        <v>1037</v>
      </c>
      <c r="H2862" t="s">
        <v>1034</v>
      </c>
      <c r="I2862" t="s">
        <v>1034</v>
      </c>
      <c r="J2862" s="3" t="s">
        <v>1038</v>
      </c>
      <c r="K2862" s="3">
        <v>7184078</v>
      </c>
      <c r="L2862" s="3" t="s">
        <v>22</v>
      </c>
      <c r="M2862" s="5">
        <v>46096</v>
      </c>
      <c r="O2862" t="s">
        <v>23</v>
      </c>
      <c r="P2862">
        <v>30</v>
      </c>
      <c r="S2862" s="6">
        <v>44531</v>
      </c>
      <c r="T2862" t="s">
        <v>707</v>
      </c>
      <c r="U2862" t="s">
        <v>1178</v>
      </c>
    </row>
    <row r="2863" spans="1:21" hidden="1" x14ac:dyDescent="0.25">
      <c r="A2863" t="s">
        <v>711</v>
      </c>
      <c r="B2863" t="s">
        <v>74</v>
      </c>
      <c r="C2863" t="s">
        <v>17</v>
      </c>
      <c r="E2863" s="1">
        <v>44463</v>
      </c>
      <c r="F2863" s="3" t="s">
        <v>1036</v>
      </c>
      <c r="G2863" t="s">
        <v>1037</v>
      </c>
      <c r="H2863" t="s">
        <v>1034</v>
      </c>
      <c r="I2863" t="s">
        <v>1034</v>
      </c>
      <c r="J2863" s="3" t="s">
        <v>1038</v>
      </c>
      <c r="K2863" s="3">
        <v>7184078</v>
      </c>
      <c r="L2863" s="3" t="s">
        <v>22</v>
      </c>
      <c r="M2863" s="5">
        <v>46096</v>
      </c>
      <c r="O2863" t="s">
        <v>23</v>
      </c>
      <c r="P2863">
        <v>28</v>
      </c>
      <c r="S2863" s="6">
        <v>44532</v>
      </c>
      <c r="T2863" t="s">
        <v>707</v>
      </c>
      <c r="U2863" t="s">
        <v>1178</v>
      </c>
    </row>
    <row r="2864" spans="1:21" hidden="1" x14ac:dyDescent="0.25">
      <c r="A2864" t="s">
        <v>711</v>
      </c>
      <c r="B2864" t="s">
        <v>74</v>
      </c>
      <c r="C2864" t="s">
        <v>17</v>
      </c>
      <c r="E2864" s="1">
        <v>44463</v>
      </c>
      <c r="F2864" s="3" t="s">
        <v>1036</v>
      </c>
      <c r="G2864" t="s">
        <v>1037</v>
      </c>
      <c r="H2864" t="s">
        <v>1034</v>
      </c>
      <c r="I2864" t="s">
        <v>1034</v>
      </c>
      <c r="J2864" s="3" t="s">
        <v>1038</v>
      </c>
      <c r="K2864" s="3">
        <v>7184078</v>
      </c>
      <c r="L2864" s="3" t="s">
        <v>22</v>
      </c>
      <c r="M2864" s="5">
        <v>46096</v>
      </c>
      <c r="O2864" t="s">
        <v>23</v>
      </c>
      <c r="P2864">
        <v>1500</v>
      </c>
      <c r="S2864" s="6">
        <v>44533</v>
      </c>
      <c r="T2864" t="s">
        <v>707</v>
      </c>
      <c r="U2864" t="s">
        <v>1178</v>
      </c>
    </row>
    <row r="2865" spans="1:21" hidden="1" x14ac:dyDescent="0.25">
      <c r="A2865" t="s">
        <v>711</v>
      </c>
      <c r="B2865" t="s">
        <v>74</v>
      </c>
      <c r="C2865" t="s">
        <v>17</v>
      </c>
      <c r="E2865" s="1">
        <v>44463</v>
      </c>
      <c r="F2865" s="3" t="s">
        <v>1036</v>
      </c>
      <c r="G2865" t="s">
        <v>1037</v>
      </c>
      <c r="H2865" t="s">
        <v>1034</v>
      </c>
      <c r="I2865" t="s">
        <v>1034</v>
      </c>
      <c r="J2865" s="3" t="s">
        <v>1038</v>
      </c>
      <c r="K2865" s="3">
        <v>7184078</v>
      </c>
      <c r="L2865" s="3" t="s">
        <v>22</v>
      </c>
      <c r="M2865" s="5">
        <v>46096</v>
      </c>
      <c r="O2865" t="s">
        <v>23</v>
      </c>
      <c r="P2865">
        <v>1596</v>
      </c>
      <c r="S2865" s="6">
        <v>44536</v>
      </c>
      <c r="T2865" t="s">
        <v>707</v>
      </c>
      <c r="U2865" t="s">
        <v>1178</v>
      </c>
    </row>
    <row r="2866" spans="1:21" hidden="1" x14ac:dyDescent="0.25">
      <c r="A2866" t="s">
        <v>711</v>
      </c>
      <c r="B2866" t="s">
        <v>16</v>
      </c>
      <c r="C2866" t="s">
        <v>17</v>
      </c>
      <c r="E2866" s="1">
        <v>44404</v>
      </c>
      <c r="F2866" s="3" t="s">
        <v>956</v>
      </c>
      <c r="G2866" t="s">
        <v>957</v>
      </c>
      <c r="H2866" t="s">
        <v>958</v>
      </c>
      <c r="I2866" t="s">
        <v>959</v>
      </c>
      <c r="J2866" s="3" t="s">
        <v>3133</v>
      </c>
      <c r="K2866" s="3">
        <v>718152</v>
      </c>
      <c r="L2866" s="3" t="s">
        <v>22</v>
      </c>
      <c r="M2866" s="5">
        <v>46098</v>
      </c>
      <c r="O2866" t="s">
        <v>23</v>
      </c>
      <c r="P2866">
        <v>300</v>
      </c>
      <c r="S2866" s="6">
        <v>44537</v>
      </c>
      <c r="T2866" t="s">
        <v>707</v>
      </c>
      <c r="U2866" t="s">
        <v>1144</v>
      </c>
    </row>
    <row r="2867" spans="1:21" hidden="1" x14ac:dyDescent="0.25">
      <c r="A2867" t="s">
        <v>711</v>
      </c>
      <c r="B2867" t="s">
        <v>16</v>
      </c>
      <c r="C2867" t="s">
        <v>17</v>
      </c>
      <c r="E2867" s="1">
        <v>44305</v>
      </c>
      <c r="F2867" s="3" t="s">
        <v>750</v>
      </c>
      <c r="G2867" t="s">
        <v>751</v>
      </c>
      <c r="H2867" t="s">
        <v>147</v>
      </c>
      <c r="I2867" t="s">
        <v>147</v>
      </c>
      <c r="J2867" s="3" t="s">
        <v>752</v>
      </c>
      <c r="K2867" s="3" t="s">
        <v>753</v>
      </c>
      <c r="L2867" s="3" t="s">
        <v>22</v>
      </c>
      <c r="M2867" s="5">
        <v>46131</v>
      </c>
      <c r="O2867" t="s">
        <v>23</v>
      </c>
      <c r="P2867">
        <v>10</v>
      </c>
      <c r="S2867" s="6">
        <v>44532</v>
      </c>
      <c r="T2867" t="s">
        <v>664</v>
      </c>
      <c r="U2867" t="s">
        <v>1185</v>
      </c>
    </row>
    <row r="2868" spans="1:21" hidden="1" x14ac:dyDescent="0.25">
      <c r="A2868" t="s">
        <v>711</v>
      </c>
      <c r="B2868" t="s">
        <v>16</v>
      </c>
      <c r="C2868" t="s">
        <v>17</v>
      </c>
      <c r="E2868" s="1">
        <v>44305</v>
      </c>
      <c r="F2868" s="3" t="s">
        <v>750</v>
      </c>
      <c r="G2868" t="s">
        <v>751</v>
      </c>
      <c r="H2868" t="s">
        <v>147</v>
      </c>
      <c r="I2868" t="s">
        <v>147</v>
      </c>
      <c r="J2868" s="3" t="s">
        <v>752</v>
      </c>
      <c r="K2868" s="3" t="s">
        <v>753</v>
      </c>
      <c r="L2868" s="3" t="s">
        <v>22</v>
      </c>
      <c r="M2868" s="5">
        <v>46131</v>
      </c>
      <c r="O2868" t="s">
        <v>23</v>
      </c>
      <c r="P2868">
        <v>2</v>
      </c>
      <c r="S2868" s="6">
        <v>44537</v>
      </c>
      <c r="T2868" t="s">
        <v>664</v>
      </c>
      <c r="U2868" t="s">
        <v>1186</v>
      </c>
    </row>
    <row r="2869" spans="1:21" hidden="1" x14ac:dyDescent="0.25">
      <c r="A2869" t="s">
        <v>711</v>
      </c>
      <c r="B2869" t="s">
        <v>65</v>
      </c>
      <c r="C2869" t="s">
        <v>17</v>
      </c>
      <c r="E2869" s="1">
        <v>44490</v>
      </c>
      <c r="F2869" s="3" t="s">
        <v>1123</v>
      </c>
      <c r="G2869" t="s">
        <v>1124</v>
      </c>
      <c r="H2869" t="s">
        <v>20</v>
      </c>
      <c r="I2869" t="s">
        <v>195</v>
      </c>
      <c r="J2869" s="3" t="s">
        <v>1125</v>
      </c>
      <c r="K2869" s="3">
        <v>1320777</v>
      </c>
      <c r="L2869" s="3" t="s">
        <v>22</v>
      </c>
      <c r="M2869" s="5">
        <v>46316</v>
      </c>
      <c r="O2869" t="s">
        <v>23</v>
      </c>
      <c r="P2869">
        <v>1</v>
      </c>
      <c r="S2869" s="6">
        <v>44538</v>
      </c>
      <c r="T2869" t="s">
        <v>707</v>
      </c>
      <c r="U2869" t="s">
        <v>1187</v>
      </c>
    </row>
    <row r="2870" spans="1:21" hidden="1" x14ac:dyDescent="0.25">
      <c r="A2870" t="s">
        <v>711</v>
      </c>
      <c r="B2870" t="s">
        <v>16</v>
      </c>
      <c r="C2870" t="s">
        <v>17</v>
      </c>
      <c r="E2870" s="1">
        <v>44536</v>
      </c>
      <c r="F2870" s="3" t="s">
        <v>1195</v>
      </c>
      <c r="G2870" t="s">
        <v>1196</v>
      </c>
      <c r="H2870" t="s">
        <v>233</v>
      </c>
      <c r="I2870" t="s">
        <v>233</v>
      </c>
      <c r="J2870" s="3" t="s">
        <v>1197</v>
      </c>
      <c r="K2870" s="3">
        <v>1328666</v>
      </c>
      <c r="L2870" s="3" t="s">
        <v>22</v>
      </c>
      <c r="M2870" s="5">
        <v>46362</v>
      </c>
      <c r="N2870">
        <v>2</v>
      </c>
      <c r="O2870" t="s">
        <v>23</v>
      </c>
      <c r="R2870" s="10">
        <v>0</v>
      </c>
      <c r="S2870" s="6">
        <v>44538</v>
      </c>
      <c r="T2870" t="s">
        <v>24</v>
      </c>
      <c r="U2870" t="s">
        <v>25</v>
      </c>
    </row>
    <row r="2871" spans="1:21" hidden="1" x14ac:dyDescent="0.25">
      <c r="A2871" t="s">
        <v>711</v>
      </c>
      <c r="B2871" t="s">
        <v>16</v>
      </c>
      <c r="C2871" t="s">
        <v>17</v>
      </c>
      <c r="E2871" s="1">
        <v>44397</v>
      </c>
      <c r="F2871" s="3" t="s">
        <v>935</v>
      </c>
      <c r="G2871" t="s">
        <v>936</v>
      </c>
      <c r="H2871" t="s">
        <v>195</v>
      </c>
      <c r="I2871" t="s">
        <v>233</v>
      </c>
      <c r="J2871" s="3" t="s">
        <v>937</v>
      </c>
      <c r="K2871" s="3">
        <v>1295814</v>
      </c>
      <c r="L2871" s="3" t="s">
        <v>22</v>
      </c>
      <c r="M2871" s="5">
        <v>46193</v>
      </c>
      <c r="O2871" t="s">
        <v>23</v>
      </c>
      <c r="P2871">
        <v>8</v>
      </c>
      <c r="S2871" s="6">
        <v>44544</v>
      </c>
      <c r="T2871" t="s">
        <v>707</v>
      </c>
      <c r="U2871" t="s">
        <v>1203</v>
      </c>
    </row>
    <row r="2872" spans="1:21" hidden="1" x14ac:dyDescent="0.25">
      <c r="A2872" t="s">
        <v>711</v>
      </c>
      <c r="B2872" t="s">
        <v>16</v>
      </c>
      <c r="C2872" t="s">
        <v>17</v>
      </c>
      <c r="E2872" s="1">
        <v>44536</v>
      </c>
      <c r="F2872" s="3" t="s">
        <v>1195</v>
      </c>
      <c r="G2872" t="s">
        <v>1196</v>
      </c>
      <c r="H2872" t="s">
        <v>233</v>
      </c>
      <c r="I2872" t="s">
        <v>233</v>
      </c>
      <c r="J2872" s="3" t="s">
        <v>1197</v>
      </c>
      <c r="K2872" s="3">
        <v>1328666</v>
      </c>
      <c r="L2872" s="3" t="s">
        <v>22</v>
      </c>
      <c r="M2872" s="5">
        <v>46362</v>
      </c>
      <c r="O2872" t="s">
        <v>23</v>
      </c>
      <c r="P2872">
        <v>2</v>
      </c>
      <c r="S2872" s="6">
        <v>44544</v>
      </c>
      <c r="T2872" t="s">
        <v>707</v>
      </c>
      <c r="U2872" t="s">
        <v>1203</v>
      </c>
    </row>
    <row r="2873" spans="1:21" hidden="1" x14ac:dyDescent="0.25">
      <c r="A2873" t="s">
        <v>711</v>
      </c>
      <c r="B2873" t="s">
        <v>65</v>
      </c>
      <c r="C2873" t="s">
        <v>17</v>
      </c>
      <c r="E2873" s="1">
        <v>44540</v>
      </c>
      <c r="F2873" s="3">
        <v>1334609</v>
      </c>
      <c r="G2873" t="s">
        <v>1204</v>
      </c>
      <c r="H2873" t="s">
        <v>20</v>
      </c>
      <c r="I2873" t="s">
        <v>233</v>
      </c>
      <c r="J2873" s="3" t="s">
        <v>1205</v>
      </c>
      <c r="K2873" s="3">
        <v>1334609</v>
      </c>
      <c r="L2873" s="3" t="s">
        <v>22</v>
      </c>
      <c r="M2873" s="5">
        <v>44905</v>
      </c>
      <c r="N2873">
        <v>1</v>
      </c>
      <c r="O2873" t="s">
        <v>23</v>
      </c>
      <c r="R2873" s="10">
        <v>0</v>
      </c>
      <c r="S2873" s="6">
        <v>44544</v>
      </c>
      <c r="T2873" t="s">
        <v>24</v>
      </c>
      <c r="U2873" t="s">
        <v>25</v>
      </c>
    </row>
    <row r="2874" spans="1:21" hidden="1" x14ac:dyDescent="0.25">
      <c r="A2874" t="s">
        <v>711</v>
      </c>
      <c r="B2874" t="s">
        <v>65</v>
      </c>
      <c r="C2874" t="s">
        <v>17</v>
      </c>
      <c r="E2874" s="1">
        <v>44540</v>
      </c>
      <c r="F2874" s="3">
        <v>1334609</v>
      </c>
      <c r="G2874" t="s">
        <v>1204</v>
      </c>
      <c r="H2874" t="s">
        <v>20</v>
      </c>
      <c r="I2874" t="s">
        <v>233</v>
      </c>
      <c r="J2874" s="3" t="s">
        <v>1205</v>
      </c>
      <c r="K2874" s="3">
        <v>1334609</v>
      </c>
      <c r="L2874" s="3" t="s">
        <v>22</v>
      </c>
      <c r="M2874" s="5">
        <v>44905</v>
      </c>
      <c r="O2874" t="s">
        <v>23</v>
      </c>
      <c r="P2874">
        <v>1</v>
      </c>
      <c r="S2874" s="6">
        <v>44544</v>
      </c>
      <c r="T2874" t="s">
        <v>707</v>
      </c>
      <c r="U2874" t="s">
        <v>1206</v>
      </c>
    </row>
    <row r="2875" spans="1:21" hidden="1" x14ac:dyDescent="0.25">
      <c r="A2875" t="s">
        <v>711</v>
      </c>
      <c r="B2875" t="s">
        <v>16</v>
      </c>
      <c r="C2875" t="s">
        <v>17</v>
      </c>
      <c r="E2875" s="1">
        <v>44333</v>
      </c>
      <c r="F2875" s="3" t="s">
        <v>757</v>
      </c>
      <c r="G2875" t="s">
        <v>758</v>
      </c>
      <c r="H2875" t="s">
        <v>20</v>
      </c>
      <c r="I2875" t="s">
        <v>20</v>
      </c>
      <c r="J2875" s="3" t="s">
        <v>759</v>
      </c>
      <c r="K2875" s="3" t="s">
        <v>760</v>
      </c>
      <c r="L2875" s="3" t="s">
        <v>22</v>
      </c>
      <c r="M2875" s="5">
        <v>46159</v>
      </c>
      <c r="O2875" t="s">
        <v>23</v>
      </c>
      <c r="P2875">
        <v>20</v>
      </c>
      <c r="S2875" s="6">
        <v>44544</v>
      </c>
      <c r="T2875" t="s">
        <v>707</v>
      </c>
      <c r="U2875" t="s">
        <v>1203</v>
      </c>
    </row>
    <row r="2876" spans="1:21" hidden="1" x14ac:dyDescent="0.25">
      <c r="A2876" t="s">
        <v>711</v>
      </c>
      <c r="B2876" t="s">
        <v>16</v>
      </c>
      <c r="C2876" t="s">
        <v>17</v>
      </c>
      <c r="E2876" s="1">
        <v>44503</v>
      </c>
      <c r="F2876" s="3">
        <v>120710</v>
      </c>
      <c r="G2876" t="s">
        <v>1149</v>
      </c>
      <c r="H2876" t="s">
        <v>126</v>
      </c>
      <c r="J2876" s="3" t="s">
        <v>1150</v>
      </c>
      <c r="K2876" s="3">
        <v>518498</v>
      </c>
      <c r="L2876" s="3" t="s">
        <v>22</v>
      </c>
      <c r="M2876" s="5">
        <v>45412</v>
      </c>
      <c r="O2876" t="s">
        <v>23</v>
      </c>
      <c r="P2876">
        <v>20</v>
      </c>
      <c r="S2876" s="6">
        <v>44544</v>
      </c>
      <c r="T2876" t="s">
        <v>707</v>
      </c>
      <c r="U2876" t="s">
        <v>1203</v>
      </c>
    </row>
    <row r="2877" spans="1:21" hidden="1" x14ac:dyDescent="0.25">
      <c r="A2877" t="s">
        <v>711</v>
      </c>
      <c r="B2877" t="s">
        <v>16</v>
      </c>
      <c r="C2877" t="s">
        <v>17</v>
      </c>
      <c r="E2877" s="1">
        <v>44305</v>
      </c>
      <c r="F2877" s="3" t="s">
        <v>750</v>
      </c>
      <c r="G2877" t="s">
        <v>751</v>
      </c>
      <c r="H2877" t="s">
        <v>147</v>
      </c>
      <c r="I2877" t="s">
        <v>147</v>
      </c>
      <c r="J2877" s="3" t="s">
        <v>752</v>
      </c>
      <c r="K2877" s="3" t="s">
        <v>753</v>
      </c>
      <c r="L2877" s="3" t="s">
        <v>22</v>
      </c>
      <c r="M2877" s="5">
        <v>46131</v>
      </c>
      <c r="O2877" t="s">
        <v>23</v>
      </c>
      <c r="P2877">
        <v>1</v>
      </c>
      <c r="S2877" s="6">
        <v>44544</v>
      </c>
      <c r="T2877" t="s">
        <v>1207</v>
      </c>
      <c r="U2877" t="s">
        <v>1208</v>
      </c>
    </row>
    <row r="2878" spans="1:21" hidden="1" x14ac:dyDescent="0.25">
      <c r="A2878" t="s">
        <v>711</v>
      </c>
      <c r="B2878" t="s">
        <v>16</v>
      </c>
      <c r="C2878" t="s">
        <v>17</v>
      </c>
      <c r="E2878" s="1">
        <v>44305</v>
      </c>
      <c r="F2878" s="3" t="s">
        <v>750</v>
      </c>
      <c r="G2878" t="s">
        <v>751</v>
      </c>
      <c r="H2878" t="s">
        <v>147</v>
      </c>
      <c r="I2878" t="s">
        <v>147</v>
      </c>
      <c r="J2878" s="3" t="s">
        <v>752</v>
      </c>
      <c r="K2878" s="3" t="s">
        <v>753</v>
      </c>
      <c r="L2878" s="3" t="s">
        <v>22</v>
      </c>
      <c r="M2878" s="5">
        <v>46131</v>
      </c>
      <c r="O2878" t="s">
        <v>23</v>
      </c>
      <c r="P2878">
        <v>4</v>
      </c>
      <c r="S2878" s="6">
        <v>44546</v>
      </c>
      <c r="T2878" t="s">
        <v>1207</v>
      </c>
      <c r="U2878" t="s">
        <v>1209</v>
      </c>
    </row>
    <row r="2879" spans="1:21" hidden="1" x14ac:dyDescent="0.25">
      <c r="A2879" t="s">
        <v>711</v>
      </c>
      <c r="B2879" t="s">
        <v>16</v>
      </c>
      <c r="C2879" t="s">
        <v>17</v>
      </c>
      <c r="E2879" s="1">
        <v>44378</v>
      </c>
      <c r="F2879" s="3" t="s">
        <v>915</v>
      </c>
      <c r="G2879" t="s">
        <v>916</v>
      </c>
      <c r="H2879" t="s">
        <v>796</v>
      </c>
      <c r="I2879" t="s">
        <v>233</v>
      </c>
      <c r="J2879" s="3" t="s">
        <v>918</v>
      </c>
      <c r="K2879" s="3">
        <v>1318079</v>
      </c>
      <c r="L2879" s="3" t="s">
        <v>22</v>
      </c>
      <c r="M2879" s="5">
        <v>46204</v>
      </c>
      <c r="O2879" t="s">
        <v>23</v>
      </c>
      <c r="P2879">
        <v>28</v>
      </c>
      <c r="S2879" s="6">
        <v>44546</v>
      </c>
      <c r="T2879" t="s">
        <v>707</v>
      </c>
      <c r="U2879" t="s">
        <v>1210</v>
      </c>
    </row>
    <row r="2880" spans="1:21" hidden="1" x14ac:dyDescent="0.25">
      <c r="A2880" t="s">
        <v>711</v>
      </c>
      <c r="B2880" t="s">
        <v>16</v>
      </c>
      <c r="C2880" t="s">
        <v>17</v>
      </c>
      <c r="E2880" s="1">
        <v>44404</v>
      </c>
      <c r="F2880" s="3" t="s">
        <v>956</v>
      </c>
      <c r="G2880" t="s">
        <v>957</v>
      </c>
      <c r="H2880" t="s">
        <v>958</v>
      </c>
      <c r="I2880" t="s">
        <v>959</v>
      </c>
      <c r="J2880" s="3" t="s">
        <v>3133</v>
      </c>
      <c r="K2880" s="3">
        <v>718152</v>
      </c>
      <c r="L2880" s="3" t="s">
        <v>22</v>
      </c>
      <c r="M2880" s="5">
        <v>46098</v>
      </c>
      <c r="O2880" t="s">
        <v>23</v>
      </c>
      <c r="P2880">
        <v>1597</v>
      </c>
      <c r="S2880" s="6">
        <v>44545</v>
      </c>
      <c r="T2880" t="s">
        <v>707</v>
      </c>
      <c r="U2880" t="s">
        <v>1211</v>
      </c>
    </row>
    <row r="2881" spans="1:21" hidden="1" x14ac:dyDescent="0.25">
      <c r="A2881" t="s">
        <v>711</v>
      </c>
      <c r="B2881" t="s">
        <v>74</v>
      </c>
      <c r="C2881" t="s">
        <v>17</v>
      </c>
      <c r="E2881" s="1">
        <v>44494</v>
      </c>
      <c r="F2881" s="3">
        <v>16179538</v>
      </c>
      <c r="G2881" t="s">
        <v>1138</v>
      </c>
      <c r="H2881" t="s">
        <v>688</v>
      </c>
      <c r="I2881" t="s">
        <v>1139</v>
      </c>
      <c r="J2881" s="3" t="s">
        <v>1140</v>
      </c>
      <c r="K2881" s="3">
        <v>100925</v>
      </c>
      <c r="L2881" s="3" t="s">
        <v>102</v>
      </c>
      <c r="M2881" s="5">
        <v>45716</v>
      </c>
      <c r="O2881" t="s">
        <v>2708</v>
      </c>
      <c r="P2881">
        <v>143.80000000000001</v>
      </c>
      <c r="S2881" s="6">
        <v>44544</v>
      </c>
      <c r="T2881" t="s">
        <v>707</v>
      </c>
      <c r="U2881" t="s">
        <v>1206</v>
      </c>
    </row>
    <row r="2882" spans="1:21" hidden="1" x14ac:dyDescent="0.25">
      <c r="A2882" t="s">
        <v>711</v>
      </c>
      <c r="B2882" t="s">
        <v>65</v>
      </c>
      <c r="C2882" t="s">
        <v>17</v>
      </c>
      <c r="E2882" s="1">
        <v>44546</v>
      </c>
      <c r="F2882" s="3" t="s">
        <v>1217</v>
      </c>
      <c r="G2882" t="s">
        <v>1218</v>
      </c>
      <c r="H2882" t="s">
        <v>20</v>
      </c>
      <c r="I2882" t="s">
        <v>195</v>
      </c>
      <c r="J2882" s="3" t="s">
        <v>1219</v>
      </c>
      <c r="K2882" s="3">
        <v>1334546</v>
      </c>
      <c r="L2882" s="3" t="s">
        <v>22</v>
      </c>
      <c r="M2882" s="5">
        <v>46369</v>
      </c>
      <c r="N2882">
        <v>24</v>
      </c>
      <c r="O2882" t="s">
        <v>23</v>
      </c>
      <c r="R2882" s="10">
        <v>24</v>
      </c>
      <c r="S2882" s="6">
        <v>44546</v>
      </c>
      <c r="T2882" t="s">
        <v>24</v>
      </c>
      <c r="U2882" t="s">
        <v>25</v>
      </c>
    </row>
    <row r="2883" spans="1:21" hidden="1" x14ac:dyDescent="0.25">
      <c r="A2883" t="s">
        <v>711</v>
      </c>
      <c r="B2883" t="s">
        <v>65</v>
      </c>
      <c r="C2883" t="s">
        <v>17</v>
      </c>
      <c r="E2883" s="1">
        <v>44544</v>
      </c>
      <c r="F2883" s="3" t="s">
        <v>1220</v>
      </c>
      <c r="G2883" t="s">
        <v>1221</v>
      </c>
      <c r="H2883" t="s">
        <v>20</v>
      </c>
      <c r="I2883" t="s">
        <v>195</v>
      </c>
      <c r="J2883" s="3" t="s">
        <v>1205</v>
      </c>
      <c r="K2883" s="3">
        <v>1334609</v>
      </c>
      <c r="L2883" s="3" t="s">
        <v>22</v>
      </c>
      <c r="M2883" s="5">
        <v>46366</v>
      </c>
      <c r="N2883">
        <v>1</v>
      </c>
      <c r="O2883" t="s">
        <v>23</v>
      </c>
      <c r="R2883" s="10">
        <v>0</v>
      </c>
      <c r="S2883" s="6">
        <v>44544</v>
      </c>
      <c r="T2883" t="s">
        <v>24</v>
      </c>
      <c r="U2883" t="s">
        <v>25</v>
      </c>
    </row>
    <row r="2884" spans="1:21" hidden="1" x14ac:dyDescent="0.25">
      <c r="A2884" t="s">
        <v>711</v>
      </c>
      <c r="B2884" t="s">
        <v>65</v>
      </c>
      <c r="C2884" t="s">
        <v>17</v>
      </c>
      <c r="E2884" s="1">
        <v>44544</v>
      </c>
      <c r="F2884" s="3" t="s">
        <v>1220</v>
      </c>
      <c r="G2884" t="s">
        <v>1221</v>
      </c>
      <c r="H2884" t="s">
        <v>20</v>
      </c>
      <c r="I2884" t="s">
        <v>195</v>
      </c>
      <c r="J2884" s="3" t="s">
        <v>1205</v>
      </c>
      <c r="K2884" s="3">
        <v>1334609</v>
      </c>
      <c r="L2884" s="3" t="s">
        <v>22</v>
      </c>
      <c r="M2884" s="5">
        <v>46366</v>
      </c>
      <c r="O2884" t="s">
        <v>23</v>
      </c>
      <c r="P2884">
        <v>1</v>
      </c>
      <c r="S2884" s="6">
        <v>44544</v>
      </c>
      <c r="T2884" t="s">
        <v>707</v>
      </c>
      <c r="U2884" t="s">
        <v>1206</v>
      </c>
    </row>
    <row r="2885" spans="1:21" hidden="1" x14ac:dyDescent="0.25">
      <c r="A2885" t="s">
        <v>711</v>
      </c>
      <c r="B2885" t="s">
        <v>16</v>
      </c>
      <c r="C2885" t="s">
        <v>17</v>
      </c>
      <c r="E2885" s="1">
        <v>44305</v>
      </c>
      <c r="F2885" s="3" t="s">
        <v>750</v>
      </c>
      <c r="G2885" t="s">
        <v>751</v>
      </c>
      <c r="H2885" t="s">
        <v>147</v>
      </c>
      <c r="I2885" t="s">
        <v>147</v>
      </c>
      <c r="J2885" s="3" t="s">
        <v>752</v>
      </c>
      <c r="K2885" s="3" t="s">
        <v>753</v>
      </c>
      <c r="L2885" s="3" t="s">
        <v>22</v>
      </c>
      <c r="M2885" s="5">
        <v>46131</v>
      </c>
      <c r="O2885" t="s">
        <v>23</v>
      </c>
      <c r="P2885">
        <v>1</v>
      </c>
      <c r="S2885" s="6">
        <v>44552</v>
      </c>
      <c r="T2885" t="s">
        <v>664</v>
      </c>
      <c r="U2885" t="s">
        <v>1235</v>
      </c>
    </row>
    <row r="2886" spans="1:21" hidden="1" x14ac:dyDescent="0.25">
      <c r="A2886" t="s">
        <v>711</v>
      </c>
      <c r="B2886" t="s">
        <v>16</v>
      </c>
      <c r="C2886" t="s">
        <v>17</v>
      </c>
      <c r="E2886" s="1">
        <v>44378</v>
      </c>
      <c r="F2886" s="3" t="s">
        <v>915</v>
      </c>
      <c r="G2886" t="s">
        <v>916</v>
      </c>
      <c r="H2886" t="s">
        <v>796</v>
      </c>
      <c r="I2886" t="s">
        <v>233</v>
      </c>
      <c r="J2886" s="3" t="s">
        <v>918</v>
      </c>
      <c r="K2886" s="3">
        <v>1318079</v>
      </c>
      <c r="L2886" s="3" t="s">
        <v>22</v>
      </c>
      <c r="M2886" s="5">
        <v>46204</v>
      </c>
      <c r="O2886" t="s">
        <v>23</v>
      </c>
      <c r="P2886">
        <v>1</v>
      </c>
      <c r="S2886" s="6">
        <v>44559</v>
      </c>
      <c r="T2886" t="s">
        <v>82</v>
      </c>
      <c r="U2886" t="s">
        <v>1254</v>
      </c>
    </row>
    <row r="2887" spans="1:21" hidden="1" x14ac:dyDescent="0.25">
      <c r="A2887" t="s">
        <v>711</v>
      </c>
      <c r="B2887" t="s">
        <v>16</v>
      </c>
      <c r="C2887" t="s">
        <v>17</v>
      </c>
      <c r="E2887" s="1">
        <v>44378</v>
      </c>
      <c r="F2887" s="3" t="s">
        <v>915</v>
      </c>
      <c r="G2887" t="s">
        <v>916</v>
      </c>
      <c r="H2887" t="s">
        <v>796</v>
      </c>
      <c r="I2887" t="s">
        <v>233</v>
      </c>
      <c r="J2887" s="3" t="s">
        <v>918</v>
      </c>
      <c r="K2887" s="3">
        <v>1318079</v>
      </c>
      <c r="L2887" s="3" t="s">
        <v>22</v>
      </c>
      <c r="M2887" s="5">
        <v>46204</v>
      </c>
      <c r="O2887" t="s">
        <v>23</v>
      </c>
      <c r="P2887">
        <v>14</v>
      </c>
      <c r="S2887" s="6">
        <v>44565</v>
      </c>
      <c r="T2887" t="s">
        <v>664</v>
      </c>
      <c r="U2887" t="s">
        <v>1255</v>
      </c>
    </row>
    <row r="2888" spans="1:21" hidden="1" x14ac:dyDescent="0.25">
      <c r="A2888" t="s">
        <v>711</v>
      </c>
      <c r="B2888" t="s">
        <v>74</v>
      </c>
      <c r="C2888" t="s">
        <v>17</v>
      </c>
      <c r="E2888" s="1">
        <v>43982</v>
      </c>
      <c r="F2888" s="3" t="s">
        <v>718</v>
      </c>
      <c r="G2888" t="s">
        <v>719</v>
      </c>
      <c r="H2888" t="s">
        <v>720</v>
      </c>
      <c r="I2888" t="s">
        <v>720</v>
      </c>
      <c r="K2888" s="3" t="s">
        <v>721</v>
      </c>
      <c r="L2888" s="3" t="s">
        <v>22</v>
      </c>
      <c r="M2888" s="5">
        <v>45046</v>
      </c>
      <c r="O2888" t="s">
        <v>103</v>
      </c>
      <c r="P2888">
        <v>2.968</v>
      </c>
      <c r="S2888" s="6">
        <v>44567</v>
      </c>
      <c r="T2888" t="s">
        <v>689</v>
      </c>
      <c r="U2888" t="s">
        <v>1268</v>
      </c>
    </row>
    <row r="2889" spans="1:21" hidden="1" x14ac:dyDescent="0.25">
      <c r="A2889" t="s">
        <v>711</v>
      </c>
      <c r="B2889" t="s">
        <v>74</v>
      </c>
      <c r="C2889" t="s">
        <v>17</v>
      </c>
      <c r="E2889" s="1">
        <v>44299</v>
      </c>
      <c r="F2889" s="3" t="s">
        <v>742</v>
      </c>
      <c r="G2889" t="s">
        <v>743</v>
      </c>
      <c r="H2889" t="s">
        <v>744</v>
      </c>
      <c r="I2889" t="s">
        <v>745</v>
      </c>
      <c r="J2889" s="3" t="s">
        <v>746</v>
      </c>
      <c r="K2889" s="3" t="s">
        <v>747</v>
      </c>
      <c r="L2889" s="3" t="s">
        <v>22</v>
      </c>
      <c r="M2889" s="5">
        <v>45168</v>
      </c>
      <c r="O2889" t="s">
        <v>103</v>
      </c>
      <c r="P2889">
        <v>0.11298999999999999</v>
      </c>
      <c r="S2889" s="6">
        <v>44567</v>
      </c>
      <c r="T2889" t="s">
        <v>689</v>
      </c>
      <c r="U2889" t="s">
        <v>1268</v>
      </c>
    </row>
    <row r="2890" spans="1:21" hidden="1" x14ac:dyDescent="0.25">
      <c r="A2890" t="s">
        <v>711</v>
      </c>
      <c r="B2890" t="s">
        <v>74</v>
      </c>
      <c r="C2890" t="s">
        <v>722</v>
      </c>
      <c r="E2890" s="1">
        <v>44295</v>
      </c>
      <c r="F2890" s="3" t="s">
        <v>723</v>
      </c>
      <c r="G2890" t="s">
        <v>724</v>
      </c>
      <c r="H2890" t="s">
        <v>725</v>
      </c>
      <c r="I2890" t="s">
        <v>725</v>
      </c>
      <c r="J2890" s="3" t="s">
        <v>726</v>
      </c>
      <c r="K2890" s="3" t="s">
        <v>727</v>
      </c>
      <c r="L2890" s="3" t="s">
        <v>102</v>
      </c>
      <c r="M2890" s="5">
        <v>44651</v>
      </c>
      <c r="O2890" t="s">
        <v>103</v>
      </c>
      <c r="P2890">
        <v>0.25</v>
      </c>
      <c r="S2890" s="6">
        <v>44567</v>
      </c>
      <c r="T2890" t="s">
        <v>689</v>
      </c>
      <c r="U2890" t="s">
        <v>1269</v>
      </c>
    </row>
    <row r="2891" spans="1:21" hidden="1" x14ac:dyDescent="0.25">
      <c r="A2891" t="s">
        <v>711</v>
      </c>
      <c r="B2891" t="s">
        <v>74</v>
      </c>
      <c r="C2891" t="s">
        <v>722</v>
      </c>
      <c r="E2891" s="1">
        <v>44295</v>
      </c>
      <c r="F2891" s="3" t="s">
        <v>723</v>
      </c>
      <c r="G2891" t="s">
        <v>724</v>
      </c>
      <c r="H2891" t="s">
        <v>725</v>
      </c>
      <c r="I2891" t="s">
        <v>725</v>
      </c>
      <c r="J2891" s="3" t="s">
        <v>726</v>
      </c>
      <c r="K2891" s="3" t="s">
        <v>727</v>
      </c>
      <c r="L2891" s="3" t="s">
        <v>102</v>
      </c>
      <c r="M2891" s="5">
        <v>44651</v>
      </c>
      <c r="O2891" t="s">
        <v>103</v>
      </c>
      <c r="P2891">
        <v>0.37565999999999999</v>
      </c>
      <c r="S2891" s="6">
        <v>44567</v>
      </c>
      <c r="T2891" t="s">
        <v>689</v>
      </c>
      <c r="U2891" t="s">
        <v>1269</v>
      </c>
    </row>
    <row r="2892" spans="1:21" hidden="1" x14ac:dyDescent="0.25">
      <c r="A2892" t="s">
        <v>711</v>
      </c>
      <c r="B2892" t="s">
        <v>16</v>
      </c>
      <c r="C2892" t="s">
        <v>17</v>
      </c>
      <c r="E2892" s="1">
        <v>44305</v>
      </c>
      <c r="F2892" s="3" t="s">
        <v>750</v>
      </c>
      <c r="G2892" t="s">
        <v>751</v>
      </c>
      <c r="H2892" t="s">
        <v>147</v>
      </c>
      <c r="I2892" t="s">
        <v>147</v>
      </c>
      <c r="J2892" s="3" t="s">
        <v>752</v>
      </c>
      <c r="K2892" s="3" t="s">
        <v>753</v>
      </c>
      <c r="L2892" s="3" t="s">
        <v>22</v>
      </c>
      <c r="M2892" s="5">
        <v>46131</v>
      </c>
      <c r="O2892" t="s">
        <v>23</v>
      </c>
      <c r="P2892">
        <v>2</v>
      </c>
      <c r="S2892" s="6">
        <v>44580</v>
      </c>
      <c r="T2892" t="s">
        <v>1207</v>
      </c>
      <c r="U2892" t="s">
        <v>1280</v>
      </c>
    </row>
    <row r="2893" spans="1:21" hidden="1" x14ac:dyDescent="0.25">
      <c r="A2893" t="s">
        <v>711</v>
      </c>
      <c r="B2893" t="s">
        <v>16</v>
      </c>
      <c r="C2893" t="s">
        <v>17</v>
      </c>
      <c r="E2893" s="1">
        <v>44378</v>
      </c>
      <c r="F2893" s="3" t="s">
        <v>915</v>
      </c>
      <c r="G2893" t="s">
        <v>916</v>
      </c>
      <c r="H2893" t="s">
        <v>796</v>
      </c>
      <c r="I2893" t="s">
        <v>233</v>
      </c>
      <c r="J2893" s="3" t="s">
        <v>918</v>
      </c>
      <c r="K2893" s="3">
        <v>1318079</v>
      </c>
      <c r="L2893" s="3" t="s">
        <v>22</v>
      </c>
      <c r="M2893" s="5">
        <v>46204</v>
      </c>
      <c r="O2893" t="s">
        <v>23</v>
      </c>
      <c r="P2893">
        <v>50</v>
      </c>
      <c r="S2893" s="6">
        <v>44581</v>
      </c>
      <c r="T2893" t="s">
        <v>346</v>
      </c>
      <c r="U2893" t="s">
        <v>1287</v>
      </c>
    </row>
    <row r="2894" spans="1:21" hidden="1" x14ac:dyDescent="0.25">
      <c r="A2894" t="s">
        <v>711</v>
      </c>
      <c r="B2894" t="s">
        <v>16</v>
      </c>
      <c r="C2894" t="s">
        <v>17</v>
      </c>
      <c r="E2894" s="1">
        <v>44378</v>
      </c>
      <c r="F2894" s="3" t="s">
        <v>915</v>
      </c>
      <c r="G2894" t="s">
        <v>916</v>
      </c>
      <c r="H2894" t="s">
        <v>796</v>
      </c>
      <c r="I2894" t="s">
        <v>233</v>
      </c>
      <c r="J2894" s="3" t="s">
        <v>918</v>
      </c>
      <c r="K2894" s="3">
        <v>1318079</v>
      </c>
      <c r="L2894" s="3" t="s">
        <v>22</v>
      </c>
      <c r="M2894" s="5">
        <v>46204</v>
      </c>
      <c r="O2894" t="s">
        <v>23</v>
      </c>
      <c r="P2894">
        <v>105</v>
      </c>
      <c r="S2894" s="6">
        <v>44582</v>
      </c>
      <c r="T2894" t="s">
        <v>346</v>
      </c>
      <c r="U2894" t="s">
        <v>1287</v>
      </c>
    </row>
    <row r="2895" spans="1:21" hidden="1" x14ac:dyDescent="0.25">
      <c r="A2895" t="s">
        <v>711</v>
      </c>
      <c r="B2895" t="s">
        <v>74</v>
      </c>
      <c r="C2895" t="s">
        <v>17</v>
      </c>
      <c r="E2895" s="1">
        <v>44376</v>
      </c>
      <c r="F2895" s="3" t="s">
        <v>693</v>
      </c>
      <c r="G2895" t="s">
        <v>732</v>
      </c>
      <c r="H2895" t="s">
        <v>140</v>
      </c>
      <c r="I2895" t="s">
        <v>485</v>
      </c>
      <c r="J2895" s="3" t="s">
        <v>902</v>
      </c>
      <c r="K2895" s="3">
        <v>20604212</v>
      </c>
      <c r="L2895" s="3" t="s">
        <v>22</v>
      </c>
      <c r="M2895" s="5">
        <v>45388</v>
      </c>
      <c r="O2895" t="s">
        <v>204</v>
      </c>
      <c r="P2895">
        <v>4</v>
      </c>
      <c r="S2895" s="6">
        <v>44585</v>
      </c>
      <c r="T2895" t="s">
        <v>28</v>
      </c>
      <c r="U2895" t="s">
        <v>1288</v>
      </c>
    </row>
    <row r="2896" spans="1:21" hidden="1" x14ac:dyDescent="0.25">
      <c r="A2896" t="s">
        <v>711</v>
      </c>
      <c r="B2896" t="s">
        <v>74</v>
      </c>
      <c r="C2896" t="s">
        <v>17</v>
      </c>
      <c r="E2896" s="1">
        <v>44354</v>
      </c>
      <c r="F2896" s="3" t="s">
        <v>913</v>
      </c>
      <c r="G2896" t="s">
        <v>735</v>
      </c>
      <c r="H2896" t="s">
        <v>20</v>
      </c>
      <c r="I2896" t="s">
        <v>226</v>
      </c>
      <c r="J2896" s="3" t="s">
        <v>914</v>
      </c>
      <c r="K2896" s="3">
        <v>155112</v>
      </c>
      <c r="L2896" s="3" t="s">
        <v>102</v>
      </c>
      <c r="M2896" s="5">
        <v>45382</v>
      </c>
      <c r="O2896" t="s">
        <v>227</v>
      </c>
      <c r="P2896">
        <v>1</v>
      </c>
      <c r="S2896" s="6">
        <v>44585</v>
      </c>
      <c r="T2896" t="s">
        <v>28</v>
      </c>
      <c r="U2896" t="s">
        <v>1288</v>
      </c>
    </row>
    <row r="2897" spans="1:21" hidden="1" x14ac:dyDescent="0.25">
      <c r="A2897" t="s">
        <v>711</v>
      </c>
      <c r="B2897" t="s">
        <v>74</v>
      </c>
      <c r="C2897" t="s">
        <v>17</v>
      </c>
      <c r="E2897" s="1">
        <v>44376</v>
      </c>
      <c r="F2897" s="3" t="s">
        <v>693</v>
      </c>
      <c r="G2897" t="s">
        <v>732</v>
      </c>
      <c r="H2897" t="s">
        <v>140</v>
      </c>
      <c r="I2897" t="s">
        <v>485</v>
      </c>
      <c r="J2897" s="3" t="s">
        <v>902</v>
      </c>
      <c r="K2897" s="3">
        <v>20604212</v>
      </c>
      <c r="L2897" s="3" t="s">
        <v>22</v>
      </c>
      <c r="M2897" s="5">
        <v>45388</v>
      </c>
      <c r="O2897" t="s">
        <v>204</v>
      </c>
      <c r="P2897">
        <v>3</v>
      </c>
      <c r="S2897" s="6">
        <v>44586</v>
      </c>
      <c r="T2897" t="s">
        <v>346</v>
      </c>
      <c r="U2897" t="s">
        <v>1288</v>
      </c>
    </row>
    <row r="2898" spans="1:21" hidden="1" x14ac:dyDescent="0.25">
      <c r="A2898" t="s">
        <v>711</v>
      </c>
      <c r="B2898" t="s">
        <v>16</v>
      </c>
      <c r="C2898" t="s">
        <v>17</v>
      </c>
      <c r="E2898" s="1">
        <v>44581</v>
      </c>
      <c r="F2898" s="3">
        <v>5263</v>
      </c>
      <c r="G2898" t="s">
        <v>1290</v>
      </c>
      <c r="N2898">
        <v>60</v>
      </c>
      <c r="O2898" t="s">
        <v>23</v>
      </c>
      <c r="R2898" s="10">
        <v>0</v>
      </c>
      <c r="S2898" s="6">
        <v>44581</v>
      </c>
      <c r="T2898" t="s">
        <v>119</v>
      </c>
      <c r="U2898" t="s">
        <v>1291</v>
      </c>
    </row>
    <row r="2899" spans="1:21" hidden="1" x14ac:dyDescent="0.25">
      <c r="A2899" t="s">
        <v>711</v>
      </c>
      <c r="B2899" t="s">
        <v>16</v>
      </c>
      <c r="C2899" t="s">
        <v>17</v>
      </c>
      <c r="E2899" s="1">
        <v>44581</v>
      </c>
      <c r="F2899" s="3">
        <v>5263</v>
      </c>
      <c r="G2899" t="s">
        <v>1290</v>
      </c>
      <c r="O2899" t="s">
        <v>23</v>
      </c>
      <c r="P2899">
        <v>60</v>
      </c>
      <c r="S2899" s="6">
        <v>44581</v>
      </c>
      <c r="T2899" t="s">
        <v>346</v>
      </c>
      <c r="U2899" t="s">
        <v>1291</v>
      </c>
    </row>
    <row r="2900" spans="1:21" hidden="1" x14ac:dyDescent="0.25">
      <c r="A2900" t="s">
        <v>711</v>
      </c>
      <c r="B2900" t="s">
        <v>16</v>
      </c>
      <c r="C2900" t="s">
        <v>17</v>
      </c>
      <c r="E2900" s="1">
        <v>44581</v>
      </c>
      <c r="F2900" s="3">
        <v>5263</v>
      </c>
      <c r="G2900" t="s">
        <v>1292</v>
      </c>
      <c r="N2900">
        <v>20</v>
      </c>
      <c r="O2900" t="s">
        <v>23</v>
      </c>
      <c r="R2900" s="10">
        <v>0</v>
      </c>
      <c r="S2900" s="6">
        <v>44581</v>
      </c>
      <c r="T2900" t="s">
        <v>119</v>
      </c>
      <c r="U2900" t="s">
        <v>1291</v>
      </c>
    </row>
    <row r="2901" spans="1:21" hidden="1" x14ac:dyDescent="0.25">
      <c r="A2901" t="s">
        <v>711</v>
      </c>
      <c r="B2901" t="s">
        <v>16</v>
      </c>
      <c r="C2901" t="s">
        <v>17</v>
      </c>
      <c r="E2901" s="1">
        <v>44581</v>
      </c>
      <c r="F2901" s="3">
        <v>5263</v>
      </c>
      <c r="G2901" t="s">
        <v>1292</v>
      </c>
      <c r="O2901" t="s">
        <v>23</v>
      </c>
      <c r="P2901">
        <v>20</v>
      </c>
      <c r="S2901" s="6">
        <v>44581</v>
      </c>
      <c r="T2901" t="s">
        <v>346</v>
      </c>
      <c r="U2901" t="s">
        <v>1291</v>
      </c>
    </row>
    <row r="2902" spans="1:21" hidden="1" x14ac:dyDescent="0.25">
      <c r="A2902" t="s">
        <v>711</v>
      </c>
      <c r="B2902" t="s">
        <v>16</v>
      </c>
      <c r="C2902" t="s">
        <v>17</v>
      </c>
      <c r="E2902" s="1">
        <v>44582</v>
      </c>
      <c r="F2902" s="3">
        <v>5263</v>
      </c>
      <c r="G2902" t="s">
        <v>1293</v>
      </c>
      <c r="N2902">
        <v>110</v>
      </c>
      <c r="O2902" t="s">
        <v>23</v>
      </c>
      <c r="R2902" s="10">
        <v>0</v>
      </c>
      <c r="S2902" s="6">
        <v>44582</v>
      </c>
      <c r="T2902" t="s">
        <v>119</v>
      </c>
      <c r="U2902" t="s">
        <v>1291</v>
      </c>
    </row>
    <row r="2903" spans="1:21" hidden="1" x14ac:dyDescent="0.25">
      <c r="A2903" t="s">
        <v>711</v>
      </c>
      <c r="B2903" t="s">
        <v>16</v>
      </c>
      <c r="C2903" t="s">
        <v>17</v>
      </c>
      <c r="E2903" s="1">
        <v>44582</v>
      </c>
      <c r="F2903" s="3">
        <v>5263</v>
      </c>
      <c r="G2903" t="s">
        <v>1293</v>
      </c>
      <c r="O2903" t="s">
        <v>23</v>
      </c>
      <c r="P2903">
        <v>110</v>
      </c>
      <c r="S2903" s="6">
        <v>44582</v>
      </c>
      <c r="T2903" t="s">
        <v>346</v>
      </c>
      <c r="U2903" t="s">
        <v>1291</v>
      </c>
    </row>
    <row r="2904" spans="1:21" hidden="1" x14ac:dyDescent="0.25">
      <c r="A2904" t="s">
        <v>711</v>
      </c>
      <c r="B2904" t="s">
        <v>16</v>
      </c>
      <c r="C2904" t="s">
        <v>17</v>
      </c>
      <c r="E2904" s="1">
        <v>44582</v>
      </c>
      <c r="F2904" s="3">
        <v>5263</v>
      </c>
      <c r="G2904" t="s">
        <v>1294</v>
      </c>
      <c r="N2904">
        <v>30</v>
      </c>
      <c r="O2904" t="s">
        <v>23</v>
      </c>
      <c r="R2904" s="10">
        <v>0</v>
      </c>
      <c r="S2904" s="6">
        <v>44582</v>
      </c>
      <c r="T2904" t="s">
        <v>119</v>
      </c>
      <c r="U2904" t="s">
        <v>1291</v>
      </c>
    </row>
    <row r="2905" spans="1:21" hidden="1" x14ac:dyDescent="0.25">
      <c r="A2905" t="s">
        <v>711</v>
      </c>
      <c r="B2905" t="s">
        <v>16</v>
      </c>
      <c r="C2905" t="s">
        <v>17</v>
      </c>
      <c r="E2905" s="1">
        <v>44582</v>
      </c>
      <c r="F2905" s="3">
        <v>5263</v>
      </c>
      <c r="G2905" t="s">
        <v>1294</v>
      </c>
      <c r="O2905" t="s">
        <v>23</v>
      </c>
      <c r="P2905">
        <v>30</v>
      </c>
      <c r="S2905" s="6">
        <v>44582</v>
      </c>
      <c r="T2905" t="s">
        <v>346</v>
      </c>
      <c r="U2905" t="s">
        <v>1291</v>
      </c>
    </row>
    <row r="2906" spans="1:21" hidden="1" x14ac:dyDescent="0.25">
      <c r="A2906" t="s">
        <v>711</v>
      </c>
      <c r="B2906" t="s">
        <v>74</v>
      </c>
      <c r="C2906" t="s">
        <v>17</v>
      </c>
      <c r="E2906" s="1">
        <v>44581</v>
      </c>
      <c r="F2906" s="3" t="s">
        <v>1295</v>
      </c>
      <c r="G2906" t="s">
        <v>1296</v>
      </c>
      <c r="J2906" s="3" t="s">
        <v>1297</v>
      </c>
      <c r="K2906" s="3" t="s">
        <v>1297</v>
      </c>
      <c r="L2906" s="3" t="s">
        <v>102</v>
      </c>
      <c r="M2906" s="5">
        <v>44912</v>
      </c>
      <c r="N2906">
        <v>2268</v>
      </c>
      <c r="O2906" t="s">
        <v>23</v>
      </c>
      <c r="R2906" s="10">
        <v>1516</v>
      </c>
      <c r="S2906" s="6">
        <v>44581</v>
      </c>
      <c r="T2906" t="s">
        <v>346</v>
      </c>
      <c r="U2906" t="s">
        <v>1291</v>
      </c>
    </row>
    <row r="2907" spans="1:21" hidden="1" x14ac:dyDescent="0.25">
      <c r="A2907" t="s">
        <v>711</v>
      </c>
      <c r="B2907" t="s">
        <v>74</v>
      </c>
      <c r="C2907" t="s">
        <v>17</v>
      </c>
      <c r="E2907" s="1">
        <v>44581</v>
      </c>
      <c r="F2907" s="3" t="s">
        <v>1295</v>
      </c>
      <c r="G2907" t="s">
        <v>1296</v>
      </c>
      <c r="J2907" s="3" t="s">
        <v>1297</v>
      </c>
      <c r="K2907" s="3" t="s">
        <v>1297</v>
      </c>
      <c r="L2907" s="3" t="s">
        <v>102</v>
      </c>
      <c r="M2907" s="5">
        <v>44912</v>
      </c>
      <c r="O2907" t="s">
        <v>23</v>
      </c>
      <c r="P2907">
        <v>752</v>
      </c>
      <c r="S2907" s="6">
        <v>44581</v>
      </c>
      <c r="T2907" t="s">
        <v>346</v>
      </c>
      <c r="U2907" t="s">
        <v>1291</v>
      </c>
    </row>
    <row r="2908" spans="1:21" hidden="1" x14ac:dyDescent="0.25">
      <c r="A2908" t="s">
        <v>711</v>
      </c>
      <c r="B2908" t="s">
        <v>74</v>
      </c>
      <c r="C2908" t="s">
        <v>17</v>
      </c>
      <c r="E2908" s="1">
        <v>44582</v>
      </c>
      <c r="F2908" s="3" t="s">
        <v>1298</v>
      </c>
      <c r="G2908" t="s">
        <v>1299</v>
      </c>
      <c r="J2908" s="3" t="s">
        <v>1300</v>
      </c>
      <c r="K2908" s="3" t="s">
        <v>1300</v>
      </c>
      <c r="L2908" s="3" t="s">
        <v>102</v>
      </c>
      <c r="M2908" s="5">
        <v>44929</v>
      </c>
      <c r="N2908">
        <v>3070</v>
      </c>
      <c r="O2908" t="s">
        <v>23</v>
      </c>
      <c r="R2908" s="10">
        <v>1495</v>
      </c>
      <c r="S2908" s="6">
        <v>44582</v>
      </c>
      <c r="T2908" t="s">
        <v>346</v>
      </c>
      <c r="U2908" t="s">
        <v>1291</v>
      </c>
    </row>
    <row r="2909" spans="1:21" hidden="1" x14ac:dyDescent="0.25">
      <c r="A2909" t="s">
        <v>711</v>
      </c>
      <c r="B2909" t="s">
        <v>74</v>
      </c>
      <c r="C2909" t="s">
        <v>17</v>
      </c>
      <c r="E2909" s="1">
        <v>44582</v>
      </c>
      <c r="F2909" s="3" t="s">
        <v>1298</v>
      </c>
      <c r="G2909" t="s">
        <v>1299</v>
      </c>
      <c r="J2909" s="3" t="s">
        <v>1300</v>
      </c>
      <c r="K2909" s="3" t="s">
        <v>1300</v>
      </c>
      <c r="L2909" s="3" t="s">
        <v>102</v>
      </c>
      <c r="M2909" s="5">
        <v>44929</v>
      </c>
      <c r="O2909" t="s">
        <v>23</v>
      </c>
      <c r="P2909">
        <v>1575</v>
      </c>
      <c r="S2909" s="6">
        <v>44582</v>
      </c>
      <c r="T2909" t="s">
        <v>346</v>
      </c>
      <c r="U2909" t="s">
        <v>1291</v>
      </c>
    </row>
    <row r="2910" spans="1:21" hidden="1" x14ac:dyDescent="0.25">
      <c r="A2910" t="s">
        <v>711</v>
      </c>
      <c r="B2910" t="s">
        <v>65</v>
      </c>
      <c r="C2910" t="s">
        <v>17</v>
      </c>
      <c r="F2910" s="3">
        <v>19700360</v>
      </c>
      <c r="G2910" t="s">
        <v>91</v>
      </c>
      <c r="H2910" t="s">
        <v>67</v>
      </c>
      <c r="I2910" t="s">
        <v>67</v>
      </c>
      <c r="K2910" s="3" t="s">
        <v>92</v>
      </c>
      <c r="L2910" s="3" t="s">
        <v>22</v>
      </c>
      <c r="M2910" s="5">
        <v>44712</v>
      </c>
      <c r="O2910" t="s">
        <v>23</v>
      </c>
      <c r="P2910">
        <v>4000</v>
      </c>
      <c r="S2910" s="6">
        <v>44223</v>
      </c>
      <c r="T2910" t="s">
        <v>346</v>
      </c>
      <c r="U2910" t="s">
        <v>182</v>
      </c>
    </row>
    <row r="2911" spans="1:21" hidden="1" x14ac:dyDescent="0.25">
      <c r="A2911" t="s">
        <v>711</v>
      </c>
      <c r="B2911" t="s">
        <v>74</v>
      </c>
      <c r="C2911" t="s">
        <v>17</v>
      </c>
      <c r="E2911" s="1">
        <v>44376</v>
      </c>
      <c r="F2911" s="3" t="s">
        <v>693</v>
      </c>
      <c r="G2911" t="s">
        <v>732</v>
      </c>
      <c r="H2911" t="s">
        <v>140</v>
      </c>
      <c r="I2911" t="s">
        <v>485</v>
      </c>
      <c r="J2911" s="3" t="s">
        <v>902</v>
      </c>
      <c r="K2911" s="3">
        <v>20604212</v>
      </c>
      <c r="L2911" s="3" t="s">
        <v>22</v>
      </c>
      <c r="M2911" s="5">
        <v>45388</v>
      </c>
      <c r="O2911" t="s">
        <v>204</v>
      </c>
      <c r="P2911">
        <v>2</v>
      </c>
      <c r="S2911" s="6">
        <v>44606</v>
      </c>
      <c r="T2911" t="s">
        <v>346</v>
      </c>
      <c r="U2911" t="s">
        <v>1328</v>
      </c>
    </row>
    <row r="2912" spans="1:21" hidden="1" x14ac:dyDescent="0.25">
      <c r="A2912" t="s">
        <v>711</v>
      </c>
      <c r="B2912" t="s">
        <v>74</v>
      </c>
      <c r="C2912" t="s">
        <v>17</v>
      </c>
      <c r="E2912" s="1">
        <v>44354</v>
      </c>
      <c r="F2912" s="3" t="s">
        <v>913</v>
      </c>
      <c r="G2912" t="s">
        <v>735</v>
      </c>
      <c r="H2912" t="s">
        <v>20</v>
      </c>
      <c r="I2912" t="s">
        <v>226</v>
      </c>
      <c r="J2912" s="3" t="s">
        <v>914</v>
      </c>
      <c r="K2912" s="3">
        <v>155112</v>
      </c>
      <c r="L2912" s="3" t="s">
        <v>102</v>
      </c>
      <c r="M2912" s="5">
        <v>45382</v>
      </c>
      <c r="O2912" t="s">
        <v>227</v>
      </c>
      <c r="P2912">
        <v>1</v>
      </c>
      <c r="S2912" s="6">
        <v>44606</v>
      </c>
      <c r="T2912" t="s">
        <v>346</v>
      </c>
      <c r="U2912" t="s">
        <v>1328</v>
      </c>
    </row>
    <row r="2913" spans="1:21" hidden="1" x14ac:dyDescent="0.25">
      <c r="A2913" t="s">
        <v>711</v>
      </c>
      <c r="B2913" t="s">
        <v>16</v>
      </c>
      <c r="C2913" t="s">
        <v>17</v>
      </c>
      <c r="E2913" s="1">
        <v>44305</v>
      </c>
      <c r="F2913" s="3" t="s">
        <v>750</v>
      </c>
      <c r="G2913" t="s">
        <v>751</v>
      </c>
      <c r="H2913" t="s">
        <v>147</v>
      </c>
      <c r="I2913" t="s">
        <v>147</v>
      </c>
      <c r="J2913" s="3" t="s">
        <v>752</v>
      </c>
      <c r="K2913" s="3" t="s">
        <v>753</v>
      </c>
      <c r="L2913" s="3" t="s">
        <v>22</v>
      </c>
      <c r="M2913" s="5">
        <v>46131</v>
      </c>
      <c r="O2913" t="s">
        <v>23</v>
      </c>
      <c r="P2913">
        <v>10</v>
      </c>
      <c r="S2913" s="6">
        <v>44607</v>
      </c>
      <c r="T2913" t="s">
        <v>1207</v>
      </c>
      <c r="U2913" t="s">
        <v>1329</v>
      </c>
    </row>
    <row r="2914" spans="1:21" hidden="1" x14ac:dyDescent="0.25">
      <c r="A2914" t="s">
        <v>711</v>
      </c>
      <c r="B2914" t="s">
        <v>16</v>
      </c>
      <c r="C2914" t="s">
        <v>17</v>
      </c>
      <c r="E2914" s="1">
        <v>44333</v>
      </c>
      <c r="F2914" s="3" t="s">
        <v>757</v>
      </c>
      <c r="G2914" t="s">
        <v>758</v>
      </c>
      <c r="H2914" t="s">
        <v>20</v>
      </c>
      <c r="I2914" t="s">
        <v>20</v>
      </c>
      <c r="J2914" s="3" t="s">
        <v>759</v>
      </c>
      <c r="K2914" s="3" t="s">
        <v>760</v>
      </c>
      <c r="L2914" s="3" t="s">
        <v>22</v>
      </c>
      <c r="M2914" s="5">
        <v>46159</v>
      </c>
      <c r="O2914" t="s">
        <v>23</v>
      </c>
      <c r="P2914">
        <v>4</v>
      </c>
      <c r="S2914" s="6">
        <v>44608</v>
      </c>
      <c r="T2914" t="s">
        <v>28</v>
      </c>
      <c r="U2914" t="s">
        <v>1330</v>
      </c>
    </row>
    <row r="2915" spans="1:21" hidden="1" x14ac:dyDescent="0.25">
      <c r="A2915" t="s">
        <v>711</v>
      </c>
      <c r="B2915" t="s">
        <v>16</v>
      </c>
      <c r="C2915" t="s">
        <v>17</v>
      </c>
      <c r="E2915" s="1">
        <v>44378</v>
      </c>
      <c r="F2915" s="3" t="s">
        <v>915</v>
      </c>
      <c r="G2915" t="s">
        <v>916</v>
      </c>
      <c r="H2915" t="s">
        <v>796</v>
      </c>
      <c r="I2915" t="s">
        <v>233</v>
      </c>
      <c r="J2915" s="3" t="s">
        <v>918</v>
      </c>
      <c r="K2915" s="3">
        <v>1318079</v>
      </c>
      <c r="L2915" s="3" t="s">
        <v>22</v>
      </c>
      <c r="M2915" s="5">
        <v>46204</v>
      </c>
      <c r="O2915" t="s">
        <v>23</v>
      </c>
      <c r="P2915">
        <v>39</v>
      </c>
      <c r="S2915" s="6">
        <v>44615</v>
      </c>
      <c r="T2915" t="s">
        <v>664</v>
      </c>
      <c r="U2915" t="s">
        <v>1351</v>
      </c>
    </row>
    <row r="2916" spans="1:21" hidden="1" x14ac:dyDescent="0.25">
      <c r="A2916" t="s">
        <v>711</v>
      </c>
      <c r="B2916" t="s">
        <v>16</v>
      </c>
      <c r="C2916" t="s">
        <v>17</v>
      </c>
      <c r="E2916" s="1">
        <v>44503</v>
      </c>
      <c r="F2916" s="3">
        <v>120710</v>
      </c>
      <c r="G2916" t="s">
        <v>1149</v>
      </c>
      <c r="H2916" t="s">
        <v>126</v>
      </c>
      <c r="J2916" s="3" t="s">
        <v>1150</v>
      </c>
      <c r="K2916" s="3">
        <v>518498</v>
      </c>
      <c r="L2916" s="3" t="s">
        <v>22</v>
      </c>
      <c r="M2916" s="5">
        <v>45412</v>
      </c>
      <c r="O2916" t="s">
        <v>23</v>
      </c>
      <c r="P2916">
        <v>5</v>
      </c>
      <c r="S2916" s="6">
        <v>44608</v>
      </c>
      <c r="T2916" t="s">
        <v>28</v>
      </c>
      <c r="U2916" t="s">
        <v>1352</v>
      </c>
    </row>
    <row r="2917" spans="1:21" hidden="1" x14ac:dyDescent="0.25">
      <c r="A2917" t="s">
        <v>711</v>
      </c>
      <c r="B2917" t="s">
        <v>16</v>
      </c>
      <c r="C2917" t="s">
        <v>17</v>
      </c>
      <c r="E2917" s="1">
        <v>44503</v>
      </c>
      <c r="F2917" s="3">
        <v>120710</v>
      </c>
      <c r="G2917" t="s">
        <v>1149</v>
      </c>
      <c r="H2917" t="s">
        <v>126</v>
      </c>
      <c r="J2917" s="3" t="s">
        <v>1150</v>
      </c>
      <c r="K2917" s="3">
        <v>518498</v>
      </c>
      <c r="L2917" s="3" t="s">
        <v>22</v>
      </c>
      <c r="M2917" s="5">
        <v>45412</v>
      </c>
      <c r="O2917" t="s">
        <v>23</v>
      </c>
      <c r="P2917">
        <v>60</v>
      </c>
      <c r="S2917" s="6">
        <v>44614</v>
      </c>
      <c r="T2917" t="s">
        <v>28</v>
      </c>
      <c r="U2917" t="s">
        <v>1353</v>
      </c>
    </row>
    <row r="2918" spans="1:21" hidden="1" x14ac:dyDescent="0.25">
      <c r="A2918" t="s">
        <v>711</v>
      </c>
      <c r="B2918" t="s">
        <v>74</v>
      </c>
      <c r="C2918" t="s">
        <v>17</v>
      </c>
      <c r="E2918" s="1">
        <v>44335</v>
      </c>
      <c r="F2918" s="3" t="s">
        <v>693</v>
      </c>
      <c r="G2918" t="s">
        <v>732</v>
      </c>
      <c r="H2918" t="s">
        <v>140</v>
      </c>
      <c r="I2918" t="s">
        <v>485</v>
      </c>
      <c r="J2918" s="3" t="s">
        <v>761</v>
      </c>
      <c r="K2918" s="3">
        <v>20604212</v>
      </c>
      <c r="L2918" s="3" t="s">
        <v>22</v>
      </c>
      <c r="M2918" s="5">
        <v>45388</v>
      </c>
      <c r="O2918" t="s">
        <v>204</v>
      </c>
      <c r="P2918">
        <v>2</v>
      </c>
      <c r="S2918" s="6">
        <v>44627</v>
      </c>
      <c r="T2918" t="s">
        <v>346</v>
      </c>
      <c r="U2918" t="s">
        <v>1363</v>
      </c>
    </row>
    <row r="2919" spans="1:21" hidden="1" x14ac:dyDescent="0.25">
      <c r="A2919" t="s">
        <v>711</v>
      </c>
      <c r="B2919" t="s">
        <v>74</v>
      </c>
      <c r="C2919" t="s">
        <v>17</v>
      </c>
      <c r="E2919" s="1">
        <v>44335</v>
      </c>
      <c r="F2919" s="3" t="s">
        <v>693</v>
      </c>
      <c r="G2919" t="s">
        <v>732</v>
      </c>
      <c r="H2919" t="s">
        <v>140</v>
      </c>
      <c r="I2919" t="s">
        <v>485</v>
      </c>
      <c r="J2919" s="3" t="s">
        <v>761</v>
      </c>
      <c r="K2919" s="3">
        <v>20604212</v>
      </c>
      <c r="L2919" s="3" t="s">
        <v>22</v>
      </c>
      <c r="M2919" s="5">
        <v>45388</v>
      </c>
      <c r="O2919" t="s">
        <v>204</v>
      </c>
      <c r="P2919">
        <v>3</v>
      </c>
      <c r="S2919" s="6">
        <v>44628</v>
      </c>
      <c r="T2919" t="s">
        <v>346</v>
      </c>
      <c r="U2919" t="s">
        <v>1363</v>
      </c>
    </row>
    <row r="2920" spans="1:21" hidden="1" x14ac:dyDescent="0.25">
      <c r="A2920" t="s">
        <v>711</v>
      </c>
      <c r="B2920" t="s">
        <v>74</v>
      </c>
      <c r="C2920" t="s">
        <v>17</v>
      </c>
      <c r="E2920" s="1">
        <v>44421</v>
      </c>
      <c r="F2920" s="3" t="s">
        <v>494</v>
      </c>
      <c r="G2920" t="s">
        <v>735</v>
      </c>
      <c r="H2920" t="s">
        <v>226</v>
      </c>
      <c r="I2920" t="s">
        <v>226</v>
      </c>
      <c r="J2920" s="3" t="s">
        <v>1015</v>
      </c>
      <c r="K2920" s="3">
        <v>217112</v>
      </c>
      <c r="L2920" s="3" t="s">
        <v>22</v>
      </c>
      <c r="M2920" s="5">
        <v>45535</v>
      </c>
      <c r="O2920" t="s">
        <v>227</v>
      </c>
      <c r="P2920">
        <v>1</v>
      </c>
      <c r="S2920" s="6">
        <v>44627</v>
      </c>
      <c r="T2920" t="s">
        <v>346</v>
      </c>
      <c r="U2920" t="s">
        <v>1363</v>
      </c>
    </row>
    <row r="2921" spans="1:21" hidden="1" x14ac:dyDescent="0.25">
      <c r="A2921" t="s">
        <v>711</v>
      </c>
      <c r="B2921" t="s">
        <v>16</v>
      </c>
      <c r="C2921" t="s">
        <v>17</v>
      </c>
      <c r="E2921" s="1">
        <v>44305</v>
      </c>
      <c r="F2921" s="3" t="s">
        <v>750</v>
      </c>
      <c r="G2921" t="s">
        <v>751</v>
      </c>
      <c r="H2921" t="s">
        <v>147</v>
      </c>
      <c r="I2921" t="s">
        <v>147</v>
      </c>
      <c r="J2921" s="3" t="s">
        <v>752</v>
      </c>
      <c r="K2921" s="3" t="s">
        <v>753</v>
      </c>
      <c r="L2921" s="3" t="s">
        <v>22</v>
      </c>
      <c r="M2921" s="5">
        <v>46131</v>
      </c>
      <c r="O2921" t="s">
        <v>23</v>
      </c>
      <c r="P2921">
        <v>2</v>
      </c>
      <c r="S2921" s="6">
        <v>44636</v>
      </c>
      <c r="T2921" t="s">
        <v>1376</v>
      </c>
      <c r="U2921" t="s">
        <v>1377</v>
      </c>
    </row>
    <row r="2922" spans="1:21" hidden="1" x14ac:dyDescent="0.25">
      <c r="A2922" t="s">
        <v>711</v>
      </c>
      <c r="B2922" t="s">
        <v>16</v>
      </c>
      <c r="C2922" t="s">
        <v>17</v>
      </c>
      <c r="E2922" s="1">
        <v>44503</v>
      </c>
      <c r="F2922" s="3">
        <v>120710</v>
      </c>
      <c r="G2922" t="s">
        <v>1149</v>
      </c>
      <c r="H2922" t="s">
        <v>126</v>
      </c>
      <c r="J2922" s="3" t="s">
        <v>1150</v>
      </c>
      <c r="K2922" s="3">
        <v>518498</v>
      </c>
      <c r="L2922" s="3" t="s">
        <v>22</v>
      </c>
      <c r="M2922" s="5">
        <v>45412</v>
      </c>
      <c r="O2922" t="s">
        <v>23</v>
      </c>
      <c r="P2922">
        <v>55</v>
      </c>
      <c r="S2922" s="6">
        <v>44636</v>
      </c>
      <c r="T2922" t="s">
        <v>28</v>
      </c>
      <c r="U2922" t="s">
        <v>1384</v>
      </c>
    </row>
    <row r="2923" spans="1:21" hidden="1" x14ac:dyDescent="0.25">
      <c r="A2923" t="s">
        <v>711</v>
      </c>
      <c r="B2923" t="s">
        <v>74</v>
      </c>
      <c r="C2923" t="s">
        <v>17</v>
      </c>
      <c r="E2923" s="1">
        <v>44335</v>
      </c>
      <c r="F2923" s="3" t="s">
        <v>693</v>
      </c>
      <c r="G2923" t="s">
        <v>732</v>
      </c>
      <c r="H2923" t="s">
        <v>140</v>
      </c>
      <c r="I2923" t="s">
        <v>485</v>
      </c>
      <c r="J2923" s="3" t="s">
        <v>761</v>
      </c>
      <c r="K2923" s="3">
        <v>20604212</v>
      </c>
      <c r="L2923" s="3" t="s">
        <v>22</v>
      </c>
      <c r="M2923" s="5">
        <v>45388</v>
      </c>
      <c r="O2923" t="s">
        <v>204</v>
      </c>
      <c r="P2923">
        <v>1</v>
      </c>
      <c r="S2923" s="6">
        <v>44658</v>
      </c>
      <c r="T2923" t="s">
        <v>28</v>
      </c>
      <c r="U2923" t="s">
        <v>1391</v>
      </c>
    </row>
    <row r="2924" spans="1:21" hidden="1" x14ac:dyDescent="0.25">
      <c r="A2924" t="s">
        <v>711</v>
      </c>
      <c r="B2924" t="s">
        <v>74</v>
      </c>
      <c r="C2924" t="s">
        <v>17</v>
      </c>
      <c r="E2924" s="1">
        <v>44376</v>
      </c>
      <c r="F2924" s="3" t="s">
        <v>693</v>
      </c>
      <c r="G2924" t="s">
        <v>732</v>
      </c>
      <c r="H2924" t="s">
        <v>140</v>
      </c>
      <c r="I2924" t="s">
        <v>485</v>
      </c>
      <c r="J2924" s="3" t="s">
        <v>902</v>
      </c>
      <c r="K2924" s="3">
        <v>20604212</v>
      </c>
      <c r="L2924" s="3" t="s">
        <v>22</v>
      </c>
      <c r="M2924" s="5">
        <v>45388</v>
      </c>
      <c r="O2924" t="s">
        <v>204</v>
      </c>
      <c r="P2924">
        <v>4</v>
      </c>
      <c r="S2924" s="6">
        <v>44658</v>
      </c>
      <c r="T2924" t="s">
        <v>28</v>
      </c>
      <c r="U2924" t="s">
        <v>1391</v>
      </c>
    </row>
    <row r="2925" spans="1:21" hidden="1" x14ac:dyDescent="0.25">
      <c r="A2925" t="s">
        <v>711</v>
      </c>
      <c r="B2925" t="s">
        <v>16</v>
      </c>
      <c r="C2925" t="s">
        <v>17</v>
      </c>
      <c r="E2925" s="1">
        <v>44503</v>
      </c>
      <c r="F2925" s="3">
        <v>120710</v>
      </c>
      <c r="G2925" t="s">
        <v>1149</v>
      </c>
      <c r="H2925" t="s">
        <v>126</v>
      </c>
      <c r="J2925" s="3" t="s">
        <v>1150</v>
      </c>
      <c r="K2925" s="3">
        <v>518498</v>
      </c>
      <c r="L2925" s="3" t="s">
        <v>22</v>
      </c>
      <c r="M2925" s="5">
        <v>45412</v>
      </c>
      <c r="O2925" t="s">
        <v>23</v>
      </c>
      <c r="P2925">
        <v>5</v>
      </c>
      <c r="S2925" s="6">
        <v>44663</v>
      </c>
      <c r="T2925" t="s">
        <v>1397</v>
      </c>
      <c r="U2925" t="s">
        <v>1395</v>
      </c>
    </row>
    <row r="2926" spans="1:21" hidden="1" x14ac:dyDescent="0.25">
      <c r="A2926" t="s">
        <v>711</v>
      </c>
      <c r="B2926" t="s">
        <v>16</v>
      </c>
      <c r="C2926" t="s">
        <v>17</v>
      </c>
      <c r="E2926" s="1">
        <v>44333</v>
      </c>
      <c r="F2926" s="3" t="s">
        <v>757</v>
      </c>
      <c r="G2926" t="s">
        <v>758</v>
      </c>
      <c r="H2926" t="s">
        <v>20</v>
      </c>
      <c r="I2926" t="s">
        <v>20</v>
      </c>
      <c r="J2926" s="3" t="s">
        <v>759</v>
      </c>
      <c r="K2926" s="3" t="s">
        <v>760</v>
      </c>
      <c r="L2926" s="3" t="s">
        <v>22</v>
      </c>
      <c r="M2926" s="5">
        <v>46159</v>
      </c>
      <c r="O2926" t="s">
        <v>23</v>
      </c>
      <c r="P2926">
        <v>4</v>
      </c>
      <c r="S2926" s="6">
        <v>44663</v>
      </c>
      <c r="T2926" t="s">
        <v>1397</v>
      </c>
      <c r="U2926" t="s">
        <v>1395</v>
      </c>
    </row>
    <row r="2927" spans="1:21" hidden="1" x14ac:dyDescent="0.25">
      <c r="A2927" t="s">
        <v>711</v>
      </c>
      <c r="B2927" t="s">
        <v>16</v>
      </c>
      <c r="C2927" t="s">
        <v>17</v>
      </c>
      <c r="E2927" s="1">
        <v>44305</v>
      </c>
      <c r="F2927" s="3" t="s">
        <v>750</v>
      </c>
      <c r="G2927" t="s">
        <v>751</v>
      </c>
      <c r="H2927" t="s">
        <v>147</v>
      </c>
      <c r="I2927" t="s">
        <v>147</v>
      </c>
      <c r="J2927" s="3" t="s">
        <v>752</v>
      </c>
      <c r="K2927" s="3" t="s">
        <v>753</v>
      </c>
      <c r="L2927" s="3" t="s">
        <v>22</v>
      </c>
      <c r="M2927" s="5">
        <v>46131</v>
      </c>
      <c r="O2927" t="s">
        <v>23</v>
      </c>
      <c r="P2927">
        <v>4</v>
      </c>
      <c r="S2927" s="6">
        <v>44665</v>
      </c>
      <c r="T2927" t="s">
        <v>1398</v>
      </c>
      <c r="U2927" t="s">
        <v>1399</v>
      </c>
    </row>
    <row r="2928" spans="1:21" hidden="1" x14ac:dyDescent="0.25">
      <c r="A2928" t="s">
        <v>711</v>
      </c>
      <c r="B2928" t="s">
        <v>74</v>
      </c>
      <c r="C2928" t="s">
        <v>17</v>
      </c>
      <c r="E2928" s="1">
        <v>44376</v>
      </c>
      <c r="F2928" s="3" t="s">
        <v>693</v>
      </c>
      <c r="G2928" t="s">
        <v>732</v>
      </c>
      <c r="H2928" t="s">
        <v>140</v>
      </c>
      <c r="I2928" t="s">
        <v>485</v>
      </c>
      <c r="J2928" s="3" t="s">
        <v>902</v>
      </c>
      <c r="K2928" s="3">
        <v>20604212</v>
      </c>
      <c r="L2928" s="3" t="s">
        <v>22</v>
      </c>
      <c r="M2928" s="5">
        <v>45388</v>
      </c>
      <c r="O2928" t="s">
        <v>204</v>
      </c>
      <c r="P2928">
        <v>1</v>
      </c>
      <c r="S2928" s="6">
        <v>44677</v>
      </c>
      <c r="T2928" t="s">
        <v>689</v>
      </c>
      <c r="U2928" t="s">
        <v>1422</v>
      </c>
    </row>
    <row r="2929" spans="1:21" hidden="1" x14ac:dyDescent="0.25">
      <c r="A2929" t="s">
        <v>711</v>
      </c>
      <c r="B2929" t="s">
        <v>16</v>
      </c>
      <c r="C2929" t="s">
        <v>17</v>
      </c>
      <c r="E2929" s="1">
        <v>44503</v>
      </c>
      <c r="F2929" s="3">
        <v>120710</v>
      </c>
      <c r="G2929" t="s">
        <v>1149</v>
      </c>
      <c r="H2929" t="s">
        <v>126</v>
      </c>
      <c r="J2929" s="3" t="s">
        <v>1150</v>
      </c>
      <c r="K2929" s="3">
        <v>518498</v>
      </c>
      <c r="L2929" s="3" t="s">
        <v>22</v>
      </c>
      <c r="M2929" s="5">
        <v>45412</v>
      </c>
      <c r="O2929" t="s">
        <v>23</v>
      </c>
      <c r="P2929">
        <v>5</v>
      </c>
      <c r="S2929" s="6">
        <v>44680</v>
      </c>
      <c r="T2929" t="s">
        <v>689</v>
      </c>
      <c r="U2929" t="s">
        <v>1424</v>
      </c>
    </row>
    <row r="2930" spans="1:21" hidden="1" x14ac:dyDescent="0.25">
      <c r="A2930" t="s">
        <v>711</v>
      </c>
      <c r="B2930" t="s">
        <v>16</v>
      </c>
      <c r="C2930" t="s">
        <v>17</v>
      </c>
      <c r="E2930" s="1">
        <v>44333</v>
      </c>
      <c r="F2930" s="3" t="s">
        <v>757</v>
      </c>
      <c r="G2930" t="s">
        <v>758</v>
      </c>
      <c r="H2930" t="s">
        <v>20</v>
      </c>
      <c r="I2930" t="s">
        <v>20</v>
      </c>
      <c r="J2930" s="3" t="s">
        <v>759</v>
      </c>
      <c r="K2930" s="3" t="s">
        <v>760</v>
      </c>
      <c r="L2930" s="3" t="s">
        <v>22</v>
      </c>
      <c r="M2930" s="5">
        <v>46159</v>
      </c>
      <c r="O2930" t="s">
        <v>23</v>
      </c>
      <c r="P2930">
        <v>3</v>
      </c>
      <c r="S2930" s="6">
        <v>44680</v>
      </c>
      <c r="T2930" t="s">
        <v>689</v>
      </c>
      <c r="U2930" t="s">
        <v>1423</v>
      </c>
    </row>
    <row r="2931" spans="1:21" hidden="1" x14ac:dyDescent="0.25">
      <c r="A2931" t="s">
        <v>711</v>
      </c>
      <c r="B2931" t="s">
        <v>74</v>
      </c>
      <c r="C2931" t="s">
        <v>17</v>
      </c>
      <c r="E2931" s="1">
        <v>44376</v>
      </c>
      <c r="F2931" s="3" t="s">
        <v>693</v>
      </c>
      <c r="G2931" t="s">
        <v>732</v>
      </c>
      <c r="H2931" t="s">
        <v>140</v>
      </c>
      <c r="I2931" t="s">
        <v>485</v>
      </c>
      <c r="J2931" s="3" t="s">
        <v>902</v>
      </c>
      <c r="K2931" s="3">
        <v>20604212</v>
      </c>
      <c r="L2931" s="3" t="s">
        <v>22</v>
      </c>
      <c r="M2931" s="5">
        <v>45388</v>
      </c>
      <c r="O2931" t="s">
        <v>204</v>
      </c>
      <c r="P2931">
        <v>4</v>
      </c>
      <c r="S2931" s="6">
        <v>44692</v>
      </c>
      <c r="T2931" t="s">
        <v>199</v>
      </c>
      <c r="U2931" t="s">
        <v>1442</v>
      </c>
    </row>
    <row r="2932" spans="1:21" hidden="1" x14ac:dyDescent="0.25">
      <c r="A2932" t="s">
        <v>711</v>
      </c>
      <c r="B2932" t="s">
        <v>16</v>
      </c>
      <c r="C2932" t="s">
        <v>17</v>
      </c>
      <c r="E2932" s="1">
        <v>44497</v>
      </c>
      <c r="F2932" s="3" t="s">
        <v>1135</v>
      </c>
      <c r="G2932" t="s">
        <v>1136</v>
      </c>
      <c r="H2932" t="s">
        <v>20</v>
      </c>
      <c r="J2932" s="3" t="s">
        <v>1137</v>
      </c>
      <c r="K2932" s="3">
        <v>1332802</v>
      </c>
      <c r="L2932" s="3" t="s">
        <v>22</v>
      </c>
      <c r="M2932" s="5">
        <v>46323</v>
      </c>
      <c r="O2932" t="s">
        <v>23</v>
      </c>
      <c r="P2932">
        <v>1</v>
      </c>
      <c r="S2932" s="6">
        <v>44699</v>
      </c>
      <c r="T2932" t="s">
        <v>82</v>
      </c>
      <c r="U2932" t="s">
        <v>1454</v>
      </c>
    </row>
    <row r="2933" spans="1:21" hidden="1" x14ac:dyDescent="0.25">
      <c r="A2933" t="s">
        <v>711</v>
      </c>
      <c r="B2933" t="s">
        <v>65</v>
      </c>
      <c r="C2933" t="s">
        <v>17</v>
      </c>
      <c r="E2933" s="1">
        <v>44490</v>
      </c>
      <c r="F2933" s="3" t="s">
        <v>1123</v>
      </c>
      <c r="G2933" t="s">
        <v>1124</v>
      </c>
      <c r="H2933" t="s">
        <v>20</v>
      </c>
      <c r="I2933" t="s">
        <v>195</v>
      </c>
      <c r="J2933" s="3" t="s">
        <v>1125</v>
      </c>
      <c r="K2933" s="3">
        <v>1320777</v>
      </c>
      <c r="L2933" s="3" t="s">
        <v>22</v>
      </c>
      <c r="M2933" s="5">
        <v>46316</v>
      </c>
      <c r="O2933" t="s">
        <v>23</v>
      </c>
      <c r="P2933">
        <v>1</v>
      </c>
      <c r="S2933" s="6">
        <v>44699</v>
      </c>
      <c r="T2933" t="s">
        <v>82</v>
      </c>
      <c r="U2933" t="s">
        <v>1454</v>
      </c>
    </row>
    <row r="2934" spans="1:21" hidden="1" x14ac:dyDescent="0.25">
      <c r="A2934" t="s">
        <v>711</v>
      </c>
      <c r="B2934" t="s">
        <v>16</v>
      </c>
      <c r="C2934" t="s">
        <v>17</v>
      </c>
      <c r="E2934" s="1">
        <v>44333</v>
      </c>
      <c r="F2934" s="3" t="s">
        <v>757</v>
      </c>
      <c r="G2934" t="s">
        <v>758</v>
      </c>
      <c r="H2934" t="s">
        <v>20</v>
      </c>
      <c r="I2934" t="s">
        <v>20</v>
      </c>
      <c r="J2934" s="3" t="s">
        <v>759</v>
      </c>
      <c r="K2934" s="3" t="s">
        <v>760</v>
      </c>
      <c r="L2934" s="3" t="s">
        <v>22</v>
      </c>
      <c r="M2934" s="5">
        <v>46159</v>
      </c>
      <c r="O2934" t="s">
        <v>23</v>
      </c>
      <c r="P2934">
        <v>2</v>
      </c>
      <c r="S2934" s="6">
        <v>44718</v>
      </c>
      <c r="T2934" t="s">
        <v>689</v>
      </c>
      <c r="U2934" t="s">
        <v>1484</v>
      </c>
    </row>
    <row r="2935" spans="1:21" hidden="1" x14ac:dyDescent="0.25">
      <c r="A2935" t="s">
        <v>711</v>
      </c>
      <c r="B2935" t="s">
        <v>16</v>
      </c>
      <c r="C2935" t="s">
        <v>17</v>
      </c>
      <c r="E2935" s="1">
        <v>44404</v>
      </c>
      <c r="F2935" s="3" t="s">
        <v>956</v>
      </c>
      <c r="G2935" t="s">
        <v>957</v>
      </c>
      <c r="H2935" t="s">
        <v>958</v>
      </c>
      <c r="I2935" t="s">
        <v>959</v>
      </c>
      <c r="J2935" s="3" t="s">
        <v>3133</v>
      </c>
      <c r="K2935" s="3">
        <v>718152</v>
      </c>
      <c r="L2935" s="3" t="s">
        <v>22</v>
      </c>
      <c r="M2935" s="5">
        <v>46098</v>
      </c>
      <c r="O2935" t="s">
        <v>23</v>
      </c>
      <c r="P2935">
        <v>1200</v>
      </c>
      <c r="S2935" s="6">
        <v>44729</v>
      </c>
      <c r="T2935" t="s">
        <v>1501</v>
      </c>
      <c r="U2935" t="s">
        <v>1502</v>
      </c>
    </row>
    <row r="2936" spans="1:21" hidden="1" x14ac:dyDescent="0.25">
      <c r="A2936" t="s">
        <v>711</v>
      </c>
      <c r="B2936" t="s">
        <v>74</v>
      </c>
      <c r="C2936" t="s">
        <v>17</v>
      </c>
      <c r="E2936" s="1">
        <v>44376</v>
      </c>
      <c r="F2936" s="3" t="s">
        <v>693</v>
      </c>
      <c r="G2936" t="s">
        <v>732</v>
      </c>
      <c r="H2936" t="s">
        <v>140</v>
      </c>
      <c r="I2936" t="s">
        <v>485</v>
      </c>
      <c r="J2936" s="3" t="s">
        <v>902</v>
      </c>
      <c r="K2936" s="3">
        <v>20604212</v>
      </c>
      <c r="L2936" s="3" t="s">
        <v>22</v>
      </c>
      <c r="M2936" s="5">
        <v>45388</v>
      </c>
      <c r="O2936" t="s">
        <v>204</v>
      </c>
      <c r="P2936">
        <v>3</v>
      </c>
      <c r="S2936" s="6">
        <v>44732</v>
      </c>
      <c r="T2936" t="s">
        <v>346</v>
      </c>
      <c r="U2936" t="s">
        <v>1512</v>
      </c>
    </row>
    <row r="2937" spans="1:21" hidden="1" x14ac:dyDescent="0.25">
      <c r="A2937" t="s">
        <v>711</v>
      </c>
      <c r="B2937" t="s">
        <v>16</v>
      </c>
      <c r="C2937" t="s">
        <v>17</v>
      </c>
      <c r="E2937" s="1">
        <v>44333</v>
      </c>
      <c r="F2937" s="3" t="s">
        <v>757</v>
      </c>
      <c r="G2937" t="s">
        <v>758</v>
      </c>
      <c r="H2937" t="s">
        <v>20</v>
      </c>
      <c r="I2937" t="s">
        <v>20</v>
      </c>
      <c r="J2937" s="3" t="s">
        <v>759</v>
      </c>
      <c r="K2937" s="3" t="s">
        <v>760</v>
      </c>
      <c r="L2937" s="3" t="s">
        <v>22</v>
      </c>
      <c r="M2937" s="5">
        <v>46159</v>
      </c>
      <c r="O2937" t="s">
        <v>23</v>
      </c>
      <c r="P2937">
        <v>2</v>
      </c>
      <c r="S2937" s="6">
        <v>44735</v>
      </c>
      <c r="T2937" t="s">
        <v>689</v>
      </c>
      <c r="U2937" t="s">
        <v>1515</v>
      </c>
    </row>
    <row r="2938" spans="1:21" hidden="1" x14ac:dyDescent="0.25">
      <c r="A2938" t="s">
        <v>711</v>
      </c>
      <c r="B2938" t="s">
        <v>16</v>
      </c>
      <c r="C2938" t="s">
        <v>17</v>
      </c>
      <c r="E2938" s="1">
        <v>44404</v>
      </c>
      <c r="F2938" s="3" t="s">
        <v>956</v>
      </c>
      <c r="G2938" t="s">
        <v>957</v>
      </c>
      <c r="H2938" t="s">
        <v>958</v>
      </c>
      <c r="I2938" t="s">
        <v>959</v>
      </c>
      <c r="J2938" s="3" t="s">
        <v>3133</v>
      </c>
      <c r="K2938" s="3">
        <v>718152</v>
      </c>
      <c r="L2938" s="3" t="s">
        <v>22</v>
      </c>
      <c r="M2938" s="5">
        <v>46098</v>
      </c>
      <c r="O2938" t="s">
        <v>23</v>
      </c>
      <c r="P2938">
        <v>1200</v>
      </c>
      <c r="S2938" s="6">
        <v>44736</v>
      </c>
      <c r="T2938" t="s">
        <v>346</v>
      </c>
      <c r="U2938" t="s">
        <v>1502</v>
      </c>
    </row>
    <row r="2939" spans="1:21" hidden="1" x14ac:dyDescent="0.25">
      <c r="A2939" t="s">
        <v>711</v>
      </c>
      <c r="B2939" t="s">
        <v>16</v>
      </c>
      <c r="C2939" t="s">
        <v>17</v>
      </c>
      <c r="E2939" s="1">
        <v>44305</v>
      </c>
      <c r="F2939" s="3" t="s">
        <v>750</v>
      </c>
      <c r="G2939" t="s">
        <v>751</v>
      </c>
      <c r="H2939" t="s">
        <v>147</v>
      </c>
      <c r="I2939" t="s">
        <v>147</v>
      </c>
      <c r="J2939" s="3" t="s">
        <v>752</v>
      </c>
      <c r="K2939" s="3" t="s">
        <v>753</v>
      </c>
      <c r="L2939" s="3" t="s">
        <v>22</v>
      </c>
      <c r="M2939" s="5">
        <v>46131</v>
      </c>
      <c r="O2939" t="s">
        <v>23</v>
      </c>
      <c r="P2939">
        <v>6</v>
      </c>
      <c r="S2939" s="6">
        <v>44755</v>
      </c>
      <c r="T2939" t="s">
        <v>1207</v>
      </c>
      <c r="U2939" t="s">
        <v>1586</v>
      </c>
    </row>
    <row r="2940" spans="1:21" hidden="1" x14ac:dyDescent="0.25">
      <c r="A2940" t="s">
        <v>711</v>
      </c>
      <c r="B2940" t="s">
        <v>16</v>
      </c>
      <c r="C2940" t="s">
        <v>17</v>
      </c>
      <c r="E2940" s="1">
        <v>44305</v>
      </c>
      <c r="F2940" s="3" t="s">
        <v>750</v>
      </c>
      <c r="G2940" t="s">
        <v>751</v>
      </c>
      <c r="H2940" t="s">
        <v>147</v>
      </c>
      <c r="I2940" t="s">
        <v>147</v>
      </c>
      <c r="J2940" s="3" t="s">
        <v>752</v>
      </c>
      <c r="K2940" s="3" t="s">
        <v>753</v>
      </c>
      <c r="L2940" s="3" t="s">
        <v>22</v>
      </c>
      <c r="M2940" s="5">
        <v>46131</v>
      </c>
      <c r="O2940" t="s">
        <v>23</v>
      </c>
      <c r="P2940">
        <v>6</v>
      </c>
      <c r="S2940" s="6">
        <v>44757</v>
      </c>
      <c r="T2940" t="s">
        <v>1207</v>
      </c>
      <c r="U2940" t="s">
        <v>1588</v>
      </c>
    </row>
    <row r="2941" spans="1:21" hidden="1" x14ac:dyDescent="0.25">
      <c r="A2941" t="s">
        <v>711</v>
      </c>
      <c r="B2941" t="s">
        <v>74</v>
      </c>
      <c r="C2941" t="s">
        <v>17</v>
      </c>
      <c r="E2941" s="1">
        <v>44376</v>
      </c>
      <c r="F2941" s="3" t="s">
        <v>693</v>
      </c>
      <c r="G2941" t="s">
        <v>732</v>
      </c>
      <c r="H2941" t="s">
        <v>140</v>
      </c>
      <c r="I2941" t="s">
        <v>485</v>
      </c>
      <c r="J2941" s="3" t="s">
        <v>902</v>
      </c>
      <c r="K2941" s="3">
        <v>20604212</v>
      </c>
      <c r="L2941" s="3" t="s">
        <v>22</v>
      </c>
      <c r="M2941" s="5">
        <v>45388</v>
      </c>
      <c r="O2941" t="s">
        <v>204</v>
      </c>
      <c r="P2941">
        <v>6</v>
      </c>
      <c r="S2941" s="6">
        <v>44774</v>
      </c>
      <c r="T2941" t="s">
        <v>346</v>
      </c>
      <c r="U2941" t="s">
        <v>182</v>
      </c>
    </row>
    <row r="2942" spans="1:21" hidden="1" x14ac:dyDescent="0.25">
      <c r="A2942" t="s">
        <v>711</v>
      </c>
      <c r="B2942" t="s">
        <v>74</v>
      </c>
      <c r="C2942" t="s">
        <v>17</v>
      </c>
      <c r="E2942" s="1">
        <v>44376</v>
      </c>
      <c r="F2942" s="3" t="s">
        <v>693</v>
      </c>
      <c r="G2942" t="s">
        <v>732</v>
      </c>
      <c r="H2942" t="s">
        <v>140</v>
      </c>
      <c r="I2942" t="s">
        <v>485</v>
      </c>
      <c r="J2942" s="3" t="s">
        <v>902</v>
      </c>
      <c r="K2942" s="3">
        <v>20604212</v>
      </c>
      <c r="L2942" s="3" t="s">
        <v>22</v>
      </c>
      <c r="M2942" s="5">
        <v>45388</v>
      </c>
      <c r="O2942" t="s">
        <v>204</v>
      </c>
      <c r="P2942">
        <v>2</v>
      </c>
      <c r="S2942" s="6">
        <v>44775</v>
      </c>
      <c r="T2942" t="s">
        <v>346</v>
      </c>
      <c r="U2942" t="s">
        <v>1603</v>
      </c>
    </row>
    <row r="2943" spans="1:21" hidden="1" x14ac:dyDescent="0.25">
      <c r="A2943" t="s">
        <v>711</v>
      </c>
      <c r="B2943" t="s">
        <v>65</v>
      </c>
      <c r="C2943" t="s">
        <v>17</v>
      </c>
      <c r="E2943" s="1">
        <v>44463</v>
      </c>
      <c r="F2943" s="3" t="s">
        <v>1032</v>
      </c>
      <c r="G2943" t="s">
        <v>1033</v>
      </c>
      <c r="H2943" t="s">
        <v>1034</v>
      </c>
      <c r="I2943" t="s">
        <v>1034</v>
      </c>
      <c r="J2943" s="3" t="s">
        <v>1035</v>
      </c>
      <c r="K2943" s="3">
        <v>7200936</v>
      </c>
      <c r="L2943" s="3" t="s">
        <v>22</v>
      </c>
      <c r="M2943" s="5">
        <v>46247</v>
      </c>
      <c r="O2943" t="s">
        <v>23</v>
      </c>
      <c r="P2943">
        <v>1</v>
      </c>
      <c r="S2943" s="6">
        <v>44796</v>
      </c>
      <c r="T2943" t="s">
        <v>664</v>
      </c>
      <c r="U2943" t="s">
        <v>1639</v>
      </c>
    </row>
    <row r="2944" spans="1:21" hidden="1" x14ac:dyDescent="0.25">
      <c r="A2944" t="s">
        <v>711</v>
      </c>
      <c r="B2944" t="s">
        <v>74</v>
      </c>
      <c r="C2944" t="s">
        <v>17</v>
      </c>
      <c r="E2944" s="1">
        <v>44463</v>
      </c>
      <c r="F2944" s="3" t="s">
        <v>1036</v>
      </c>
      <c r="G2944" t="s">
        <v>1037</v>
      </c>
      <c r="H2944" t="s">
        <v>1034</v>
      </c>
      <c r="I2944" t="s">
        <v>1034</v>
      </c>
      <c r="J2944" s="3" t="s">
        <v>1038</v>
      </c>
      <c r="K2944" s="3">
        <v>7184078</v>
      </c>
      <c r="L2944" s="3" t="s">
        <v>22</v>
      </c>
      <c r="M2944" s="5">
        <v>46096</v>
      </c>
      <c r="O2944" t="s">
        <v>23</v>
      </c>
      <c r="P2944">
        <v>1</v>
      </c>
      <c r="S2944" s="6">
        <v>44797</v>
      </c>
      <c r="T2944" t="s">
        <v>664</v>
      </c>
      <c r="U2944" t="s">
        <v>1639</v>
      </c>
    </row>
    <row r="2945" spans="1:21" hidden="1" x14ac:dyDescent="0.25">
      <c r="A2945" t="s">
        <v>711</v>
      </c>
      <c r="B2945" t="s">
        <v>74</v>
      </c>
      <c r="C2945" t="s">
        <v>722</v>
      </c>
      <c r="E2945" s="1">
        <v>44295</v>
      </c>
      <c r="F2945" s="3" t="s">
        <v>723</v>
      </c>
      <c r="G2945" t="s">
        <v>724</v>
      </c>
      <c r="H2945" t="s">
        <v>725</v>
      </c>
      <c r="I2945" t="s">
        <v>725</v>
      </c>
      <c r="J2945" s="3" t="s">
        <v>726</v>
      </c>
      <c r="K2945" s="3" t="s">
        <v>727</v>
      </c>
      <c r="L2945" s="3" t="s">
        <v>102</v>
      </c>
      <c r="M2945" s="5">
        <v>44651</v>
      </c>
      <c r="O2945" t="s">
        <v>103</v>
      </c>
      <c r="P2945">
        <v>0</v>
      </c>
      <c r="S2945" s="6">
        <v>44816</v>
      </c>
      <c r="T2945" t="s">
        <v>24</v>
      </c>
      <c r="U2945" t="s">
        <v>1630</v>
      </c>
    </row>
    <row r="2946" spans="1:21" hidden="1" x14ac:dyDescent="0.25">
      <c r="A2946" t="s">
        <v>711</v>
      </c>
      <c r="B2946" t="s">
        <v>16</v>
      </c>
      <c r="C2946" t="s">
        <v>17</v>
      </c>
      <c r="E2946" s="1">
        <v>44378</v>
      </c>
      <c r="F2946" s="3" t="s">
        <v>915</v>
      </c>
      <c r="G2946" t="s">
        <v>916</v>
      </c>
      <c r="H2946" t="s">
        <v>796</v>
      </c>
      <c r="I2946" t="s">
        <v>233</v>
      </c>
      <c r="J2946" s="3" t="s">
        <v>918</v>
      </c>
      <c r="K2946" s="3">
        <v>1318079</v>
      </c>
      <c r="L2946" s="3" t="s">
        <v>22</v>
      </c>
      <c r="M2946" s="5">
        <v>46204</v>
      </c>
      <c r="O2946" t="s">
        <v>23</v>
      </c>
      <c r="P2946">
        <v>8</v>
      </c>
      <c r="S2946" s="6">
        <v>44802</v>
      </c>
      <c r="T2946" t="s">
        <v>24</v>
      </c>
      <c r="U2946" t="s">
        <v>1739</v>
      </c>
    </row>
    <row r="2947" spans="1:21" hidden="1" x14ac:dyDescent="0.25">
      <c r="A2947" t="s">
        <v>711</v>
      </c>
      <c r="B2947" t="s">
        <v>16</v>
      </c>
      <c r="C2947" t="s">
        <v>17</v>
      </c>
      <c r="E2947" s="1">
        <v>44404</v>
      </c>
      <c r="F2947" s="3" t="s">
        <v>956</v>
      </c>
      <c r="G2947" t="s">
        <v>957</v>
      </c>
      <c r="H2947" t="s">
        <v>958</v>
      </c>
      <c r="I2947" t="s">
        <v>959</v>
      </c>
      <c r="J2947" s="3" t="s">
        <v>3133</v>
      </c>
      <c r="K2947" s="3">
        <v>718152</v>
      </c>
      <c r="L2947" s="3" t="s">
        <v>22</v>
      </c>
      <c r="M2947" s="5">
        <v>46098</v>
      </c>
      <c r="O2947" t="s">
        <v>23</v>
      </c>
      <c r="P2947">
        <v>2032</v>
      </c>
      <c r="S2947" s="6">
        <v>44810</v>
      </c>
      <c r="T2947" t="s">
        <v>707</v>
      </c>
      <c r="U2947" t="s">
        <v>1740</v>
      </c>
    </row>
    <row r="2948" spans="1:21" hidden="1" x14ac:dyDescent="0.25">
      <c r="A2948" t="s">
        <v>711</v>
      </c>
      <c r="B2948" t="s">
        <v>16</v>
      </c>
      <c r="C2948" t="s">
        <v>17</v>
      </c>
      <c r="E2948" s="1">
        <v>44404</v>
      </c>
      <c r="F2948" s="3" t="s">
        <v>956</v>
      </c>
      <c r="G2948" t="s">
        <v>957</v>
      </c>
      <c r="H2948" t="s">
        <v>958</v>
      </c>
      <c r="I2948" t="s">
        <v>959</v>
      </c>
      <c r="J2948" s="3" t="s">
        <v>3133</v>
      </c>
      <c r="K2948" s="3">
        <v>718152</v>
      </c>
      <c r="L2948" s="3" t="s">
        <v>22</v>
      </c>
      <c r="M2948" s="5">
        <v>46098</v>
      </c>
      <c r="O2948" t="s">
        <v>23</v>
      </c>
      <c r="P2948">
        <v>1000</v>
      </c>
      <c r="S2948" s="6">
        <v>44810</v>
      </c>
      <c r="T2948" t="s">
        <v>707</v>
      </c>
      <c r="U2948" t="s">
        <v>1741</v>
      </c>
    </row>
    <row r="2949" spans="1:21" hidden="1" x14ac:dyDescent="0.25">
      <c r="A2949" t="s">
        <v>711</v>
      </c>
      <c r="B2949" t="s">
        <v>74</v>
      </c>
      <c r="C2949" t="s">
        <v>17</v>
      </c>
      <c r="E2949" s="1">
        <v>44421</v>
      </c>
      <c r="F2949" s="3" t="s">
        <v>494</v>
      </c>
      <c r="G2949" t="s">
        <v>735</v>
      </c>
      <c r="H2949" t="s">
        <v>226</v>
      </c>
      <c r="I2949" t="s">
        <v>226</v>
      </c>
      <c r="J2949" s="3" t="s">
        <v>1015</v>
      </c>
      <c r="K2949" s="3">
        <v>217112</v>
      </c>
      <c r="L2949" s="3" t="s">
        <v>22</v>
      </c>
      <c r="M2949" s="5">
        <v>45535</v>
      </c>
      <c r="O2949" t="s">
        <v>227</v>
      </c>
      <c r="P2949">
        <v>1</v>
      </c>
      <c r="S2949" s="6">
        <v>44820</v>
      </c>
      <c r="T2949" t="s">
        <v>346</v>
      </c>
      <c r="U2949" t="s">
        <v>1690</v>
      </c>
    </row>
    <row r="2950" spans="1:21" hidden="1" x14ac:dyDescent="0.25">
      <c r="A2950" t="s">
        <v>711</v>
      </c>
      <c r="B2950" t="s">
        <v>74</v>
      </c>
      <c r="C2950" t="s">
        <v>17</v>
      </c>
      <c r="E2950" s="1">
        <v>44284</v>
      </c>
      <c r="F2950" s="3" t="s">
        <v>728</v>
      </c>
      <c r="G2950" t="s">
        <v>729</v>
      </c>
      <c r="H2950" t="s">
        <v>140</v>
      </c>
      <c r="I2950" t="s">
        <v>452</v>
      </c>
      <c r="J2950" s="3" t="s">
        <v>730</v>
      </c>
      <c r="K2950" s="3" t="s">
        <v>731</v>
      </c>
      <c r="L2950" s="3" t="s">
        <v>102</v>
      </c>
      <c r="M2950" s="5">
        <v>44733</v>
      </c>
      <c r="O2950" t="s">
        <v>103</v>
      </c>
      <c r="P2950">
        <v>470.66</v>
      </c>
      <c r="S2950" s="6">
        <v>44818</v>
      </c>
      <c r="T2950" t="s">
        <v>346</v>
      </c>
      <c r="U2950" t="s">
        <v>1396</v>
      </c>
    </row>
    <row r="2951" spans="1:21" hidden="1" x14ac:dyDescent="0.25">
      <c r="A2951" t="s">
        <v>711</v>
      </c>
      <c r="B2951" t="s">
        <v>74</v>
      </c>
      <c r="C2951" t="s">
        <v>17</v>
      </c>
      <c r="E2951" s="1">
        <v>44375</v>
      </c>
      <c r="F2951" s="3" t="s">
        <v>903</v>
      </c>
      <c r="G2951" t="s">
        <v>904</v>
      </c>
      <c r="H2951" t="s">
        <v>140</v>
      </c>
      <c r="I2951" t="s">
        <v>452</v>
      </c>
      <c r="J2951" s="3" t="s">
        <v>905</v>
      </c>
      <c r="K2951" s="3" t="s">
        <v>731</v>
      </c>
      <c r="L2951" s="3" t="s">
        <v>102</v>
      </c>
      <c r="M2951" s="5">
        <v>44733</v>
      </c>
      <c r="O2951" t="s">
        <v>103</v>
      </c>
      <c r="P2951">
        <v>2340.1999999999998</v>
      </c>
      <c r="S2951" s="6">
        <v>44818</v>
      </c>
      <c r="T2951" t="s">
        <v>346</v>
      </c>
      <c r="U2951" t="s">
        <v>1396</v>
      </c>
    </row>
    <row r="2952" spans="1:21" hidden="1" x14ac:dyDescent="0.25">
      <c r="A2952" t="s">
        <v>711</v>
      </c>
      <c r="B2952" t="s">
        <v>65</v>
      </c>
      <c r="C2952" t="s">
        <v>17</v>
      </c>
      <c r="E2952" s="1">
        <v>44487</v>
      </c>
      <c r="F2952" s="3" t="s">
        <v>1105</v>
      </c>
      <c r="G2952" t="s">
        <v>1106</v>
      </c>
      <c r="H2952" t="s">
        <v>158</v>
      </c>
      <c r="I2952" t="s">
        <v>417</v>
      </c>
      <c r="J2952" s="3" t="s">
        <v>1107</v>
      </c>
      <c r="L2952" s="3" t="s">
        <v>22</v>
      </c>
      <c r="M2952" s="5">
        <v>44779</v>
      </c>
      <c r="O2952" t="s">
        <v>23</v>
      </c>
      <c r="P2952">
        <v>12</v>
      </c>
      <c r="S2952" s="6">
        <v>44812</v>
      </c>
      <c r="T2952" t="s">
        <v>689</v>
      </c>
      <c r="U2952" t="s">
        <v>1665</v>
      </c>
    </row>
    <row r="2953" spans="1:21" hidden="1" x14ac:dyDescent="0.25">
      <c r="A2953" t="s">
        <v>711</v>
      </c>
      <c r="B2953" t="s">
        <v>65</v>
      </c>
      <c r="C2953" t="s">
        <v>17</v>
      </c>
      <c r="E2953" s="1">
        <v>44487</v>
      </c>
      <c r="F2953" s="3" t="s">
        <v>1105</v>
      </c>
      <c r="G2953" t="s">
        <v>1106</v>
      </c>
      <c r="H2953" t="s">
        <v>158</v>
      </c>
      <c r="I2953" t="s">
        <v>417</v>
      </c>
      <c r="J2953" s="3" t="s">
        <v>1107</v>
      </c>
      <c r="L2953" s="3" t="s">
        <v>22</v>
      </c>
      <c r="M2953" s="5">
        <v>44779</v>
      </c>
      <c r="O2953" t="s">
        <v>23</v>
      </c>
      <c r="P2953">
        <v>2</v>
      </c>
      <c r="S2953" s="6">
        <v>44820</v>
      </c>
      <c r="U2953" t="s">
        <v>1759</v>
      </c>
    </row>
    <row r="2954" spans="1:21" hidden="1" x14ac:dyDescent="0.25">
      <c r="A2954" t="s">
        <v>711</v>
      </c>
      <c r="B2954" t="s">
        <v>65</v>
      </c>
      <c r="C2954" t="s">
        <v>17</v>
      </c>
      <c r="E2954" s="1">
        <v>44487</v>
      </c>
      <c r="F2954" s="3" t="s">
        <v>1105</v>
      </c>
      <c r="G2954" t="s">
        <v>1106</v>
      </c>
      <c r="H2954" t="s">
        <v>158</v>
      </c>
      <c r="I2954" t="s">
        <v>417</v>
      </c>
      <c r="J2954" s="3" t="s">
        <v>1107</v>
      </c>
      <c r="L2954" s="3" t="s">
        <v>22</v>
      </c>
      <c r="M2954" s="5">
        <v>44779</v>
      </c>
      <c r="O2954" t="s">
        <v>23</v>
      </c>
      <c r="P2954">
        <v>8</v>
      </c>
      <c r="S2954" s="6">
        <v>44823</v>
      </c>
      <c r="U2954" t="s">
        <v>1699</v>
      </c>
    </row>
    <row r="2955" spans="1:21" hidden="1" x14ac:dyDescent="0.25">
      <c r="A2955" t="s">
        <v>711</v>
      </c>
      <c r="B2955" t="s">
        <v>65</v>
      </c>
      <c r="C2955" t="s">
        <v>17</v>
      </c>
      <c r="E2955" s="1">
        <v>44487</v>
      </c>
      <c r="F2955" s="3" t="s">
        <v>1105</v>
      </c>
      <c r="G2955" t="s">
        <v>1106</v>
      </c>
      <c r="H2955" t="s">
        <v>158</v>
      </c>
      <c r="I2955" t="s">
        <v>417</v>
      </c>
      <c r="J2955" s="3" t="s">
        <v>1107</v>
      </c>
      <c r="L2955" s="3" t="s">
        <v>22</v>
      </c>
      <c r="M2955" s="5">
        <v>44779</v>
      </c>
      <c r="O2955" t="s">
        <v>23</v>
      </c>
      <c r="P2955">
        <v>6</v>
      </c>
      <c r="S2955" s="6">
        <v>44825</v>
      </c>
      <c r="U2955" t="s">
        <v>1700</v>
      </c>
    </row>
    <row r="2956" spans="1:21" hidden="1" x14ac:dyDescent="0.25">
      <c r="A2956" t="s">
        <v>711</v>
      </c>
      <c r="B2956" t="s">
        <v>65</v>
      </c>
      <c r="C2956" t="s">
        <v>17</v>
      </c>
      <c r="E2956" s="1">
        <v>44487</v>
      </c>
      <c r="F2956" s="3" t="s">
        <v>1105</v>
      </c>
      <c r="G2956" t="s">
        <v>1106</v>
      </c>
      <c r="H2956" t="s">
        <v>158</v>
      </c>
      <c r="I2956" t="s">
        <v>417</v>
      </c>
      <c r="J2956" s="3" t="s">
        <v>1107</v>
      </c>
      <c r="L2956" s="3" t="s">
        <v>22</v>
      </c>
      <c r="M2956" s="5">
        <v>44779</v>
      </c>
      <c r="O2956" t="s">
        <v>23</v>
      </c>
      <c r="P2956">
        <v>10</v>
      </c>
      <c r="S2956" s="6">
        <v>44837</v>
      </c>
      <c r="U2956" t="s">
        <v>1760</v>
      </c>
    </row>
    <row r="2957" spans="1:21" hidden="1" x14ac:dyDescent="0.25">
      <c r="A2957" t="s">
        <v>711</v>
      </c>
      <c r="B2957" t="s">
        <v>65</v>
      </c>
      <c r="C2957" t="s">
        <v>17</v>
      </c>
      <c r="E2957" s="1">
        <v>44487</v>
      </c>
      <c r="F2957" s="3" t="s">
        <v>1105</v>
      </c>
      <c r="G2957" t="s">
        <v>1106</v>
      </c>
      <c r="H2957" t="s">
        <v>158</v>
      </c>
      <c r="I2957" t="s">
        <v>417</v>
      </c>
      <c r="J2957" s="3" t="s">
        <v>1107</v>
      </c>
      <c r="L2957" s="3" t="s">
        <v>22</v>
      </c>
      <c r="M2957" s="5">
        <v>44779</v>
      </c>
      <c r="O2957" t="s">
        <v>23</v>
      </c>
      <c r="P2957">
        <v>3</v>
      </c>
      <c r="S2957" s="6">
        <v>44839</v>
      </c>
      <c r="U2957" t="s">
        <v>1760</v>
      </c>
    </row>
    <row r="2958" spans="1:21" hidden="1" x14ac:dyDescent="0.25">
      <c r="A2958" t="s">
        <v>711</v>
      </c>
      <c r="B2958" t="s">
        <v>74</v>
      </c>
      <c r="C2958" t="s">
        <v>17</v>
      </c>
      <c r="E2958" s="1">
        <v>44295</v>
      </c>
      <c r="F2958" s="3" t="s">
        <v>737</v>
      </c>
      <c r="G2958" t="s">
        <v>738</v>
      </c>
      <c r="H2958" t="s">
        <v>323</v>
      </c>
      <c r="I2958" t="s">
        <v>323</v>
      </c>
      <c r="J2958" s="3" t="s">
        <v>739</v>
      </c>
      <c r="K2958" s="3" t="s">
        <v>740</v>
      </c>
      <c r="L2958" s="3" t="s">
        <v>102</v>
      </c>
      <c r="M2958" s="5">
        <v>45322</v>
      </c>
      <c r="O2958" t="s">
        <v>227</v>
      </c>
      <c r="P2958">
        <v>3</v>
      </c>
      <c r="S2958" s="6">
        <v>44847</v>
      </c>
      <c r="T2958" t="s">
        <v>346</v>
      </c>
      <c r="U2958" t="s">
        <v>182</v>
      </c>
    </row>
    <row r="2959" spans="1:21" hidden="1" x14ac:dyDescent="0.25">
      <c r="A2959" t="s">
        <v>711</v>
      </c>
      <c r="B2959" t="s">
        <v>16</v>
      </c>
      <c r="C2959" t="s">
        <v>17</v>
      </c>
      <c r="E2959" s="1">
        <v>44333</v>
      </c>
      <c r="F2959" s="3" t="s">
        <v>757</v>
      </c>
      <c r="G2959" t="s">
        <v>758</v>
      </c>
      <c r="H2959" t="s">
        <v>20</v>
      </c>
      <c r="I2959" t="s">
        <v>20</v>
      </c>
      <c r="J2959" s="3" t="s">
        <v>759</v>
      </c>
      <c r="K2959" s="3" t="s">
        <v>760</v>
      </c>
      <c r="L2959" s="3" t="s">
        <v>22</v>
      </c>
      <c r="M2959" s="5">
        <v>46159</v>
      </c>
      <c r="O2959" t="s">
        <v>23</v>
      </c>
      <c r="P2959">
        <v>5</v>
      </c>
      <c r="S2959" s="6">
        <v>44812</v>
      </c>
      <c r="T2959" t="s">
        <v>689</v>
      </c>
      <c r="U2959" t="s">
        <v>1665</v>
      </c>
    </row>
    <row r="2960" spans="1:21" hidden="1" x14ac:dyDescent="0.25">
      <c r="A2960" t="s">
        <v>711</v>
      </c>
      <c r="B2960" t="s">
        <v>16</v>
      </c>
      <c r="C2960" t="s">
        <v>17</v>
      </c>
      <c r="E2960" s="1">
        <v>44333</v>
      </c>
      <c r="F2960" s="3" t="s">
        <v>757</v>
      </c>
      <c r="G2960" t="s">
        <v>758</v>
      </c>
      <c r="H2960" t="s">
        <v>20</v>
      </c>
      <c r="I2960" t="s">
        <v>20</v>
      </c>
      <c r="J2960" s="3" t="s">
        <v>759</v>
      </c>
      <c r="K2960" s="3" t="s">
        <v>760</v>
      </c>
      <c r="L2960" s="3" t="s">
        <v>22</v>
      </c>
      <c r="M2960" s="5">
        <v>46159</v>
      </c>
      <c r="O2960" t="s">
        <v>23</v>
      </c>
      <c r="P2960">
        <v>8</v>
      </c>
      <c r="S2960" s="6">
        <v>44825</v>
      </c>
      <c r="T2960" t="s">
        <v>689</v>
      </c>
      <c r="U2960" t="s">
        <v>1708</v>
      </c>
    </row>
    <row r="2961" spans="1:21" hidden="1" x14ac:dyDescent="0.25">
      <c r="A2961" t="s">
        <v>711</v>
      </c>
      <c r="B2961" t="s">
        <v>16</v>
      </c>
      <c r="C2961" t="s">
        <v>17</v>
      </c>
      <c r="E2961" s="1">
        <v>44333</v>
      </c>
      <c r="F2961" s="3" t="s">
        <v>757</v>
      </c>
      <c r="G2961" t="s">
        <v>758</v>
      </c>
      <c r="H2961" t="s">
        <v>20</v>
      </c>
      <c r="I2961" t="s">
        <v>20</v>
      </c>
      <c r="J2961" s="3" t="s">
        <v>759</v>
      </c>
      <c r="K2961" s="3" t="s">
        <v>760</v>
      </c>
      <c r="L2961" s="3" t="s">
        <v>22</v>
      </c>
      <c r="M2961" s="5">
        <v>46159</v>
      </c>
      <c r="O2961" t="s">
        <v>23</v>
      </c>
      <c r="P2961">
        <v>6</v>
      </c>
      <c r="S2961" s="6">
        <v>44826</v>
      </c>
      <c r="T2961" t="s">
        <v>689</v>
      </c>
      <c r="U2961" t="s">
        <v>1728</v>
      </c>
    </row>
    <row r="2962" spans="1:21" hidden="1" x14ac:dyDescent="0.25">
      <c r="A2962" t="s">
        <v>711</v>
      </c>
      <c r="B2962" t="s">
        <v>16</v>
      </c>
      <c r="C2962" t="s">
        <v>17</v>
      </c>
      <c r="E2962" s="1">
        <v>44333</v>
      </c>
      <c r="F2962" s="3" t="s">
        <v>757</v>
      </c>
      <c r="G2962" t="s">
        <v>758</v>
      </c>
      <c r="H2962" t="s">
        <v>20</v>
      </c>
      <c r="I2962" t="s">
        <v>20</v>
      </c>
      <c r="J2962" s="3" t="s">
        <v>759</v>
      </c>
      <c r="K2962" s="3" t="s">
        <v>760</v>
      </c>
      <c r="L2962" s="3" t="s">
        <v>22</v>
      </c>
      <c r="M2962" s="5">
        <v>46159</v>
      </c>
      <c r="O2962" t="s">
        <v>23</v>
      </c>
      <c r="P2962">
        <v>2</v>
      </c>
      <c r="S2962" s="6">
        <v>44832</v>
      </c>
      <c r="T2962" t="s">
        <v>689</v>
      </c>
      <c r="U2962" t="s">
        <v>1742</v>
      </c>
    </row>
    <row r="2963" spans="1:21" hidden="1" x14ac:dyDescent="0.25">
      <c r="A2963" t="s">
        <v>711</v>
      </c>
      <c r="B2963" t="s">
        <v>16</v>
      </c>
      <c r="C2963" t="s">
        <v>17</v>
      </c>
      <c r="E2963" s="1">
        <v>44333</v>
      </c>
      <c r="F2963" s="3" t="s">
        <v>757</v>
      </c>
      <c r="G2963" t="s">
        <v>758</v>
      </c>
      <c r="H2963" t="s">
        <v>20</v>
      </c>
      <c r="I2963" t="s">
        <v>20</v>
      </c>
      <c r="J2963" s="3" t="s">
        <v>759</v>
      </c>
      <c r="K2963" s="3" t="s">
        <v>760</v>
      </c>
      <c r="L2963" s="3" t="s">
        <v>22</v>
      </c>
      <c r="M2963" s="5">
        <v>46159</v>
      </c>
      <c r="O2963" t="s">
        <v>23</v>
      </c>
      <c r="P2963">
        <v>3</v>
      </c>
      <c r="S2963" s="6">
        <v>44838</v>
      </c>
      <c r="T2963" t="s">
        <v>689</v>
      </c>
      <c r="U2963" t="s">
        <v>1760</v>
      </c>
    </row>
    <row r="2964" spans="1:21" hidden="1" x14ac:dyDescent="0.25">
      <c r="A2964" t="s">
        <v>711</v>
      </c>
      <c r="B2964" t="s">
        <v>74</v>
      </c>
      <c r="C2964" t="s">
        <v>17</v>
      </c>
      <c r="E2964" s="1">
        <v>44299</v>
      </c>
      <c r="F2964" s="3" t="s">
        <v>742</v>
      </c>
      <c r="G2964" t="s">
        <v>743</v>
      </c>
      <c r="H2964" t="s">
        <v>744</v>
      </c>
      <c r="I2964" t="s">
        <v>745</v>
      </c>
      <c r="J2964" s="3" t="s">
        <v>746</v>
      </c>
      <c r="K2964" s="3" t="s">
        <v>747</v>
      </c>
      <c r="L2964" s="3" t="s">
        <v>22</v>
      </c>
      <c r="M2964" s="5">
        <v>45168</v>
      </c>
      <c r="O2964" t="s">
        <v>103</v>
      </c>
      <c r="P2964">
        <v>0.25001000000000001</v>
      </c>
      <c r="S2964" s="6">
        <v>44874</v>
      </c>
      <c r="T2964" t="s">
        <v>689</v>
      </c>
      <c r="U2964" t="s">
        <v>1839</v>
      </c>
    </row>
    <row r="2965" spans="1:21" hidden="1" x14ac:dyDescent="0.25">
      <c r="A2965" t="s">
        <v>711</v>
      </c>
      <c r="B2965" t="s">
        <v>74</v>
      </c>
      <c r="C2965" t="s">
        <v>17</v>
      </c>
      <c r="E2965" s="1">
        <v>44299</v>
      </c>
      <c r="F2965" s="3" t="s">
        <v>742</v>
      </c>
      <c r="G2965" t="s">
        <v>743</v>
      </c>
      <c r="H2965" t="s">
        <v>744</v>
      </c>
      <c r="I2965" t="s">
        <v>745</v>
      </c>
      <c r="J2965" s="3" t="s">
        <v>746</v>
      </c>
      <c r="K2965" s="3" t="s">
        <v>747</v>
      </c>
      <c r="L2965" s="3" t="s">
        <v>22</v>
      </c>
      <c r="M2965" s="5">
        <v>45168</v>
      </c>
      <c r="O2965" t="s">
        <v>103</v>
      </c>
      <c r="P2965">
        <v>0</v>
      </c>
      <c r="S2965" s="6">
        <v>44875</v>
      </c>
      <c r="T2965" t="s">
        <v>24</v>
      </c>
      <c r="U2965" t="s">
        <v>1841</v>
      </c>
    </row>
    <row r="2966" spans="1:21" hidden="1" x14ac:dyDescent="0.25">
      <c r="A2966" t="s">
        <v>711</v>
      </c>
      <c r="B2966" t="s">
        <v>74</v>
      </c>
      <c r="C2966" t="s">
        <v>722</v>
      </c>
      <c r="E2966" s="1">
        <v>44295</v>
      </c>
      <c r="F2966" s="3" t="s">
        <v>723</v>
      </c>
      <c r="G2966" t="s">
        <v>724</v>
      </c>
      <c r="H2966" t="s">
        <v>725</v>
      </c>
      <c r="I2966" t="s">
        <v>725</v>
      </c>
      <c r="J2966" s="3" t="s">
        <v>726</v>
      </c>
      <c r="K2966" s="3" t="s">
        <v>727</v>
      </c>
      <c r="L2966" s="3" t="s">
        <v>102</v>
      </c>
      <c r="M2966" s="5">
        <v>44651</v>
      </c>
      <c r="O2966" t="s">
        <v>103</v>
      </c>
      <c r="P2966">
        <v>37.590400000000002</v>
      </c>
      <c r="S2966" s="6">
        <v>44875</v>
      </c>
      <c r="T2966" t="s">
        <v>24</v>
      </c>
      <c r="U2966" t="s">
        <v>1842</v>
      </c>
    </row>
    <row r="2967" spans="1:21" hidden="1" x14ac:dyDescent="0.25">
      <c r="A2967" t="s">
        <v>711</v>
      </c>
      <c r="B2967" t="s">
        <v>16</v>
      </c>
      <c r="C2967" t="s">
        <v>17</v>
      </c>
      <c r="E2967" s="1">
        <v>44503</v>
      </c>
      <c r="F2967" s="3">
        <v>120710</v>
      </c>
      <c r="G2967" t="s">
        <v>1149</v>
      </c>
      <c r="H2967" t="s">
        <v>126</v>
      </c>
      <c r="J2967" s="3" t="s">
        <v>1150</v>
      </c>
      <c r="K2967" s="3">
        <v>518498</v>
      </c>
      <c r="L2967" s="3" t="s">
        <v>22</v>
      </c>
      <c r="M2967" s="5">
        <v>45412</v>
      </c>
      <c r="O2967" t="s">
        <v>23</v>
      </c>
      <c r="S2967" s="6">
        <v>44875</v>
      </c>
      <c r="T2967" t="s">
        <v>24</v>
      </c>
      <c r="U2967" t="s">
        <v>1845</v>
      </c>
    </row>
    <row r="2968" spans="1:21" hidden="1" x14ac:dyDescent="0.25">
      <c r="A2968" t="s">
        <v>711</v>
      </c>
      <c r="B2968" t="s">
        <v>16</v>
      </c>
      <c r="C2968" t="s">
        <v>17</v>
      </c>
      <c r="E2968" s="1">
        <v>44333</v>
      </c>
      <c r="F2968" s="3" t="s">
        <v>757</v>
      </c>
      <c r="G2968" t="s">
        <v>758</v>
      </c>
      <c r="H2968" t="s">
        <v>20</v>
      </c>
      <c r="I2968" t="s">
        <v>20</v>
      </c>
      <c r="J2968" s="3" t="s">
        <v>759</v>
      </c>
      <c r="K2968" s="3" t="s">
        <v>760</v>
      </c>
      <c r="L2968" s="3" t="s">
        <v>22</v>
      </c>
      <c r="M2968" s="5">
        <v>46159</v>
      </c>
      <c r="O2968" t="s">
        <v>23</v>
      </c>
      <c r="P2968">
        <v>2</v>
      </c>
      <c r="S2968" s="6">
        <v>44876</v>
      </c>
      <c r="T2968" t="s">
        <v>24</v>
      </c>
      <c r="U2968" t="s">
        <v>182</v>
      </c>
    </row>
    <row r="2969" spans="1:21" hidden="1" x14ac:dyDescent="0.25">
      <c r="A2969" t="s">
        <v>711</v>
      </c>
      <c r="B2969" t="s">
        <v>16</v>
      </c>
      <c r="C2969" t="s">
        <v>17</v>
      </c>
      <c r="E2969" s="1">
        <v>44333</v>
      </c>
      <c r="F2969" s="3" t="s">
        <v>757</v>
      </c>
      <c r="G2969" t="s">
        <v>758</v>
      </c>
      <c r="H2969" t="s">
        <v>20</v>
      </c>
      <c r="I2969" t="s">
        <v>20</v>
      </c>
      <c r="J2969" s="3" t="s">
        <v>759</v>
      </c>
      <c r="K2969" s="3" t="s">
        <v>760</v>
      </c>
      <c r="L2969" s="3" t="s">
        <v>22</v>
      </c>
      <c r="M2969" s="5">
        <v>46159</v>
      </c>
      <c r="O2969" t="s">
        <v>23</v>
      </c>
      <c r="P2969">
        <v>14</v>
      </c>
      <c r="S2969" s="6">
        <v>44876</v>
      </c>
      <c r="T2969" t="s">
        <v>24</v>
      </c>
      <c r="U2969" t="s">
        <v>1857</v>
      </c>
    </row>
    <row r="2970" spans="1:21" hidden="1" x14ac:dyDescent="0.25">
      <c r="A2970" t="s">
        <v>711</v>
      </c>
      <c r="B2970" t="s">
        <v>74</v>
      </c>
      <c r="C2970" t="s">
        <v>17</v>
      </c>
      <c r="E2970" s="1">
        <v>43982</v>
      </c>
      <c r="F2970" s="3" t="s">
        <v>718</v>
      </c>
      <c r="G2970" t="s">
        <v>719</v>
      </c>
      <c r="H2970" t="s">
        <v>720</v>
      </c>
      <c r="I2970" t="s">
        <v>720</v>
      </c>
      <c r="K2970" s="3" t="s">
        <v>721</v>
      </c>
      <c r="L2970" s="3" t="s">
        <v>22</v>
      </c>
      <c r="M2970" s="5">
        <v>45046</v>
      </c>
      <c r="O2970" t="s">
        <v>103</v>
      </c>
      <c r="P2970">
        <v>203.61</v>
      </c>
      <c r="S2970" s="6">
        <v>44876</v>
      </c>
      <c r="T2970" t="s">
        <v>24</v>
      </c>
      <c r="U2970" t="s">
        <v>1873</v>
      </c>
    </row>
    <row r="2971" spans="1:21" hidden="1" x14ac:dyDescent="0.25">
      <c r="A2971" t="s">
        <v>711</v>
      </c>
      <c r="B2971" t="s">
        <v>16</v>
      </c>
      <c r="C2971" t="s">
        <v>17</v>
      </c>
      <c r="E2971" s="1">
        <v>44305</v>
      </c>
      <c r="F2971" s="3" t="s">
        <v>750</v>
      </c>
      <c r="G2971" t="s">
        <v>751</v>
      </c>
      <c r="H2971" t="s">
        <v>147</v>
      </c>
      <c r="I2971" t="s">
        <v>147</v>
      </c>
      <c r="J2971" s="3" t="s">
        <v>752</v>
      </c>
      <c r="K2971" s="3" t="s">
        <v>753</v>
      </c>
      <c r="L2971" s="3" t="s">
        <v>22</v>
      </c>
      <c r="M2971" s="5">
        <v>46131</v>
      </c>
      <c r="O2971" t="s">
        <v>23</v>
      </c>
      <c r="P2971">
        <v>5</v>
      </c>
      <c r="S2971" s="6">
        <v>44876</v>
      </c>
      <c r="T2971" t="s">
        <v>24</v>
      </c>
      <c r="U2971" t="s">
        <v>1873</v>
      </c>
    </row>
    <row r="2972" spans="1:21" hidden="1" x14ac:dyDescent="0.25">
      <c r="A2972" t="s">
        <v>711</v>
      </c>
      <c r="B2972" t="s">
        <v>74</v>
      </c>
      <c r="C2972" t="s">
        <v>17</v>
      </c>
      <c r="E2972" s="1">
        <v>44421</v>
      </c>
      <c r="F2972" s="3" t="s">
        <v>494</v>
      </c>
      <c r="G2972" t="s">
        <v>735</v>
      </c>
      <c r="H2972" t="s">
        <v>226</v>
      </c>
      <c r="I2972" t="s">
        <v>226</v>
      </c>
      <c r="J2972" s="3" t="s">
        <v>1015</v>
      </c>
      <c r="K2972" s="3">
        <v>217112</v>
      </c>
      <c r="L2972" s="3" t="s">
        <v>22</v>
      </c>
      <c r="M2972" s="5">
        <v>45535</v>
      </c>
      <c r="O2972" t="s">
        <v>227</v>
      </c>
      <c r="P2972">
        <v>2</v>
      </c>
      <c r="S2972" s="6">
        <v>45126</v>
      </c>
      <c r="T2972" t="s">
        <v>2638</v>
      </c>
      <c r="U2972" t="s">
        <v>2745</v>
      </c>
    </row>
    <row r="2973" spans="1:21" hidden="1" x14ac:dyDescent="0.25">
      <c r="A2973" t="s">
        <v>711</v>
      </c>
      <c r="B2973" t="s">
        <v>16</v>
      </c>
      <c r="C2973" t="s">
        <v>17</v>
      </c>
      <c r="E2973" s="1">
        <v>44378</v>
      </c>
      <c r="F2973" s="3" t="s">
        <v>915</v>
      </c>
      <c r="G2973" t="s">
        <v>916</v>
      </c>
      <c r="H2973" t="s">
        <v>796</v>
      </c>
      <c r="I2973" t="s">
        <v>233</v>
      </c>
      <c r="J2973" s="3" t="s">
        <v>918</v>
      </c>
      <c r="K2973" s="3">
        <v>1318079</v>
      </c>
      <c r="L2973" s="3" t="s">
        <v>22</v>
      </c>
      <c r="M2973" s="5">
        <v>46204</v>
      </c>
      <c r="O2973" t="s">
        <v>23</v>
      </c>
      <c r="P2973">
        <v>1</v>
      </c>
      <c r="S2973" s="6">
        <v>44988</v>
      </c>
      <c r="T2973" t="s">
        <v>707</v>
      </c>
      <c r="U2973" t="s">
        <v>2207</v>
      </c>
    </row>
    <row r="2974" spans="1:21" hidden="1" x14ac:dyDescent="0.25">
      <c r="A2974" t="s">
        <v>711</v>
      </c>
      <c r="B2974" t="s">
        <v>65</v>
      </c>
      <c r="C2974" t="s">
        <v>17</v>
      </c>
      <c r="E2974" s="1">
        <v>44463</v>
      </c>
      <c r="F2974" s="3" t="s">
        <v>1032</v>
      </c>
      <c r="G2974" t="s">
        <v>1033</v>
      </c>
      <c r="H2974" t="s">
        <v>1034</v>
      </c>
      <c r="I2974" t="s">
        <v>1034</v>
      </c>
      <c r="J2974" s="3" t="s">
        <v>1035</v>
      </c>
      <c r="K2974" s="3">
        <v>7200936</v>
      </c>
      <c r="L2974" s="3" t="s">
        <v>22</v>
      </c>
      <c r="M2974" s="5">
        <v>46247</v>
      </c>
      <c r="O2974" t="s">
        <v>23</v>
      </c>
      <c r="P2974">
        <v>1478</v>
      </c>
      <c r="S2974" s="6">
        <v>44988</v>
      </c>
      <c r="T2974" t="s">
        <v>707</v>
      </c>
      <c r="U2974" t="s">
        <v>2333</v>
      </c>
    </row>
    <row r="2975" spans="1:21" hidden="1" x14ac:dyDescent="0.25">
      <c r="A2975" t="s">
        <v>711</v>
      </c>
      <c r="B2975" t="s">
        <v>65</v>
      </c>
      <c r="C2975" t="s">
        <v>17</v>
      </c>
      <c r="E2975" s="1">
        <v>44463</v>
      </c>
      <c r="F2975" s="3" t="s">
        <v>1032</v>
      </c>
      <c r="G2975" t="s">
        <v>1033</v>
      </c>
      <c r="H2975" t="s">
        <v>1034</v>
      </c>
      <c r="I2975" t="s">
        <v>1034</v>
      </c>
      <c r="J2975" s="3" t="s">
        <v>1035</v>
      </c>
      <c r="K2975" s="3">
        <v>7200936</v>
      </c>
      <c r="L2975" s="3" t="s">
        <v>22</v>
      </c>
      <c r="M2975" s="5">
        <v>46247</v>
      </c>
      <c r="O2975" t="s">
        <v>23</v>
      </c>
      <c r="P2975">
        <v>1215</v>
      </c>
      <c r="S2975" s="6">
        <v>45002</v>
      </c>
      <c r="T2975" t="s">
        <v>689</v>
      </c>
      <c r="U2975" t="s">
        <v>2334</v>
      </c>
    </row>
    <row r="2976" spans="1:21" hidden="1" x14ac:dyDescent="0.25">
      <c r="A2976" t="s">
        <v>711</v>
      </c>
      <c r="B2976" t="s">
        <v>16</v>
      </c>
      <c r="C2976" t="s">
        <v>17</v>
      </c>
      <c r="E2976" s="1">
        <v>44397</v>
      </c>
      <c r="F2976" s="3" t="s">
        <v>935</v>
      </c>
      <c r="G2976" t="s">
        <v>936</v>
      </c>
      <c r="H2976" t="s">
        <v>195</v>
      </c>
      <c r="I2976" t="s">
        <v>233</v>
      </c>
      <c r="J2976" s="3" t="s">
        <v>937</v>
      </c>
      <c r="K2976" s="3">
        <v>1295814</v>
      </c>
      <c r="L2976" s="3" t="s">
        <v>22</v>
      </c>
      <c r="M2976" s="5">
        <v>46193</v>
      </c>
      <c r="O2976" t="s">
        <v>23</v>
      </c>
      <c r="P2976">
        <v>2</v>
      </c>
      <c r="S2976" s="6">
        <v>44988</v>
      </c>
      <c r="T2976" t="s">
        <v>707</v>
      </c>
      <c r="U2976" t="s">
        <v>2333</v>
      </c>
    </row>
    <row r="2977" spans="1:21" hidden="1" x14ac:dyDescent="0.25">
      <c r="A2977" t="s">
        <v>711</v>
      </c>
      <c r="B2977" t="s">
        <v>16</v>
      </c>
      <c r="C2977" t="s">
        <v>17</v>
      </c>
      <c r="E2977" s="1">
        <v>44397</v>
      </c>
      <c r="F2977" s="3" t="s">
        <v>935</v>
      </c>
      <c r="G2977" t="s">
        <v>936</v>
      </c>
      <c r="H2977" t="s">
        <v>195</v>
      </c>
      <c r="I2977" t="s">
        <v>233</v>
      </c>
      <c r="J2977" s="3" t="s">
        <v>937</v>
      </c>
      <c r="K2977" s="3">
        <v>1295814</v>
      </c>
      <c r="L2977" s="3" t="s">
        <v>22</v>
      </c>
      <c r="M2977" s="5">
        <v>46193</v>
      </c>
      <c r="O2977" t="s">
        <v>23</v>
      </c>
      <c r="P2977">
        <v>2</v>
      </c>
      <c r="S2977" s="6">
        <v>45002</v>
      </c>
      <c r="T2977" t="s">
        <v>689</v>
      </c>
      <c r="U2977" t="s">
        <v>2335</v>
      </c>
    </row>
    <row r="2978" spans="1:21" hidden="1" x14ac:dyDescent="0.25">
      <c r="A2978" t="s">
        <v>711</v>
      </c>
      <c r="B2978" t="s">
        <v>74</v>
      </c>
      <c r="C2978" t="s">
        <v>17</v>
      </c>
      <c r="E2978" s="1">
        <v>44494</v>
      </c>
      <c r="F2978" s="3">
        <v>16179538</v>
      </c>
      <c r="G2978" t="s">
        <v>1138</v>
      </c>
      <c r="H2978" t="s">
        <v>688</v>
      </c>
      <c r="I2978" t="s">
        <v>1139</v>
      </c>
      <c r="J2978" s="3" t="s">
        <v>1140</v>
      </c>
      <c r="K2978" s="3">
        <v>100925</v>
      </c>
      <c r="L2978" s="3" t="s">
        <v>102</v>
      </c>
      <c r="M2978" s="5">
        <v>45716</v>
      </c>
      <c r="O2978" t="s">
        <v>2708</v>
      </c>
      <c r="S2978" s="6">
        <v>45272</v>
      </c>
      <c r="T2978" t="s">
        <v>82</v>
      </c>
      <c r="U2978" t="s">
        <v>2366</v>
      </c>
    </row>
    <row r="2979" spans="1:21" hidden="1" x14ac:dyDescent="0.25">
      <c r="A2979" t="s">
        <v>711</v>
      </c>
      <c r="B2979" t="s">
        <v>74</v>
      </c>
      <c r="C2979" t="s">
        <v>17</v>
      </c>
      <c r="E2979" s="1">
        <v>44494</v>
      </c>
      <c r="F2979" s="3">
        <v>16179538</v>
      </c>
      <c r="G2979" t="s">
        <v>1138</v>
      </c>
      <c r="H2979" t="s">
        <v>688</v>
      </c>
      <c r="I2979" t="s">
        <v>1139</v>
      </c>
      <c r="J2979" s="3" t="s">
        <v>1140</v>
      </c>
      <c r="K2979" s="3">
        <v>100925</v>
      </c>
      <c r="L2979" s="3" t="s">
        <v>102</v>
      </c>
      <c r="M2979" s="5">
        <v>45716</v>
      </c>
      <c r="O2979" t="s">
        <v>2708</v>
      </c>
      <c r="P2979">
        <v>330.03</v>
      </c>
      <c r="S2979" s="6">
        <v>44988</v>
      </c>
      <c r="T2979" t="s">
        <v>707</v>
      </c>
      <c r="U2979" t="s">
        <v>2358</v>
      </c>
    </row>
    <row r="2980" spans="1:21" hidden="1" x14ac:dyDescent="0.25">
      <c r="A2980" t="s">
        <v>711</v>
      </c>
      <c r="B2980" t="s">
        <v>74</v>
      </c>
      <c r="C2980" t="s">
        <v>17</v>
      </c>
      <c r="E2980" s="1">
        <v>44494</v>
      </c>
      <c r="F2980" s="3">
        <v>16179538</v>
      </c>
      <c r="G2980" t="s">
        <v>1138</v>
      </c>
      <c r="H2980" t="s">
        <v>688</v>
      </c>
      <c r="I2980" t="s">
        <v>1139</v>
      </c>
      <c r="J2980" s="3" t="s">
        <v>1140</v>
      </c>
      <c r="K2980" s="3">
        <v>100925</v>
      </c>
      <c r="L2980" s="3" t="s">
        <v>102</v>
      </c>
      <c r="M2980" s="5">
        <v>45716</v>
      </c>
      <c r="O2980" t="s">
        <v>2708</v>
      </c>
      <c r="P2980" s="7">
        <v>330</v>
      </c>
      <c r="S2980" s="6">
        <v>45002</v>
      </c>
      <c r="T2980" t="s">
        <v>689</v>
      </c>
      <c r="U2980" t="s">
        <v>2367</v>
      </c>
    </row>
    <row r="2981" spans="1:21" hidden="1" x14ac:dyDescent="0.25">
      <c r="A2981" t="s">
        <v>711</v>
      </c>
      <c r="B2981" t="s">
        <v>74</v>
      </c>
      <c r="C2981" t="s">
        <v>17</v>
      </c>
      <c r="E2981" s="1">
        <v>44494</v>
      </c>
      <c r="F2981" s="3">
        <v>16179538</v>
      </c>
      <c r="G2981" t="s">
        <v>1138</v>
      </c>
      <c r="H2981" t="s">
        <v>688</v>
      </c>
      <c r="I2981" t="s">
        <v>1139</v>
      </c>
      <c r="J2981" s="3" t="s">
        <v>1140</v>
      </c>
      <c r="K2981" s="3">
        <v>100925</v>
      </c>
      <c r="L2981" s="3" t="s">
        <v>102</v>
      </c>
      <c r="M2981" s="5">
        <v>45716</v>
      </c>
      <c r="O2981" t="s">
        <v>2708</v>
      </c>
      <c r="P2981">
        <v>47422.73</v>
      </c>
      <c r="S2981" s="6">
        <v>45049</v>
      </c>
      <c r="T2981" t="s">
        <v>346</v>
      </c>
      <c r="U2981" t="s">
        <v>2524</v>
      </c>
    </row>
    <row r="2982" spans="1:21" hidden="1" x14ac:dyDescent="0.25">
      <c r="A2982" t="s">
        <v>711</v>
      </c>
      <c r="B2982" t="s">
        <v>74</v>
      </c>
      <c r="C2982" t="s">
        <v>17</v>
      </c>
      <c r="E2982" s="1">
        <v>44393</v>
      </c>
      <c r="F2982" s="3" t="s">
        <v>945</v>
      </c>
      <c r="G2982" t="s">
        <v>719</v>
      </c>
      <c r="H2982" t="s">
        <v>744</v>
      </c>
      <c r="I2982" t="s">
        <v>720</v>
      </c>
      <c r="J2982" s="3" t="s">
        <v>946</v>
      </c>
      <c r="K2982" s="3" t="s">
        <v>947</v>
      </c>
      <c r="L2982" s="3" t="s">
        <v>22</v>
      </c>
      <c r="M2982" s="5">
        <v>45535</v>
      </c>
      <c r="O2982" t="s">
        <v>948</v>
      </c>
      <c r="P2982">
        <v>31792.12</v>
      </c>
      <c r="S2982" s="6">
        <v>44904</v>
      </c>
      <c r="T2982" t="s">
        <v>2032</v>
      </c>
      <c r="U2982" t="s">
        <v>2676</v>
      </c>
    </row>
    <row r="2983" spans="1:21" hidden="1" x14ac:dyDescent="0.25">
      <c r="A2983" t="s">
        <v>711</v>
      </c>
      <c r="B2983" t="s">
        <v>16</v>
      </c>
      <c r="C2983" t="s">
        <v>17</v>
      </c>
      <c r="E2983" s="1">
        <v>44384</v>
      </c>
      <c r="F2983" s="3" t="s">
        <v>915</v>
      </c>
      <c r="G2983" t="s">
        <v>916</v>
      </c>
      <c r="H2983" t="s">
        <v>796</v>
      </c>
      <c r="I2983" t="s">
        <v>233</v>
      </c>
      <c r="J2983" s="3" t="s">
        <v>917</v>
      </c>
      <c r="K2983" s="3">
        <v>1318079</v>
      </c>
      <c r="L2983" s="3" t="s">
        <v>22</v>
      </c>
      <c r="M2983" s="5">
        <v>46210</v>
      </c>
      <c r="O2983" t="s">
        <v>23</v>
      </c>
      <c r="P2983">
        <v>73</v>
      </c>
      <c r="S2983" s="6">
        <v>45016</v>
      </c>
      <c r="T2983" t="s">
        <v>346</v>
      </c>
      <c r="U2983" t="s">
        <v>1291</v>
      </c>
    </row>
    <row r="2984" spans="1:21" hidden="1" x14ac:dyDescent="0.25">
      <c r="A2984" t="s">
        <v>711</v>
      </c>
      <c r="B2984" t="s">
        <v>16</v>
      </c>
      <c r="C2984" t="s">
        <v>17</v>
      </c>
      <c r="E2984" s="1">
        <v>44384</v>
      </c>
      <c r="F2984" s="3" t="s">
        <v>915</v>
      </c>
      <c r="G2984" t="s">
        <v>916</v>
      </c>
      <c r="H2984" t="s">
        <v>796</v>
      </c>
      <c r="I2984" t="s">
        <v>233</v>
      </c>
      <c r="J2984" s="3" t="s">
        <v>917</v>
      </c>
      <c r="K2984" s="3">
        <v>1318079</v>
      </c>
      <c r="L2984" s="3" t="s">
        <v>22</v>
      </c>
      <c r="M2984" s="5">
        <v>46210</v>
      </c>
      <c r="O2984" t="s">
        <v>23</v>
      </c>
      <c r="P2984">
        <v>66</v>
      </c>
      <c r="S2984" s="6">
        <v>45019</v>
      </c>
      <c r="T2984" t="s">
        <v>346</v>
      </c>
      <c r="U2984" t="s">
        <v>1291</v>
      </c>
    </row>
    <row r="2985" spans="1:21" hidden="1" x14ac:dyDescent="0.25">
      <c r="A2985" t="s">
        <v>711</v>
      </c>
      <c r="B2985" t="s">
        <v>16</v>
      </c>
      <c r="C2985" t="s">
        <v>17</v>
      </c>
      <c r="E2985" s="1">
        <v>44384</v>
      </c>
      <c r="F2985" s="3" t="s">
        <v>915</v>
      </c>
      <c r="G2985" t="s">
        <v>916</v>
      </c>
      <c r="H2985" t="s">
        <v>796</v>
      </c>
      <c r="I2985" t="s">
        <v>233</v>
      </c>
      <c r="J2985" s="3" t="s">
        <v>917</v>
      </c>
      <c r="K2985" s="3">
        <v>1318079</v>
      </c>
      <c r="L2985" s="3" t="s">
        <v>22</v>
      </c>
      <c r="M2985" s="5">
        <v>46210</v>
      </c>
      <c r="O2985" t="s">
        <v>23</v>
      </c>
      <c r="P2985">
        <v>68</v>
      </c>
      <c r="S2985" s="6">
        <v>45020</v>
      </c>
      <c r="T2985" t="s">
        <v>346</v>
      </c>
      <c r="U2985" t="s">
        <v>1291</v>
      </c>
    </row>
    <row r="2986" spans="1:21" hidden="1" x14ac:dyDescent="0.25">
      <c r="A2986" t="s">
        <v>711</v>
      </c>
      <c r="B2986" t="s">
        <v>16</v>
      </c>
      <c r="C2986" t="s">
        <v>3136</v>
      </c>
      <c r="E2986" s="1">
        <v>44378</v>
      </c>
      <c r="F2986" s="3" t="s">
        <v>915</v>
      </c>
      <c r="G2986" t="s">
        <v>916</v>
      </c>
      <c r="H2986" t="s">
        <v>323</v>
      </c>
      <c r="I2986" t="s">
        <v>233</v>
      </c>
      <c r="J2986" s="3" t="s">
        <v>1559</v>
      </c>
      <c r="K2986" s="3">
        <v>1318079</v>
      </c>
      <c r="L2986" s="3" t="s">
        <v>22</v>
      </c>
      <c r="M2986" s="5">
        <v>46204</v>
      </c>
      <c r="O2986" t="s">
        <v>23</v>
      </c>
      <c r="P2986">
        <v>61</v>
      </c>
      <c r="S2986" s="6">
        <v>45177</v>
      </c>
      <c r="T2986" t="s">
        <v>3134</v>
      </c>
      <c r="U2986" t="s">
        <v>3135</v>
      </c>
    </row>
    <row r="2987" spans="1:21" hidden="1" x14ac:dyDescent="0.25">
      <c r="A2987" t="s">
        <v>711</v>
      </c>
      <c r="B2987" t="s">
        <v>16</v>
      </c>
      <c r="C2987" t="s">
        <v>17</v>
      </c>
      <c r="E2987" s="1">
        <v>44384</v>
      </c>
      <c r="F2987" s="3" t="s">
        <v>915</v>
      </c>
      <c r="G2987" t="s">
        <v>916</v>
      </c>
      <c r="H2987" t="s">
        <v>323</v>
      </c>
      <c r="I2987" t="s">
        <v>233</v>
      </c>
      <c r="J2987" s="3" t="s">
        <v>917</v>
      </c>
      <c r="K2987" s="3">
        <v>1318079</v>
      </c>
      <c r="L2987" s="3" t="s">
        <v>22</v>
      </c>
      <c r="M2987" s="5">
        <v>46210</v>
      </c>
      <c r="O2987" t="s">
        <v>23</v>
      </c>
      <c r="P2987">
        <v>1</v>
      </c>
      <c r="S2987" s="6">
        <v>45202</v>
      </c>
      <c r="T2987" t="s">
        <v>3137</v>
      </c>
      <c r="U2987" t="s">
        <v>3138</v>
      </c>
    </row>
    <row r="2988" spans="1:21" hidden="1" x14ac:dyDescent="0.25">
      <c r="A2988" t="s">
        <v>711</v>
      </c>
      <c r="B2988" t="s">
        <v>65</v>
      </c>
      <c r="C2988" t="s">
        <v>17</v>
      </c>
      <c r="E2988" s="1">
        <v>44463</v>
      </c>
      <c r="F2988" s="3" t="s">
        <v>1032</v>
      </c>
      <c r="G2988" t="s">
        <v>1033</v>
      </c>
      <c r="H2988" t="s">
        <v>1034</v>
      </c>
      <c r="I2988" t="s">
        <v>1034</v>
      </c>
      <c r="J2988" s="3" t="s">
        <v>1035</v>
      </c>
      <c r="K2988" s="3">
        <v>7200936</v>
      </c>
      <c r="L2988" s="3" t="s">
        <v>22</v>
      </c>
      <c r="M2988" s="5">
        <v>46247</v>
      </c>
      <c r="O2988" t="s">
        <v>23</v>
      </c>
      <c r="P2988">
        <v>3700</v>
      </c>
      <c r="S2988" s="6">
        <v>45204</v>
      </c>
      <c r="T2988" t="s">
        <v>199</v>
      </c>
      <c r="U2988" t="s">
        <v>3138</v>
      </c>
    </row>
    <row r="2989" spans="1:21" hidden="1" x14ac:dyDescent="0.25">
      <c r="A2989" t="s">
        <v>711</v>
      </c>
      <c r="B2989" t="s">
        <v>74</v>
      </c>
      <c r="C2989" t="s">
        <v>17</v>
      </c>
      <c r="E2989" s="1">
        <v>44494</v>
      </c>
      <c r="F2989" s="3">
        <v>16179538</v>
      </c>
      <c r="G2989" t="s">
        <v>1138</v>
      </c>
      <c r="H2989" t="s">
        <v>688</v>
      </c>
      <c r="I2989" t="s">
        <v>1139</v>
      </c>
      <c r="J2989" s="3" t="s">
        <v>1140</v>
      </c>
      <c r="K2989" s="3">
        <v>100925</v>
      </c>
      <c r="L2989" s="3" t="s">
        <v>102</v>
      </c>
      <c r="M2989" s="5">
        <v>45716</v>
      </c>
      <c r="O2989" t="s">
        <v>2708</v>
      </c>
      <c r="Q2989">
        <v>47422.73</v>
      </c>
      <c r="S2989" s="6">
        <v>45196</v>
      </c>
      <c r="T2989" t="s">
        <v>2032</v>
      </c>
      <c r="U2989" t="s">
        <v>3139</v>
      </c>
    </row>
    <row r="2990" spans="1:21" hidden="1" x14ac:dyDescent="0.25">
      <c r="A2990" t="s">
        <v>711</v>
      </c>
      <c r="B2990" t="s">
        <v>74</v>
      </c>
      <c r="C2990" t="s">
        <v>17</v>
      </c>
      <c r="E2990" s="1">
        <v>44494</v>
      </c>
      <c r="F2990" s="3">
        <v>16179538</v>
      </c>
      <c r="G2990" t="s">
        <v>1138</v>
      </c>
      <c r="H2990" t="s">
        <v>688</v>
      </c>
      <c r="I2990" t="s">
        <v>1139</v>
      </c>
      <c r="J2990" s="3" t="s">
        <v>1140</v>
      </c>
      <c r="K2990" s="3">
        <v>100925</v>
      </c>
      <c r="L2990" s="3" t="s">
        <v>102</v>
      </c>
      <c r="M2990" s="5">
        <v>45716</v>
      </c>
      <c r="O2990" t="s">
        <v>2708</v>
      </c>
      <c r="P2990">
        <v>1301.1300000000001</v>
      </c>
      <c r="S2990" s="6">
        <v>45204</v>
      </c>
      <c r="T2990" t="s">
        <v>82</v>
      </c>
      <c r="U2990" t="s">
        <v>3140</v>
      </c>
    </row>
    <row r="2991" spans="1:21" hidden="1" x14ac:dyDescent="0.25">
      <c r="A2991" t="s">
        <v>711</v>
      </c>
      <c r="B2991" t="s">
        <v>74</v>
      </c>
      <c r="C2991" t="s">
        <v>17</v>
      </c>
      <c r="E2991" s="1">
        <v>44421</v>
      </c>
      <c r="F2991" s="3" t="s">
        <v>494</v>
      </c>
      <c r="G2991" t="s">
        <v>3145</v>
      </c>
      <c r="H2991" t="s">
        <v>226</v>
      </c>
      <c r="I2991" t="s">
        <v>3144</v>
      </c>
      <c r="J2991" s="3" t="s">
        <v>1015</v>
      </c>
      <c r="K2991" s="3">
        <v>217112</v>
      </c>
      <c r="L2991" s="3" t="s">
        <v>22</v>
      </c>
      <c r="M2991" s="5">
        <v>45535</v>
      </c>
      <c r="O2991" t="s">
        <v>1520</v>
      </c>
      <c r="P2991">
        <v>1</v>
      </c>
      <c r="S2991" s="6">
        <v>45181</v>
      </c>
      <c r="T2991" t="s">
        <v>3143</v>
      </c>
      <c r="U2991" t="s">
        <v>3141</v>
      </c>
    </row>
    <row r="2992" spans="1:21" hidden="1" x14ac:dyDescent="0.25">
      <c r="A2992" t="s">
        <v>711</v>
      </c>
      <c r="B2992" t="s">
        <v>74</v>
      </c>
      <c r="C2992" t="s">
        <v>17</v>
      </c>
      <c r="E2992" s="1">
        <v>44421</v>
      </c>
      <c r="F2992" s="3" t="s">
        <v>494</v>
      </c>
      <c r="G2992" t="s">
        <v>2812</v>
      </c>
      <c r="H2992" t="s">
        <v>226</v>
      </c>
      <c r="I2992" t="s">
        <v>3144</v>
      </c>
      <c r="J2992" s="3" t="s">
        <v>1015</v>
      </c>
      <c r="K2992" s="3">
        <v>217112</v>
      </c>
      <c r="L2992" s="3" t="s">
        <v>22</v>
      </c>
      <c r="M2992" s="5">
        <v>45535</v>
      </c>
      <c r="O2992" t="s">
        <v>1520</v>
      </c>
      <c r="P2992">
        <v>1</v>
      </c>
      <c r="S2992" s="6">
        <v>45194</v>
      </c>
      <c r="T2992" t="s">
        <v>3057</v>
      </c>
      <c r="U2992" t="s">
        <v>3142</v>
      </c>
    </row>
    <row r="2993" spans="1:21" hidden="1" x14ac:dyDescent="0.25">
      <c r="A2993" t="s">
        <v>711</v>
      </c>
      <c r="B2993" t="s">
        <v>16</v>
      </c>
      <c r="C2993" t="s">
        <v>17</v>
      </c>
      <c r="E2993" s="1">
        <v>45210</v>
      </c>
      <c r="F2993" s="3" t="s">
        <v>3146</v>
      </c>
      <c r="G2993" t="s">
        <v>3147</v>
      </c>
      <c r="H2993" t="s">
        <v>20</v>
      </c>
      <c r="I2993" t="s">
        <v>126</v>
      </c>
      <c r="J2993" s="3" t="s">
        <v>3148</v>
      </c>
      <c r="K2993" s="3">
        <v>600450</v>
      </c>
      <c r="L2993" s="3" t="s">
        <v>22</v>
      </c>
      <c r="M2993" s="5">
        <v>46173</v>
      </c>
      <c r="N2993">
        <v>200</v>
      </c>
      <c r="O2993" t="s">
        <v>23</v>
      </c>
      <c r="P2993" t="s">
        <v>35</v>
      </c>
      <c r="R2993" s="10">
        <f>Table1[[#This Row],[Initial Balance]]-(SUM(P3706,P3707,P3708))</f>
        <v>150</v>
      </c>
      <c r="S2993" s="6">
        <v>45212</v>
      </c>
      <c r="T2993" t="s">
        <v>2032</v>
      </c>
      <c r="U2993" t="s">
        <v>104</v>
      </c>
    </row>
    <row r="2994" spans="1:21" hidden="1" x14ac:dyDescent="0.25">
      <c r="A2994" t="s">
        <v>711</v>
      </c>
      <c r="B2994" t="s">
        <v>16</v>
      </c>
      <c r="C2994" t="s">
        <v>17</v>
      </c>
      <c r="E2994" s="1">
        <v>45198</v>
      </c>
      <c r="F2994" s="3" t="s">
        <v>3149</v>
      </c>
      <c r="G2994" t="s">
        <v>3150</v>
      </c>
      <c r="H2994" t="s">
        <v>20</v>
      </c>
      <c r="I2994" t="s">
        <v>1979</v>
      </c>
      <c r="J2994" s="3" t="s">
        <v>3151</v>
      </c>
      <c r="K2994" s="3" t="s">
        <v>3152</v>
      </c>
      <c r="L2994" s="3" t="s">
        <v>22</v>
      </c>
      <c r="M2994" s="5">
        <v>47025</v>
      </c>
      <c r="N2994">
        <v>200</v>
      </c>
      <c r="O2994" t="s">
        <v>23</v>
      </c>
      <c r="P2994">
        <v>0</v>
      </c>
      <c r="R2994" s="10">
        <f>(Table1[[#This Row],[Initial Balance]]+Q2996)-(SUM(P2995,Q2996,P3703,P3704,P3705))</f>
        <v>161</v>
      </c>
      <c r="S2994" s="6">
        <v>45178</v>
      </c>
      <c r="T2994" t="s">
        <v>2032</v>
      </c>
      <c r="U2994" t="s">
        <v>104</v>
      </c>
    </row>
    <row r="2995" spans="1:21" hidden="1" x14ac:dyDescent="0.25">
      <c r="A2995" t="s">
        <v>711</v>
      </c>
      <c r="B2995" t="s">
        <v>16</v>
      </c>
      <c r="C2995" t="s">
        <v>17</v>
      </c>
      <c r="E2995" s="1">
        <v>45198</v>
      </c>
      <c r="F2995" s="3" t="s">
        <v>3149</v>
      </c>
      <c r="G2995" t="s">
        <v>3150</v>
      </c>
      <c r="H2995" t="s">
        <v>20</v>
      </c>
      <c r="I2995" t="s">
        <v>1979</v>
      </c>
      <c r="J2995" s="3" t="s">
        <v>3151</v>
      </c>
      <c r="K2995" s="3" t="s">
        <v>3152</v>
      </c>
      <c r="L2995" s="3" t="s">
        <v>22</v>
      </c>
      <c r="M2995" s="5">
        <v>47025</v>
      </c>
      <c r="O2995" t="s">
        <v>23</v>
      </c>
      <c r="P2995">
        <v>10</v>
      </c>
      <c r="S2995" s="6">
        <v>45202</v>
      </c>
      <c r="T2995" t="s">
        <v>3137</v>
      </c>
      <c r="U2995" t="s">
        <v>3153</v>
      </c>
    </row>
    <row r="2996" spans="1:21" hidden="1" x14ac:dyDescent="0.25">
      <c r="A2996" t="s">
        <v>711</v>
      </c>
      <c r="B2996" t="s">
        <v>16</v>
      </c>
      <c r="C2996" t="s">
        <v>17</v>
      </c>
      <c r="E2996" s="1">
        <v>45198</v>
      </c>
      <c r="F2996" s="3" t="s">
        <v>3149</v>
      </c>
      <c r="G2996" t="s">
        <v>3150</v>
      </c>
      <c r="H2996" t="s">
        <v>20</v>
      </c>
      <c r="I2996" t="s">
        <v>1979</v>
      </c>
      <c r="J2996" s="3" t="s">
        <v>3151</v>
      </c>
      <c r="K2996" s="3" t="s">
        <v>3152</v>
      </c>
      <c r="L2996" s="3" t="s">
        <v>22</v>
      </c>
      <c r="M2996" s="5">
        <v>47025</v>
      </c>
      <c r="O2996" t="s">
        <v>23</v>
      </c>
      <c r="Q2996">
        <v>5</v>
      </c>
      <c r="S2996" s="6">
        <v>45204</v>
      </c>
      <c r="T2996" t="s">
        <v>3137</v>
      </c>
      <c r="U2996" t="s">
        <v>264</v>
      </c>
    </row>
    <row r="2997" spans="1:21" hidden="1" x14ac:dyDescent="0.25">
      <c r="A2997" t="s">
        <v>711</v>
      </c>
      <c r="B2997" t="s">
        <v>16</v>
      </c>
      <c r="C2997" t="s">
        <v>17</v>
      </c>
      <c r="E2997" s="1">
        <v>45205</v>
      </c>
      <c r="F2997" s="3" t="s">
        <v>3154</v>
      </c>
      <c r="G2997" t="s">
        <v>3155</v>
      </c>
      <c r="H2997" t="s">
        <v>20</v>
      </c>
      <c r="J2997" s="3" t="s">
        <v>3156</v>
      </c>
      <c r="K2997" s="3">
        <v>1001230406</v>
      </c>
      <c r="L2997" s="3" t="s">
        <v>22</v>
      </c>
      <c r="M2997" s="5">
        <v>47032</v>
      </c>
      <c r="N2997">
        <v>10</v>
      </c>
      <c r="O2997" t="s">
        <v>23</v>
      </c>
      <c r="P2997">
        <v>0</v>
      </c>
      <c r="R2997" s="10">
        <v>8</v>
      </c>
      <c r="S2997" s="6">
        <v>45205</v>
      </c>
      <c r="T2997" t="s">
        <v>2032</v>
      </c>
      <c r="U2997" t="s">
        <v>104</v>
      </c>
    </row>
    <row r="2998" spans="1:21" hidden="1" x14ac:dyDescent="0.25">
      <c r="A2998" t="s">
        <v>711</v>
      </c>
      <c r="B2998" t="s">
        <v>16</v>
      </c>
      <c r="C2998" t="s">
        <v>17</v>
      </c>
      <c r="E2998" s="1">
        <v>45198</v>
      </c>
      <c r="F2998" s="3" t="s">
        <v>991</v>
      </c>
      <c r="G2998" t="s">
        <v>3157</v>
      </c>
      <c r="H2998" t="s">
        <v>195</v>
      </c>
      <c r="J2998" s="3" t="s">
        <v>3158</v>
      </c>
      <c r="K2998" s="3">
        <v>1386111</v>
      </c>
      <c r="L2998" s="3" t="s">
        <v>22</v>
      </c>
      <c r="M2998" s="5">
        <v>47025</v>
      </c>
      <c r="N2998">
        <v>12</v>
      </c>
      <c r="O2998" t="s">
        <v>23</v>
      </c>
      <c r="P2998">
        <v>0</v>
      </c>
      <c r="R2998" s="10">
        <f>(Table1[[#This Row],[Initial Balance]]+Q3000)-(SUM(P2999,P3699,P3700,P3701))</f>
        <v>0</v>
      </c>
      <c r="S2998" s="6">
        <v>45198</v>
      </c>
      <c r="T2998" t="s">
        <v>2032</v>
      </c>
      <c r="U2998" t="s">
        <v>104</v>
      </c>
    </row>
    <row r="2999" spans="1:21" hidden="1" x14ac:dyDescent="0.25">
      <c r="A2999" t="s">
        <v>711</v>
      </c>
      <c r="B2999" t="s">
        <v>16</v>
      </c>
      <c r="C2999" t="s">
        <v>17</v>
      </c>
      <c r="E2999" s="1">
        <v>45198</v>
      </c>
      <c r="F2999" s="3" t="s">
        <v>991</v>
      </c>
      <c r="G2999" t="s">
        <v>3157</v>
      </c>
      <c r="H2999" t="s">
        <v>195</v>
      </c>
      <c r="J2999" s="3" t="s">
        <v>3158</v>
      </c>
      <c r="K2999" s="3">
        <v>1386111</v>
      </c>
      <c r="L2999" s="3" t="s">
        <v>22</v>
      </c>
      <c r="M2999" s="5">
        <v>47025</v>
      </c>
      <c r="O2999" t="s">
        <v>23</v>
      </c>
      <c r="P2999">
        <v>6</v>
      </c>
      <c r="S2999" s="6">
        <v>45202</v>
      </c>
      <c r="T2999" t="s">
        <v>199</v>
      </c>
      <c r="U2999" t="s">
        <v>3153</v>
      </c>
    </row>
    <row r="3000" spans="1:21" hidden="1" x14ac:dyDescent="0.25">
      <c r="A3000" t="s">
        <v>711</v>
      </c>
      <c r="B3000" t="s">
        <v>16</v>
      </c>
      <c r="C3000" t="s">
        <v>17</v>
      </c>
      <c r="E3000" s="1">
        <v>45198</v>
      </c>
      <c r="F3000" s="3" t="s">
        <v>991</v>
      </c>
      <c r="G3000" t="s">
        <v>3157</v>
      </c>
      <c r="H3000" t="s">
        <v>195</v>
      </c>
      <c r="J3000" s="3" t="s">
        <v>3158</v>
      </c>
      <c r="K3000" s="3">
        <v>1386111</v>
      </c>
      <c r="L3000" s="3" t="s">
        <v>22</v>
      </c>
      <c r="M3000" s="5">
        <v>47025</v>
      </c>
      <c r="O3000" t="s">
        <v>23</v>
      </c>
      <c r="Q3000">
        <v>2</v>
      </c>
      <c r="S3000" s="6">
        <v>45204</v>
      </c>
      <c r="T3000" t="s">
        <v>199</v>
      </c>
      <c r="U3000" t="s">
        <v>264</v>
      </c>
    </row>
    <row r="3001" spans="1:21" hidden="1" x14ac:dyDescent="0.25">
      <c r="A3001" t="s">
        <v>711</v>
      </c>
      <c r="B3001" t="s">
        <v>74</v>
      </c>
      <c r="C3001" t="s">
        <v>17</v>
      </c>
      <c r="E3001" s="1">
        <v>44462</v>
      </c>
      <c r="F3001" s="3" t="s">
        <v>723</v>
      </c>
      <c r="G3001" t="s">
        <v>724</v>
      </c>
      <c r="H3001" t="s">
        <v>725</v>
      </c>
      <c r="I3001" t="s">
        <v>3162</v>
      </c>
      <c r="J3001" s="3" t="s">
        <v>136</v>
      </c>
      <c r="K3001" s="3" t="s">
        <v>3161</v>
      </c>
      <c r="L3001" s="3" t="s">
        <v>22</v>
      </c>
      <c r="M3001" s="5">
        <v>46267</v>
      </c>
      <c r="N3001">
        <v>3900.5</v>
      </c>
      <c r="O3001" t="s">
        <v>3160</v>
      </c>
      <c r="P3001">
        <v>3900.5</v>
      </c>
      <c r="R3001" s="10">
        <f>Table1[[#This Row],[Initial Balance]] -P4163-P4164-P4165-P4166</f>
        <v>3220.1299999999997</v>
      </c>
      <c r="S3001" s="6">
        <v>44904</v>
      </c>
      <c r="T3001" t="s">
        <v>82</v>
      </c>
      <c r="U3001" t="s">
        <v>3159</v>
      </c>
    </row>
    <row r="3002" spans="1:21" hidden="1" x14ac:dyDescent="0.25">
      <c r="A3002" t="s">
        <v>711</v>
      </c>
      <c r="B3002" t="s">
        <v>74</v>
      </c>
      <c r="C3002" t="s">
        <v>17</v>
      </c>
      <c r="E3002" s="1">
        <v>44462</v>
      </c>
      <c r="F3002" s="3" t="s">
        <v>723</v>
      </c>
      <c r="G3002" t="s">
        <v>724</v>
      </c>
      <c r="H3002" t="s">
        <v>725</v>
      </c>
      <c r="I3002" t="s">
        <v>3162</v>
      </c>
      <c r="J3002" s="3" t="s">
        <v>136</v>
      </c>
      <c r="K3002" s="3" t="s">
        <v>3161</v>
      </c>
      <c r="L3002" s="3" t="s">
        <v>22</v>
      </c>
      <c r="M3002" s="5">
        <v>46267</v>
      </c>
      <c r="O3002" t="s">
        <v>3160</v>
      </c>
      <c r="Q3002">
        <v>3900.5</v>
      </c>
      <c r="S3002" s="6">
        <v>45212</v>
      </c>
      <c r="T3002" t="s">
        <v>2032</v>
      </c>
      <c r="U3002" t="s">
        <v>3139</v>
      </c>
    </row>
    <row r="3003" spans="1:21" hidden="1" x14ac:dyDescent="0.25">
      <c r="A3003" t="s">
        <v>711</v>
      </c>
      <c r="B3003" t="s">
        <v>16</v>
      </c>
      <c r="C3003" t="s">
        <v>17</v>
      </c>
      <c r="E3003" s="1">
        <v>45118</v>
      </c>
      <c r="F3003" s="3" t="s">
        <v>3525</v>
      </c>
      <c r="G3003" t="s">
        <v>3526</v>
      </c>
      <c r="H3003" t="s">
        <v>3527</v>
      </c>
      <c r="J3003" s="3" t="s">
        <v>3528</v>
      </c>
      <c r="K3003" s="3" t="s">
        <v>2243</v>
      </c>
      <c r="L3003" s="3" t="s">
        <v>22</v>
      </c>
      <c r="M3003" s="5">
        <v>47013</v>
      </c>
      <c r="N3003" s="9">
        <v>10000</v>
      </c>
      <c r="O3003" t="s">
        <v>23</v>
      </c>
      <c r="R3003" s="10">
        <f>Table1[[#This Row],[Initial Balance]]</f>
        <v>10000</v>
      </c>
      <c r="S3003" s="6">
        <v>45237</v>
      </c>
      <c r="T3003" t="s">
        <v>2032</v>
      </c>
      <c r="U3003" t="s">
        <v>814</v>
      </c>
    </row>
    <row r="3004" spans="1:21" hidden="1" x14ac:dyDescent="0.25">
      <c r="A3004" t="s">
        <v>711</v>
      </c>
      <c r="B3004" t="s">
        <v>16</v>
      </c>
      <c r="C3004" t="s">
        <v>17</v>
      </c>
      <c r="E3004" s="1">
        <v>45217</v>
      </c>
      <c r="F3004" s="3" t="s">
        <v>3314</v>
      </c>
      <c r="G3004" t="s">
        <v>3539</v>
      </c>
      <c r="H3004" t="s">
        <v>2264</v>
      </c>
      <c r="J3004" s="3" t="s">
        <v>3540</v>
      </c>
      <c r="K3004" s="3" t="s">
        <v>2243</v>
      </c>
      <c r="L3004" s="3" t="s">
        <v>22</v>
      </c>
      <c r="M3004" s="5">
        <v>47044</v>
      </c>
      <c r="N3004">
        <v>10</v>
      </c>
      <c r="O3004" t="s">
        <v>23</v>
      </c>
      <c r="R3004" s="10">
        <f>Table1[[#This Row],[Initial Balance]]-P4488-P4487</f>
        <v>0</v>
      </c>
      <c r="S3004" s="6">
        <v>45217</v>
      </c>
      <c r="T3004" t="s">
        <v>2032</v>
      </c>
      <c r="U3004" t="s">
        <v>814</v>
      </c>
    </row>
    <row r="3005" spans="1:21" hidden="1" x14ac:dyDescent="0.25">
      <c r="A3005" t="s">
        <v>711</v>
      </c>
      <c r="B3005" t="s">
        <v>16</v>
      </c>
      <c r="C3005" t="s">
        <v>17</v>
      </c>
      <c r="E3005" s="1">
        <v>44378</v>
      </c>
      <c r="F3005" s="3" t="s">
        <v>915</v>
      </c>
      <c r="G3005" t="s">
        <v>916</v>
      </c>
      <c r="H3005" t="s">
        <v>796</v>
      </c>
      <c r="I3005" t="s">
        <v>233</v>
      </c>
      <c r="J3005" s="3" t="s">
        <v>918</v>
      </c>
      <c r="K3005" s="3">
        <v>1318079</v>
      </c>
      <c r="L3005" s="3" t="s">
        <v>22</v>
      </c>
      <c r="M3005" s="5">
        <v>46204</v>
      </c>
      <c r="O3005" t="s">
        <v>23</v>
      </c>
      <c r="P3005">
        <v>61</v>
      </c>
      <c r="S3005" s="6">
        <v>45177</v>
      </c>
      <c r="T3005" t="s">
        <v>2420</v>
      </c>
      <c r="U3005" t="s">
        <v>1291</v>
      </c>
    </row>
    <row r="3006" spans="1:21" hidden="1" x14ac:dyDescent="0.25">
      <c r="A3006" t="s">
        <v>2529</v>
      </c>
      <c r="B3006" t="s">
        <v>16</v>
      </c>
      <c r="C3006" t="s">
        <v>17</v>
      </c>
      <c r="E3006" s="1">
        <v>45062</v>
      </c>
      <c r="F3006" s="3" t="s">
        <v>2530</v>
      </c>
      <c r="G3006" t="s">
        <v>2531</v>
      </c>
      <c r="H3006" t="s">
        <v>599</v>
      </c>
      <c r="J3006" s="3" t="s">
        <v>2532</v>
      </c>
      <c r="K3006" s="11" t="s">
        <v>2533</v>
      </c>
      <c r="L3006" s="3" t="s">
        <v>22</v>
      </c>
      <c r="M3006" s="5">
        <v>46889</v>
      </c>
      <c r="N3006">
        <v>1000</v>
      </c>
      <c r="O3006" t="s">
        <v>23</v>
      </c>
      <c r="R3006" s="10">
        <f>Table1[[#This Row],[Initial Balance]]-SUM(P3820)</f>
        <v>1000</v>
      </c>
      <c r="S3006" s="6">
        <v>45063</v>
      </c>
      <c r="T3006" t="s">
        <v>2032</v>
      </c>
      <c r="U3006" t="s">
        <v>25</v>
      </c>
    </row>
    <row r="3007" spans="1:21" hidden="1" x14ac:dyDescent="0.25">
      <c r="A3007" t="s">
        <v>2529</v>
      </c>
      <c r="B3007" t="s">
        <v>16</v>
      </c>
      <c r="C3007" t="s">
        <v>17</v>
      </c>
      <c r="E3007" s="1">
        <v>45062</v>
      </c>
      <c r="F3007" s="3" t="s">
        <v>2534</v>
      </c>
      <c r="G3007" t="s">
        <v>2535</v>
      </c>
      <c r="H3007" t="s">
        <v>599</v>
      </c>
      <c r="J3007" s="3" t="s">
        <v>2536</v>
      </c>
      <c r="K3007" s="11" t="s">
        <v>2537</v>
      </c>
      <c r="L3007" s="3" t="s">
        <v>22</v>
      </c>
      <c r="M3007" s="5">
        <v>46889</v>
      </c>
      <c r="N3007">
        <v>1000</v>
      </c>
      <c r="O3007" t="s">
        <v>23</v>
      </c>
      <c r="R3007" s="10">
        <f>Table1[[#This Row],[Initial Balance]]-SUM(P3741)</f>
        <v>871.65</v>
      </c>
      <c r="S3007" s="6">
        <v>45063</v>
      </c>
      <c r="T3007" t="s">
        <v>2032</v>
      </c>
      <c r="U3007" t="s">
        <v>25</v>
      </c>
    </row>
    <row r="3008" spans="1:21" hidden="1" x14ac:dyDescent="0.25">
      <c r="A3008" t="s">
        <v>2529</v>
      </c>
      <c r="B3008" t="s">
        <v>16</v>
      </c>
      <c r="C3008" t="s">
        <v>17</v>
      </c>
      <c r="E3008" s="1">
        <v>45062</v>
      </c>
      <c r="F3008" s="3" t="s">
        <v>2541</v>
      </c>
      <c r="G3008" t="s">
        <v>2542</v>
      </c>
      <c r="H3008" t="s">
        <v>233</v>
      </c>
      <c r="J3008" s="3" t="s">
        <v>2543</v>
      </c>
      <c r="K3008" s="3" t="s">
        <v>2544</v>
      </c>
      <c r="L3008" s="3" t="s">
        <v>22</v>
      </c>
      <c r="M3008" s="5">
        <v>45322</v>
      </c>
      <c r="N3008">
        <v>1</v>
      </c>
      <c r="O3008" t="s">
        <v>23</v>
      </c>
      <c r="R3008" s="10">
        <v>0</v>
      </c>
      <c r="S3008" s="6">
        <v>45063</v>
      </c>
      <c r="T3008" t="s">
        <v>2032</v>
      </c>
      <c r="U3008" t="s">
        <v>25</v>
      </c>
    </row>
    <row r="3009" spans="1:21" hidden="1" x14ac:dyDescent="0.25">
      <c r="A3009" t="s">
        <v>2529</v>
      </c>
      <c r="B3009" t="s">
        <v>16</v>
      </c>
      <c r="C3009" t="s">
        <v>17</v>
      </c>
      <c r="E3009" s="1">
        <v>45062</v>
      </c>
      <c r="F3009" s="3" t="s">
        <v>2545</v>
      </c>
      <c r="G3009" t="s">
        <v>2546</v>
      </c>
      <c r="H3009" t="s">
        <v>233</v>
      </c>
      <c r="J3009" s="3" t="s">
        <v>2547</v>
      </c>
      <c r="K3009" s="3" t="s">
        <v>2548</v>
      </c>
      <c r="L3009" s="3" t="s">
        <v>22</v>
      </c>
      <c r="M3009" s="5">
        <v>45322</v>
      </c>
      <c r="N3009">
        <v>10</v>
      </c>
      <c r="O3009" t="s">
        <v>23</v>
      </c>
      <c r="R3009" s="10">
        <f>Table1[[#This Row],[Initial Balance]]-SUM(P3826)</f>
        <v>10</v>
      </c>
      <c r="S3009" s="6">
        <v>45063</v>
      </c>
      <c r="T3009" t="s">
        <v>2032</v>
      </c>
      <c r="U3009" t="s">
        <v>2478</v>
      </c>
    </row>
    <row r="3010" spans="1:21" hidden="1" x14ac:dyDescent="0.25">
      <c r="A3010" t="s">
        <v>2529</v>
      </c>
      <c r="B3010" t="s">
        <v>74</v>
      </c>
      <c r="C3010" t="s">
        <v>722</v>
      </c>
      <c r="E3010" s="1">
        <v>45063</v>
      </c>
      <c r="F3010" s="3" t="s">
        <v>2556</v>
      </c>
      <c r="G3010" t="s">
        <v>2557</v>
      </c>
      <c r="H3010" t="s">
        <v>2558</v>
      </c>
      <c r="J3010" s="3" t="s">
        <v>2559</v>
      </c>
      <c r="K3010" s="3" t="s">
        <v>2560</v>
      </c>
      <c r="L3010" s="3" t="s">
        <v>22</v>
      </c>
      <c r="M3010" s="5">
        <v>45429</v>
      </c>
      <c r="N3010">
        <v>720</v>
      </c>
      <c r="O3010" t="s">
        <v>23</v>
      </c>
      <c r="R3010" s="10">
        <f>Table1[[#This Row],[Initial Balance]]-(SUM(P3011,P3012,P3812,P3813,P3814))</f>
        <v>717.4</v>
      </c>
      <c r="S3010" s="6">
        <v>45063</v>
      </c>
      <c r="T3010" t="s">
        <v>2032</v>
      </c>
      <c r="U3010" t="s">
        <v>2315</v>
      </c>
    </row>
    <row r="3011" spans="1:21" hidden="1" x14ac:dyDescent="0.25">
      <c r="A3011" t="s">
        <v>2529</v>
      </c>
      <c r="B3011" t="s">
        <v>74</v>
      </c>
      <c r="C3011" t="s">
        <v>722</v>
      </c>
      <c r="E3011" s="1">
        <v>45063</v>
      </c>
      <c r="F3011" s="3" t="s">
        <v>2556</v>
      </c>
      <c r="G3011" t="s">
        <v>2557</v>
      </c>
      <c r="H3011" t="s">
        <v>2558</v>
      </c>
      <c r="J3011" s="3" t="s">
        <v>2559</v>
      </c>
      <c r="K3011" s="3" t="s">
        <v>2560</v>
      </c>
      <c r="L3011" s="3" t="s">
        <v>22</v>
      </c>
      <c r="M3011" s="5">
        <v>45429</v>
      </c>
      <c r="O3011" t="s">
        <v>23</v>
      </c>
      <c r="P3011">
        <v>0</v>
      </c>
      <c r="S3011" s="6">
        <v>45064</v>
      </c>
      <c r="T3011" t="s">
        <v>2032</v>
      </c>
      <c r="U3011" t="s">
        <v>104</v>
      </c>
    </row>
    <row r="3012" spans="1:21" hidden="1" x14ac:dyDescent="0.25">
      <c r="A3012" t="s">
        <v>2529</v>
      </c>
      <c r="B3012" t="s">
        <v>74</v>
      </c>
      <c r="C3012" t="s">
        <v>17</v>
      </c>
      <c r="E3012" s="1">
        <v>45063</v>
      </c>
      <c r="F3012" s="3" t="s">
        <v>2556</v>
      </c>
      <c r="G3012" t="s">
        <v>2557</v>
      </c>
      <c r="H3012" t="s">
        <v>2558</v>
      </c>
      <c r="J3012" s="3" t="s">
        <v>2559</v>
      </c>
      <c r="K3012" s="3" t="s">
        <v>2560</v>
      </c>
      <c r="L3012" s="3" t="s">
        <v>22</v>
      </c>
      <c r="M3012" s="5">
        <v>45429</v>
      </c>
      <c r="O3012" t="s">
        <v>23</v>
      </c>
      <c r="P3012">
        <v>1</v>
      </c>
      <c r="S3012" s="6">
        <v>45068</v>
      </c>
      <c r="T3012" t="s">
        <v>1397</v>
      </c>
      <c r="U3012" t="s">
        <v>1931</v>
      </c>
    </row>
    <row r="3013" spans="1:21" hidden="1" x14ac:dyDescent="0.25">
      <c r="A3013" t="s">
        <v>2529</v>
      </c>
      <c r="B3013" t="s">
        <v>74</v>
      </c>
      <c r="C3013" t="s">
        <v>722</v>
      </c>
      <c r="E3013" s="1">
        <v>45022</v>
      </c>
      <c r="F3013" s="3" t="s">
        <v>205</v>
      </c>
      <c r="G3013" t="s">
        <v>2674</v>
      </c>
      <c r="H3013" t="s">
        <v>1702</v>
      </c>
      <c r="J3013" s="3" t="s">
        <v>2690</v>
      </c>
      <c r="K3013" s="3" t="s">
        <v>2285</v>
      </c>
      <c r="L3013" s="3" t="s">
        <v>22</v>
      </c>
      <c r="M3013" s="5">
        <v>45975</v>
      </c>
      <c r="N3013">
        <v>240</v>
      </c>
      <c r="O3013" t="s">
        <v>2482</v>
      </c>
      <c r="P3013">
        <v>0</v>
      </c>
      <c r="R3013" s="10">
        <v>0</v>
      </c>
      <c r="S3013" s="6">
        <v>45022</v>
      </c>
      <c r="T3013" t="s">
        <v>2032</v>
      </c>
      <c r="U3013" t="s">
        <v>1726</v>
      </c>
    </row>
    <row r="3014" spans="1:21" hidden="1" x14ac:dyDescent="0.25">
      <c r="A3014" t="s">
        <v>2529</v>
      </c>
      <c r="B3014" t="s">
        <v>74</v>
      </c>
      <c r="C3014" t="s">
        <v>17</v>
      </c>
      <c r="E3014" s="1">
        <v>45022</v>
      </c>
      <c r="F3014" s="3" t="s">
        <v>205</v>
      </c>
      <c r="G3014" t="s">
        <v>2674</v>
      </c>
      <c r="H3014" t="s">
        <v>1702</v>
      </c>
      <c r="J3014" s="3" t="s">
        <v>2690</v>
      </c>
      <c r="K3014" s="3" t="s">
        <v>2285</v>
      </c>
      <c r="L3014" s="3" t="s">
        <v>22</v>
      </c>
      <c r="M3014" s="5">
        <v>45975</v>
      </c>
      <c r="N3014">
        <v>240</v>
      </c>
      <c r="O3014" t="s">
        <v>2482</v>
      </c>
      <c r="P3014">
        <v>0</v>
      </c>
      <c r="S3014" s="6">
        <v>45126</v>
      </c>
      <c r="T3014" t="s">
        <v>2032</v>
      </c>
      <c r="U3014" t="s">
        <v>104</v>
      </c>
    </row>
    <row r="3015" spans="1:21" hidden="1" x14ac:dyDescent="0.25">
      <c r="A3015" t="s">
        <v>2529</v>
      </c>
      <c r="B3015" t="s">
        <v>74</v>
      </c>
      <c r="C3015" t="s">
        <v>722</v>
      </c>
      <c r="E3015" s="1">
        <v>45022</v>
      </c>
      <c r="F3015" s="3" t="s">
        <v>205</v>
      </c>
      <c r="G3015" t="s">
        <v>2674</v>
      </c>
      <c r="H3015" t="s">
        <v>1702</v>
      </c>
      <c r="J3015" s="3" t="s">
        <v>2691</v>
      </c>
      <c r="K3015" s="3" t="s">
        <v>2692</v>
      </c>
      <c r="L3015" s="3" t="s">
        <v>22</v>
      </c>
      <c r="M3015" s="5">
        <v>45976</v>
      </c>
      <c r="N3015">
        <v>60</v>
      </c>
      <c r="O3015" t="s">
        <v>2482</v>
      </c>
      <c r="P3015">
        <v>0</v>
      </c>
      <c r="R3015" s="10">
        <v>0</v>
      </c>
      <c r="S3015" s="6">
        <v>45022</v>
      </c>
      <c r="T3015" t="s">
        <v>2032</v>
      </c>
      <c r="U3015" t="s">
        <v>1726</v>
      </c>
    </row>
    <row r="3016" spans="1:21" hidden="1" x14ac:dyDescent="0.25">
      <c r="A3016" t="s">
        <v>2529</v>
      </c>
      <c r="B3016" t="s">
        <v>74</v>
      </c>
      <c r="C3016" t="s">
        <v>17</v>
      </c>
      <c r="E3016" s="1">
        <v>45022</v>
      </c>
      <c r="F3016" s="3" t="s">
        <v>205</v>
      </c>
      <c r="G3016" t="s">
        <v>2674</v>
      </c>
      <c r="H3016" t="s">
        <v>1702</v>
      </c>
      <c r="J3016" s="3" t="s">
        <v>2691</v>
      </c>
      <c r="K3016" s="3" t="s">
        <v>2692</v>
      </c>
      <c r="L3016" s="3" t="s">
        <v>22</v>
      </c>
      <c r="M3016" s="5">
        <v>45976</v>
      </c>
      <c r="N3016">
        <v>60</v>
      </c>
      <c r="O3016" t="s">
        <v>2482</v>
      </c>
      <c r="S3016" s="6">
        <v>45126</v>
      </c>
      <c r="T3016" t="s">
        <v>2032</v>
      </c>
      <c r="U3016" t="s">
        <v>814</v>
      </c>
    </row>
    <row r="3017" spans="1:21" hidden="1" x14ac:dyDescent="0.25">
      <c r="A3017" t="s">
        <v>2529</v>
      </c>
      <c r="B3017" t="s">
        <v>16</v>
      </c>
      <c r="C3017" t="s">
        <v>17</v>
      </c>
      <c r="E3017" s="1">
        <v>45135</v>
      </c>
      <c r="F3017" s="3" t="s">
        <v>2541</v>
      </c>
      <c r="G3017" t="s">
        <v>2835</v>
      </c>
      <c r="H3017" t="s">
        <v>195</v>
      </c>
      <c r="J3017" s="3" t="s">
        <v>2836</v>
      </c>
      <c r="K3017" s="3" t="s">
        <v>2544</v>
      </c>
      <c r="L3017" s="3" t="s">
        <v>22</v>
      </c>
      <c r="M3017" s="5">
        <v>46053</v>
      </c>
      <c r="N3017">
        <v>1</v>
      </c>
      <c r="O3017" t="s">
        <v>23</v>
      </c>
      <c r="R3017" s="10">
        <f>Table1[[#This Row],[Initial Balance]]-P3371</f>
        <v>0</v>
      </c>
      <c r="S3017" s="6">
        <v>45139</v>
      </c>
      <c r="T3017" t="s">
        <v>2032</v>
      </c>
      <c r="U3017" t="s">
        <v>814</v>
      </c>
    </row>
    <row r="3018" spans="1:21" hidden="1" x14ac:dyDescent="0.25">
      <c r="A3018" t="s">
        <v>2529</v>
      </c>
      <c r="B3018" t="s">
        <v>74</v>
      </c>
      <c r="C3018" t="s">
        <v>17</v>
      </c>
      <c r="E3018" s="1">
        <v>45145</v>
      </c>
      <c r="F3018" s="3" t="s">
        <v>2770</v>
      </c>
      <c r="G3018" t="s">
        <v>2771</v>
      </c>
      <c r="H3018" t="s">
        <v>1702</v>
      </c>
      <c r="J3018" s="3" t="s">
        <v>2772</v>
      </c>
      <c r="K3018" s="3" t="s">
        <v>2773</v>
      </c>
      <c r="L3018" s="3" t="s">
        <v>22</v>
      </c>
      <c r="M3018" s="5">
        <v>46182</v>
      </c>
      <c r="N3018">
        <v>60</v>
      </c>
      <c r="O3018" t="s">
        <v>204</v>
      </c>
      <c r="R3018" s="10">
        <v>60</v>
      </c>
      <c r="S3018" s="6">
        <v>45115</v>
      </c>
      <c r="T3018" t="s">
        <v>2032</v>
      </c>
      <c r="U3018" t="s">
        <v>104</v>
      </c>
    </row>
    <row r="3019" spans="1:21" hidden="1" x14ac:dyDescent="0.25">
      <c r="A3019" t="s">
        <v>2529</v>
      </c>
      <c r="B3019" t="s">
        <v>74</v>
      </c>
      <c r="C3019" t="s">
        <v>17</v>
      </c>
      <c r="E3019" s="1">
        <v>45135</v>
      </c>
      <c r="F3019" s="3" t="s">
        <v>205</v>
      </c>
      <c r="G3019" t="s">
        <v>2864</v>
      </c>
      <c r="H3019" t="s">
        <v>1702</v>
      </c>
      <c r="J3019" s="3" t="s">
        <v>2865</v>
      </c>
      <c r="K3019" s="3" t="s">
        <v>2866</v>
      </c>
      <c r="L3019" s="3" t="s">
        <v>22</v>
      </c>
      <c r="M3019" s="5">
        <v>45978</v>
      </c>
      <c r="N3019">
        <v>80</v>
      </c>
      <c r="O3019" t="s">
        <v>204</v>
      </c>
      <c r="P3019">
        <v>0</v>
      </c>
      <c r="R3019" s="10">
        <f>Table1[[#This Row],[Initial Balance]]-P3026-P3027-P4482</f>
        <v>0</v>
      </c>
      <c r="S3019" s="6">
        <v>45135</v>
      </c>
      <c r="T3019" t="s">
        <v>2032</v>
      </c>
      <c r="U3019" t="s">
        <v>104</v>
      </c>
    </row>
    <row r="3020" spans="1:21" hidden="1" x14ac:dyDescent="0.25">
      <c r="A3020" t="s">
        <v>2529</v>
      </c>
      <c r="B3020" t="s">
        <v>74</v>
      </c>
      <c r="C3020" t="s">
        <v>17</v>
      </c>
      <c r="E3020" s="1">
        <v>45022</v>
      </c>
      <c r="F3020" s="3" t="s">
        <v>205</v>
      </c>
      <c r="G3020" t="s">
        <v>2858</v>
      </c>
      <c r="H3020" t="s">
        <v>1702</v>
      </c>
      <c r="J3020" s="3" t="s">
        <v>2690</v>
      </c>
      <c r="K3020" s="3" t="s">
        <v>2285</v>
      </c>
      <c r="L3020" s="3" t="s">
        <v>22</v>
      </c>
      <c r="M3020" s="5">
        <v>45975</v>
      </c>
      <c r="N3020">
        <v>240</v>
      </c>
      <c r="O3020" t="s">
        <v>204</v>
      </c>
      <c r="P3020">
        <v>240</v>
      </c>
      <c r="S3020" s="6">
        <v>45196</v>
      </c>
      <c r="T3020" t="s">
        <v>689</v>
      </c>
      <c r="U3020" t="s">
        <v>3059</v>
      </c>
    </row>
    <row r="3021" spans="1:21" hidden="1" x14ac:dyDescent="0.25">
      <c r="A3021" t="s">
        <v>2529</v>
      </c>
      <c r="B3021" t="s">
        <v>16</v>
      </c>
      <c r="C3021" t="s">
        <v>17</v>
      </c>
      <c r="E3021" s="1">
        <v>45135</v>
      </c>
      <c r="F3021" s="3" t="s">
        <v>2541</v>
      </c>
      <c r="G3021" t="s">
        <v>2835</v>
      </c>
      <c r="H3021" t="s">
        <v>195</v>
      </c>
      <c r="J3021" s="3" t="s">
        <v>2836</v>
      </c>
      <c r="K3021" s="3" t="s">
        <v>2544</v>
      </c>
      <c r="L3021" s="3" t="s">
        <v>22</v>
      </c>
      <c r="M3021" s="5">
        <v>46053</v>
      </c>
      <c r="N3021">
        <v>1</v>
      </c>
      <c r="O3021" t="s">
        <v>23</v>
      </c>
      <c r="P3021">
        <v>1</v>
      </c>
      <c r="S3021" s="6">
        <v>45197</v>
      </c>
      <c r="T3021" t="s">
        <v>689</v>
      </c>
      <c r="U3021" t="s">
        <v>3059</v>
      </c>
    </row>
    <row r="3022" spans="1:21" hidden="1" x14ac:dyDescent="0.25">
      <c r="A3022" t="s">
        <v>2529</v>
      </c>
      <c r="B3022" t="s">
        <v>74</v>
      </c>
      <c r="C3022" t="s">
        <v>17</v>
      </c>
      <c r="E3022" s="1">
        <v>45022</v>
      </c>
      <c r="F3022" s="3" t="s">
        <v>205</v>
      </c>
      <c r="G3022" t="s">
        <v>2858</v>
      </c>
      <c r="H3022" t="s">
        <v>1702</v>
      </c>
      <c r="J3022" s="3" t="s">
        <v>2691</v>
      </c>
      <c r="K3022" s="3" t="s">
        <v>2692</v>
      </c>
      <c r="L3022" s="3" t="s">
        <v>22</v>
      </c>
      <c r="M3022" s="5">
        <v>45976</v>
      </c>
      <c r="N3022">
        <v>60</v>
      </c>
      <c r="O3022" t="s">
        <v>204</v>
      </c>
      <c r="P3022">
        <v>20</v>
      </c>
      <c r="S3022" s="6">
        <v>45180</v>
      </c>
      <c r="T3022" t="s">
        <v>707</v>
      </c>
      <c r="U3022" t="s">
        <v>3060</v>
      </c>
    </row>
    <row r="3023" spans="1:21" hidden="1" x14ac:dyDescent="0.25">
      <c r="A3023" t="s">
        <v>2529</v>
      </c>
      <c r="B3023" t="s">
        <v>74</v>
      </c>
      <c r="C3023" t="s">
        <v>17</v>
      </c>
      <c r="E3023" s="1">
        <v>45022</v>
      </c>
      <c r="F3023" s="3" t="s">
        <v>205</v>
      </c>
      <c r="G3023" t="s">
        <v>2858</v>
      </c>
      <c r="H3023" t="s">
        <v>1702</v>
      </c>
      <c r="J3023" s="3" t="s">
        <v>2691</v>
      </c>
      <c r="K3023" s="3" t="s">
        <v>2692</v>
      </c>
      <c r="L3023" s="3" t="s">
        <v>22</v>
      </c>
      <c r="M3023" s="5">
        <v>45976</v>
      </c>
      <c r="N3023">
        <v>60</v>
      </c>
      <c r="O3023" t="s">
        <v>204</v>
      </c>
      <c r="P3023">
        <v>40</v>
      </c>
      <c r="S3023" s="6">
        <v>45196</v>
      </c>
      <c r="T3023" s="12" t="s">
        <v>689</v>
      </c>
      <c r="U3023" t="s">
        <v>3059</v>
      </c>
    </row>
    <row r="3024" spans="1:21" hidden="1" x14ac:dyDescent="0.25">
      <c r="A3024" t="s">
        <v>2529</v>
      </c>
      <c r="B3024" t="s">
        <v>16</v>
      </c>
      <c r="C3024" t="s">
        <v>17</v>
      </c>
      <c r="E3024" s="1">
        <v>45062</v>
      </c>
      <c r="F3024" s="3" t="s">
        <v>2541</v>
      </c>
      <c r="G3024" t="s">
        <v>2835</v>
      </c>
      <c r="H3024" t="s">
        <v>195</v>
      </c>
      <c r="J3024" s="3" t="s">
        <v>2543</v>
      </c>
      <c r="K3024" s="3" t="s">
        <v>2544</v>
      </c>
      <c r="L3024" s="3" t="s">
        <v>22</v>
      </c>
      <c r="M3024" s="5" t="s">
        <v>3061</v>
      </c>
      <c r="N3024">
        <v>1</v>
      </c>
      <c r="O3024" t="s">
        <v>23</v>
      </c>
      <c r="P3024">
        <v>1</v>
      </c>
      <c r="S3024" s="6">
        <v>45197</v>
      </c>
      <c r="T3024" t="s">
        <v>689</v>
      </c>
      <c r="U3024" t="s">
        <v>3059</v>
      </c>
    </row>
    <row r="3025" spans="1:21" hidden="1" x14ac:dyDescent="0.25">
      <c r="A3025" t="s">
        <v>2529</v>
      </c>
      <c r="B3025" t="s">
        <v>16</v>
      </c>
      <c r="C3025" t="s">
        <v>17</v>
      </c>
      <c r="E3025" s="1">
        <v>45062</v>
      </c>
      <c r="F3025" s="3" t="s">
        <v>2534</v>
      </c>
      <c r="G3025" t="s">
        <v>3420</v>
      </c>
      <c r="H3025" t="s">
        <v>599</v>
      </c>
      <c r="J3025" s="3" t="s">
        <v>2536</v>
      </c>
      <c r="K3025" s="3">
        <v>40044</v>
      </c>
      <c r="L3025" s="3" t="s">
        <v>22</v>
      </c>
      <c r="M3025" s="5">
        <v>46889</v>
      </c>
      <c r="O3025" t="s">
        <v>23</v>
      </c>
      <c r="P3025">
        <v>800</v>
      </c>
      <c r="S3025" s="6">
        <v>45177</v>
      </c>
      <c r="T3025" t="s">
        <v>707</v>
      </c>
      <c r="U3025" t="s">
        <v>3421</v>
      </c>
    </row>
    <row r="3026" spans="1:21" hidden="1" x14ac:dyDescent="0.25">
      <c r="A3026" t="s">
        <v>2529</v>
      </c>
      <c r="B3026" t="s">
        <v>74</v>
      </c>
      <c r="C3026" t="s">
        <v>17</v>
      </c>
      <c r="E3026" s="1">
        <v>45135</v>
      </c>
      <c r="F3026" s="3" t="s">
        <v>205</v>
      </c>
      <c r="G3026" t="s">
        <v>2864</v>
      </c>
      <c r="H3026" t="s">
        <v>1702</v>
      </c>
      <c r="J3026" s="3" t="s">
        <v>2865</v>
      </c>
      <c r="K3026" s="3" t="s">
        <v>2866</v>
      </c>
      <c r="L3026" s="3" t="s">
        <v>22</v>
      </c>
      <c r="M3026" s="5">
        <v>45978</v>
      </c>
      <c r="O3026" t="s">
        <v>3541</v>
      </c>
      <c r="P3026">
        <v>20</v>
      </c>
      <c r="S3026" s="6">
        <v>45201</v>
      </c>
      <c r="T3026" t="s">
        <v>689</v>
      </c>
      <c r="U3026" t="s">
        <v>3503</v>
      </c>
    </row>
    <row r="3027" spans="1:21" hidden="1" x14ac:dyDescent="0.25">
      <c r="A3027" t="s">
        <v>2529</v>
      </c>
      <c r="B3027" t="s">
        <v>74</v>
      </c>
      <c r="C3027" t="s">
        <v>17</v>
      </c>
      <c r="E3027" s="1">
        <v>45135</v>
      </c>
      <c r="F3027" s="3" t="s">
        <v>205</v>
      </c>
      <c r="G3027" t="s">
        <v>2864</v>
      </c>
      <c r="H3027" t="s">
        <v>1702</v>
      </c>
      <c r="J3027" s="3" t="s">
        <v>2865</v>
      </c>
      <c r="K3027" s="3" t="s">
        <v>2866</v>
      </c>
      <c r="L3027" s="3" t="s">
        <v>22</v>
      </c>
      <c r="M3027" s="5">
        <v>45978</v>
      </c>
      <c r="O3027" t="s">
        <v>3541</v>
      </c>
      <c r="P3027">
        <v>20</v>
      </c>
      <c r="S3027" s="6">
        <v>45207</v>
      </c>
      <c r="T3027" t="s">
        <v>707</v>
      </c>
      <c r="U3027" t="s">
        <v>3503</v>
      </c>
    </row>
    <row r="3028" spans="1:21" hidden="1" x14ac:dyDescent="0.25">
      <c r="A3028" t="s">
        <v>2529</v>
      </c>
      <c r="B3028" t="s">
        <v>74</v>
      </c>
      <c r="C3028" t="s">
        <v>17</v>
      </c>
      <c r="E3028" s="1">
        <v>45063</v>
      </c>
      <c r="F3028" s="3" t="s">
        <v>2556</v>
      </c>
      <c r="G3028" t="s">
        <v>2557</v>
      </c>
      <c r="H3028" t="s">
        <v>2558</v>
      </c>
      <c r="J3028" s="3" t="s">
        <v>2559</v>
      </c>
      <c r="K3028" s="3" t="s">
        <v>2560</v>
      </c>
      <c r="L3028" s="3" t="s">
        <v>22</v>
      </c>
      <c r="M3028" s="5">
        <v>45429</v>
      </c>
      <c r="O3028" t="s">
        <v>23</v>
      </c>
      <c r="P3028">
        <v>162</v>
      </c>
      <c r="S3028" s="6">
        <v>45176</v>
      </c>
      <c r="T3028" t="s">
        <v>707</v>
      </c>
      <c r="U3028" t="s">
        <v>3504</v>
      </c>
    </row>
    <row r="3029" spans="1:21" hidden="1" x14ac:dyDescent="0.25">
      <c r="A3029" t="s">
        <v>2529</v>
      </c>
      <c r="B3029" t="s">
        <v>74</v>
      </c>
      <c r="C3029" t="s">
        <v>17</v>
      </c>
      <c r="E3029" s="1">
        <v>45063</v>
      </c>
      <c r="F3029" s="3" t="s">
        <v>2556</v>
      </c>
      <c r="G3029" t="s">
        <v>2557</v>
      </c>
      <c r="H3029" t="s">
        <v>2558</v>
      </c>
      <c r="J3029" s="3" t="s">
        <v>2559</v>
      </c>
      <c r="K3029" s="3" t="s">
        <v>2560</v>
      </c>
      <c r="L3029" s="3" t="s">
        <v>22</v>
      </c>
      <c r="M3029" s="5">
        <v>45429</v>
      </c>
      <c r="O3029" t="s">
        <v>23</v>
      </c>
      <c r="P3029">
        <v>324</v>
      </c>
      <c r="S3029" s="6">
        <v>45177</v>
      </c>
      <c r="T3029" t="s">
        <v>707</v>
      </c>
      <c r="U3029" t="s">
        <v>3504</v>
      </c>
    </row>
    <row r="3030" spans="1:21" hidden="1" x14ac:dyDescent="0.25">
      <c r="A3030" t="s">
        <v>2529</v>
      </c>
      <c r="B3030" t="s">
        <v>74</v>
      </c>
      <c r="C3030" t="s">
        <v>17</v>
      </c>
      <c r="E3030" s="1">
        <v>45063</v>
      </c>
      <c r="F3030" s="3" t="s">
        <v>2556</v>
      </c>
      <c r="G3030" t="s">
        <v>2557</v>
      </c>
      <c r="H3030" t="s">
        <v>2558</v>
      </c>
      <c r="J3030" s="3" t="s">
        <v>2559</v>
      </c>
      <c r="K3030" s="3" t="s">
        <v>2560</v>
      </c>
      <c r="L3030" s="3" t="s">
        <v>22</v>
      </c>
      <c r="M3030" s="5">
        <v>45429</v>
      </c>
      <c r="O3030" t="s">
        <v>23</v>
      </c>
      <c r="P3030">
        <v>162</v>
      </c>
      <c r="S3030" s="6">
        <v>45180</v>
      </c>
      <c r="T3030" t="s">
        <v>707</v>
      </c>
      <c r="U3030" t="s">
        <v>3504</v>
      </c>
    </row>
    <row r="3031" spans="1:21" hidden="1" x14ac:dyDescent="0.25">
      <c r="A3031" t="s">
        <v>2529</v>
      </c>
      <c r="B3031" t="s">
        <v>74</v>
      </c>
      <c r="C3031" t="s">
        <v>17</v>
      </c>
      <c r="E3031" s="1">
        <v>45120</v>
      </c>
      <c r="F3031" s="3">
        <v>2710</v>
      </c>
      <c r="G3031" t="s">
        <v>3505</v>
      </c>
      <c r="I3031" t="s">
        <v>1702</v>
      </c>
      <c r="J3031" s="3" t="s">
        <v>3506</v>
      </c>
      <c r="K3031" s="3" t="s">
        <v>2243</v>
      </c>
      <c r="L3031" s="3" t="s">
        <v>22</v>
      </c>
      <c r="M3031" s="5">
        <v>46947</v>
      </c>
      <c r="N3031">
        <v>5</v>
      </c>
      <c r="O3031" t="s">
        <v>23</v>
      </c>
      <c r="R3031" s="10">
        <f>Table1[[#This Row],[Initial Balance]]-(SUM(P3032))</f>
        <v>1</v>
      </c>
      <c r="S3031" s="6">
        <v>45120</v>
      </c>
      <c r="T3031" t="s">
        <v>2032</v>
      </c>
      <c r="U3031" t="s">
        <v>25</v>
      </c>
    </row>
    <row r="3032" spans="1:21" hidden="1" x14ac:dyDescent="0.25">
      <c r="A3032" t="s">
        <v>2529</v>
      </c>
      <c r="B3032" t="s">
        <v>74</v>
      </c>
      <c r="C3032" t="s">
        <v>17</v>
      </c>
      <c r="E3032" s="1">
        <v>45120</v>
      </c>
      <c r="F3032" s="3">
        <v>2710</v>
      </c>
      <c r="G3032" t="s">
        <v>3505</v>
      </c>
      <c r="H3032" t="s">
        <v>3507</v>
      </c>
      <c r="I3032" t="s">
        <v>1702</v>
      </c>
      <c r="J3032" s="3" t="s">
        <v>3506</v>
      </c>
      <c r="K3032" s="3">
        <v>17623400</v>
      </c>
      <c r="L3032" s="3" t="s">
        <v>22</v>
      </c>
      <c r="M3032" s="5">
        <v>46947</v>
      </c>
      <c r="O3032" t="s">
        <v>23</v>
      </c>
      <c r="P3032">
        <v>4</v>
      </c>
      <c r="S3032" s="6">
        <v>45197</v>
      </c>
      <c r="T3032" t="s">
        <v>689</v>
      </c>
      <c r="U3032" t="s">
        <v>3059</v>
      </c>
    </row>
    <row r="3033" spans="1:21" hidden="1" x14ac:dyDescent="0.25">
      <c r="A3033" t="s">
        <v>2529</v>
      </c>
      <c r="B3033" t="s">
        <v>3508</v>
      </c>
      <c r="C3033" t="s">
        <v>17</v>
      </c>
      <c r="E3033" s="1">
        <v>45072</v>
      </c>
      <c r="F3033" s="3" t="s">
        <v>3513</v>
      </c>
      <c r="G3033" t="s">
        <v>3509</v>
      </c>
      <c r="H3033" t="s">
        <v>3510</v>
      </c>
      <c r="J3033" s="3" t="s">
        <v>3511</v>
      </c>
      <c r="K3033" s="3">
        <v>300325753</v>
      </c>
      <c r="L3033" s="3" t="s">
        <v>3512</v>
      </c>
      <c r="M3033" s="5">
        <v>45899</v>
      </c>
      <c r="N3033">
        <v>40</v>
      </c>
      <c r="O3033" t="s">
        <v>525</v>
      </c>
      <c r="R3033" s="10">
        <f>Table1[[#This Row],[Initial Balance]]</f>
        <v>40</v>
      </c>
      <c r="S3033" s="6">
        <v>45072</v>
      </c>
      <c r="T3033" t="s">
        <v>2032</v>
      </c>
      <c r="U3033" t="s">
        <v>25</v>
      </c>
    </row>
    <row r="3034" spans="1:21" hidden="1" x14ac:dyDescent="0.25">
      <c r="A3034" t="s">
        <v>2529</v>
      </c>
      <c r="B3034" t="s">
        <v>3514</v>
      </c>
      <c r="C3034" t="s">
        <v>17</v>
      </c>
      <c r="E3034" s="1">
        <v>45120</v>
      </c>
      <c r="F3034" s="3" t="s">
        <v>3515</v>
      </c>
      <c r="G3034" t="s">
        <v>3516</v>
      </c>
      <c r="H3034" t="s">
        <v>35</v>
      </c>
      <c r="I3034" t="s">
        <v>1702</v>
      </c>
      <c r="J3034" s="3" t="s">
        <v>3517</v>
      </c>
      <c r="K3034" s="3" t="s">
        <v>3515</v>
      </c>
      <c r="L3034" s="3" t="s">
        <v>22</v>
      </c>
      <c r="M3034" s="5">
        <v>46947</v>
      </c>
      <c r="N3034">
        <v>4</v>
      </c>
      <c r="O3034" t="s">
        <v>23</v>
      </c>
      <c r="R3034" s="10">
        <f>Table1[[#This Row],[Initial Balance]]-SUM(P3035)</f>
        <v>3</v>
      </c>
      <c r="S3034" s="6">
        <v>45120</v>
      </c>
      <c r="T3034" t="s">
        <v>2032</v>
      </c>
      <c r="U3034" t="s">
        <v>25</v>
      </c>
    </row>
    <row r="3035" spans="1:21" hidden="1" x14ac:dyDescent="0.25">
      <c r="A3035" t="s">
        <v>2529</v>
      </c>
      <c r="B3035" t="s">
        <v>3514</v>
      </c>
      <c r="C3035" t="s">
        <v>17</v>
      </c>
      <c r="E3035" s="1">
        <v>45120</v>
      </c>
      <c r="F3035" s="3" t="s">
        <v>3515</v>
      </c>
      <c r="G3035" t="s">
        <v>3516</v>
      </c>
      <c r="H3035" t="s">
        <v>35</v>
      </c>
      <c r="I3035" t="s">
        <v>1702</v>
      </c>
      <c r="J3035" s="3" t="s">
        <v>3517</v>
      </c>
      <c r="K3035" s="3" t="s">
        <v>3515</v>
      </c>
      <c r="L3035" s="3" t="s">
        <v>22</v>
      </c>
      <c r="M3035" s="5">
        <v>46947</v>
      </c>
      <c r="O3035" t="s">
        <v>23</v>
      </c>
      <c r="P3035">
        <v>1</v>
      </c>
      <c r="S3035" s="6">
        <v>45197</v>
      </c>
      <c r="T3035" t="s">
        <v>689</v>
      </c>
      <c r="U3035" t="s">
        <v>3059</v>
      </c>
    </row>
    <row r="3036" spans="1:21" hidden="1" x14ac:dyDescent="0.25">
      <c r="A3036" t="s">
        <v>2529</v>
      </c>
      <c r="B3036" t="s">
        <v>16</v>
      </c>
      <c r="C3036" t="s">
        <v>17</v>
      </c>
      <c r="E3036" s="1">
        <v>45062</v>
      </c>
      <c r="F3036" s="3" t="s">
        <v>2530</v>
      </c>
      <c r="G3036" t="s">
        <v>2531</v>
      </c>
      <c r="H3036" t="s">
        <v>599</v>
      </c>
      <c r="J3036" s="3" t="s">
        <v>2532</v>
      </c>
      <c r="K3036" s="11" t="s">
        <v>2533</v>
      </c>
      <c r="L3036" s="3" t="s">
        <v>22</v>
      </c>
      <c r="M3036" s="5">
        <v>46889</v>
      </c>
      <c r="O3036" t="s">
        <v>23</v>
      </c>
      <c r="P3036">
        <v>800</v>
      </c>
      <c r="S3036" s="6">
        <v>45180</v>
      </c>
      <c r="T3036" t="s">
        <v>707</v>
      </c>
      <c r="U3036" t="s">
        <v>3421</v>
      </c>
    </row>
    <row r="3037" spans="1:21" hidden="1" x14ac:dyDescent="0.25">
      <c r="A3037" t="s">
        <v>2529</v>
      </c>
      <c r="B3037" t="s">
        <v>16</v>
      </c>
      <c r="C3037" t="s">
        <v>17</v>
      </c>
      <c r="E3037" s="1">
        <v>45062</v>
      </c>
      <c r="F3037" s="3" t="s">
        <v>2545</v>
      </c>
      <c r="G3037" t="s">
        <v>2546</v>
      </c>
      <c r="H3037" t="s">
        <v>233</v>
      </c>
      <c r="J3037" s="3" t="s">
        <v>2547</v>
      </c>
      <c r="K3037" s="3" t="s">
        <v>2548</v>
      </c>
      <c r="L3037" s="3" t="s">
        <v>22</v>
      </c>
      <c r="M3037" s="5">
        <v>45322</v>
      </c>
      <c r="O3037" t="s">
        <v>23</v>
      </c>
      <c r="P3037">
        <v>3</v>
      </c>
      <c r="S3037" s="6">
        <v>45196</v>
      </c>
      <c r="T3037" t="s">
        <v>689</v>
      </c>
      <c r="U3037" t="s">
        <v>3059</v>
      </c>
    </row>
    <row r="3038" spans="1:21" hidden="1" x14ac:dyDescent="0.25">
      <c r="A3038" t="s">
        <v>1794</v>
      </c>
      <c r="B3038" t="s">
        <v>65</v>
      </c>
      <c r="C3038" t="s">
        <v>17</v>
      </c>
      <c r="E3038" s="1">
        <v>44902</v>
      </c>
      <c r="F3038" s="3">
        <v>19700360</v>
      </c>
      <c r="G3038" t="s">
        <v>1935</v>
      </c>
      <c r="H3038" t="s">
        <v>67</v>
      </c>
      <c r="I3038" t="s">
        <v>67</v>
      </c>
      <c r="J3038" s="3" t="s">
        <v>1936</v>
      </c>
      <c r="K3038" s="3" t="s">
        <v>1937</v>
      </c>
      <c r="L3038" s="3" t="s">
        <v>22</v>
      </c>
      <c r="M3038" s="5">
        <v>44804</v>
      </c>
      <c r="N3038">
        <v>5000</v>
      </c>
      <c r="O3038" t="s">
        <v>23</v>
      </c>
      <c r="R3038" s="10">
        <f>Table1[[#This Row],[Initial Balance]]-SUM(P3121,P3162,P3545)</f>
        <v>4997</v>
      </c>
      <c r="S3038" s="6">
        <v>44902</v>
      </c>
      <c r="T3038" t="s">
        <v>24</v>
      </c>
      <c r="U3038" t="s">
        <v>25</v>
      </c>
    </row>
    <row r="3039" spans="1:21" hidden="1" x14ac:dyDescent="0.25">
      <c r="A3039" t="s">
        <v>1794</v>
      </c>
      <c r="B3039" t="s">
        <v>74</v>
      </c>
      <c r="C3039" t="s">
        <v>722</v>
      </c>
      <c r="E3039" s="1">
        <v>44860</v>
      </c>
      <c r="F3039" s="3" t="s">
        <v>1795</v>
      </c>
      <c r="G3039" t="s">
        <v>1796</v>
      </c>
      <c r="H3039" t="s">
        <v>1797</v>
      </c>
      <c r="J3039" s="3" t="s">
        <v>1798</v>
      </c>
      <c r="K3039" s="3" t="s">
        <v>1799</v>
      </c>
      <c r="N3039">
        <v>10000</v>
      </c>
      <c r="O3039" t="s">
        <v>103</v>
      </c>
      <c r="R3039" s="10" t="e">
        <f>Table1[[#This Row],[Initial Balance]]-SUM(P3040,P3056,P3122,P3608,P3609,P3610,P3611,P3612,P3613,P3614,P3615,P3616,#REF!,P3617,P3618,P3619,P3620,P3621,P3622,P4274,P4275)</f>
        <v>#REF!</v>
      </c>
      <c r="S3039" s="6">
        <v>44860</v>
      </c>
      <c r="T3039" t="s">
        <v>24</v>
      </c>
      <c r="U3039" t="s">
        <v>1726</v>
      </c>
    </row>
    <row r="3040" spans="1:21" hidden="1" x14ac:dyDescent="0.25">
      <c r="A3040" t="s">
        <v>1794</v>
      </c>
      <c r="B3040" t="s">
        <v>74</v>
      </c>
      <c r="C3040" t="s">
        <v>722</v>
      </c>
      <c r="E3040" s="1">
        <v>44860</v>
      </c>
      <c r="F3040" s="3" t="s">
        <v>1795</v>
      </c>
      <c r="G3040" t="s">
        <v>1796</v>
      </c>
      <c r="H3040" t="s">
        <v>1797</v>
      </c>
      <c r="J3040" s="3" t="s">
        <v>1798</v>
      </c>
      <c r="K3040" s="3" t="s">
        <v>1799</v>
      </c>
      <c r="O3040" t="s">
        <v>103</v>
      </c>
      <c r="P3040">
        <v>8</v>
      </c>
      <c r="S3040" s="6">
        <v>44861</v>
      </c>
      <c r="T3040" t="s">
        <v>28</v>
      </c>
      <c r="U3040" t="s">
        <v>1800</v>
      </c>
    </row>
    <row r="3041" spans="1:21" hidden="1" x14ac:dyDescent="0.25">
      <c r="A3041" t="s">
        <v>1794</v>
      </c>
      <c r="B3041" t="s">
        <v>74</v>
      </c>
      <c r="C3041" t="s">
        <v>722</v>
      </c>
      <c r="E3041" s="1">
        <v>44865</v>
      </c>
      <c r="F3041" s="3" t="s">
        <v>1805</v>
      </c>
      <c r="G3041" t="s">
        <v>1806</v>
      </c>
      <c r="H3041" t="s">
        <v>744</v>
      </c>
      <c r="J3041" s="3" t="s">
        <v>1807</v>
      </c>
      <c r="K3041" s="3">
        <v>2174083807</v>
      </c>
      <c r="L3041" s="3" t="s">
        <v>102</v>
      </c>
      <c r="M3041" s="5">
        <v>46093</v>
      </c>
      <c r="N3041">
        <v>1</v>
      </c>
      <c r="O3041" t="s">
        <v>422</v>
      </c>
      <c r="R3041" s="10">
        <v>1</v>
      </c>
      <c r="S3041" s="6">
        <v>44865</v>
      </c>
      <c r="T3041" t="s">
        <v>24</v>
      </c>
      <c r="U3041" t="s">
        <v>1726</v>
      </c>
    </row>
    <row r="3042" spans="1:21" hidden="1" x14ac:dyDescent="0.25">
      <c r="A3042" t="s">
        <v>1794</v>
      </c>
      <c r="B3042" t="s">
        <v>74</v>
      </c>
      <c r="C3042" t="s">
        <v>722</v>
      </c>
      <c r="E3042" s="1">
        <v>44865</v>
      </c>
      <c r="F3042" s="3" t="s">
        <v>1808</v>
      </c>
      <c r="G3042" t="s">
        <v>1809</v>
      </c>
      <c r="H3042" t="s">
        <v>452</v>
      </c>
      <c r="J3042" s="3" t="s">
        <v>1810</v>
      </c>
      <c r="K3042" s="3" t="s">
        <v>1811</v>
      </c>
      <c r="L3042" s="3" t="s">
        <v>102</v>
      </c>
      <c r="M3042" s="5">
        <v>45807</v>
      </c>
      <c r="N3042">
        <v>500</v>
      </c>
      <c r="O3042" t="s">
        <v>103</v>
      </c>
      <c r="P3042">
        <v>0</v>
      </c>
      <c r="R3042" s="10">
        <f>Table1[[#This Row],[Initial Balance]]-P3488-P3489-P3490-P3491-P3492-P3493-P3494-P3495-P3496-P3497-P3498-P3756-P3757-P3758</f>
        <v>117.52999999999993</v>
      </c>
      <c r="S3042" s="6">
        <v>44865</v>
      </c>
      <c r="T3042" t="s">
        <v>24</v>
      </c>
      <c r="U3042" t="s">
        <v>1726</v>
      </c>
    </row>
    <row r="3043" spans="1:21" hidden="1" x14ac:dyDescent="0.25">
      <c r="A3043" t="s">
        <v>1794</v>
      </c>
      <c r="B3043" t="s">
        <v>74</v>
      </c>
      <c r="C3043" t="s">
        <v>722</v>
      </c>
      <c r="E3043" s="1">
        <v>44860</v>
      </c>
      <c r="F3043" s="3" t="s">
        <v>1795</v>
      </c>
      <c r="G3043" t="s">
        <v>1796</v>
      </c>
      <c r="H3043" t="s">
        <v>1797</v>
      </c>
      <c r="J3043" s="3" t="s">
        <v>1798</v>
      </c>
      <c r="K3043" s="3" t="s">
        <v>1799</v>
      </c>
      <c r="O3043" t="s">
        <v>103</v>
      </c>
      <c r="P3043">
        <v>51</v>
      </c>
      <c r="S3043" s="6">
        <v>44873</v>
      </c>
      <c r="T3043" t="s">
        <v>28</v>
      </c>
      <c r="U3043" t="s">
        <v>1835</v>
      </c>
    </row>
    <row r="3044" spans="1:21" hidden="1" x14ac:dyDescent="0.25">
      <c r="A3044" t="s">
        <v>1794</v>
      </c>
      <c r="B3044" t="s">
        <v>74</v>
      </c>
      <c r="C3044" t="s">
        <v>722</v>
      </c>
      <c r="E3044" s="1">
        <v>44873</v>
      </c>
      <c r="F3044" s="3" t="s">
        <v>1836</v>
      </c>
      <c r="G3044" t="s">
        <v>1796</v>
      </c>
      <c r="H3044" t="s">
        <v>1797</v>
      </c>
      <c r="J3044" s="3" t="s">
        <v>1837</v>
      </c>
      <c r="K3044" s="3" t="s">
        <v>1838</v>
      </c>
      <c r="N3044">
        <v>10000</v>
      </c>
      <c r="O3044" t="s">
        <v>103</v>
      </c>
      <c r="R3044" s="10">
        <v>0</v>
      </c>
      <c r="S3044" s="6">
        <v>44873</v>
      </c>
      <c r="T3044" t="s">
        <v>24</v>
      </c>
      <c r="U3044" t="s">
        <v>1726</v>
      </c>
    </row>
    <row r="3045" spans="1:21" hidden="1" x14ac:dyDescent="0.25">
      <c r="A3045" t="s">
        <v>1794</v>
      </c>
      <c r="B3045" t="s">
        <v>74</v>
      </c>
      <c r="C3045" t="s">
        <v>722</v>
      </c>
      <c r="E3045" s="1">
        <v>44873</v>
      </c>
      <c r="F3045" s="3" t="s">
        <v>1836</v>
      </c>
      <c r="G3045" t="s">
        <v>1796</v>
      </c>
      <c r="H3045" t="s">
        <v>1797</v>
      </c>
      <c r="J3045" s="3" t="s">
        <v>1837</v>
      </c>
      <c r="K3045" s="3" t="s">
        <v>1838</v>
      </c>
      <c r="O3045" t="s">
        <v>103</v>
      </c>
      <c r="P3045">
        <v>52</v>
      </c>
      <c r="S3045" s="6">
        <v>44873</v>
      </c>
      <c r="T3045" t="s">
        <v>28</v>
      </c>
      <c r="U3045" t="s">
        <v>1835</v>
      </c>
    </row>
    <row r="3046" spans="1:21" hidden="1" x14ac:dyDescent="0.25">
      <c r="A3046" t="s">
        <v>1794</v>
      </c>
      <c r="B3046" t="s">
        <v>74</v>
      </c>
      <c r="C3046" t="s">
        <v>722</v>
      </c>
      <c r="E3046" s="1">
        <v>44873</v>
      </c>
      <c r="F3046" s="3" t="s">
        <v>1836</v>
      </c>
      <c r="G3046" t="s">
        <v>1796</v>
      </c>
      <c r="H3046" t="s">
        <v>1797</v>
      </c>
      <c r="J3046" s="3" t="s">
        <v>1837</v>
      </c>
      <c r="K3046" s="3" t="s">
        <v>1838</v>
      </c>
      <c r="O3046" t="s">
        <v>103</v>
      </c>
      <c r="P3046">
        <v>8</v>
      </c>
      <c r="S3046" s="6">
        <v>44873</v>
      </c>
      <c r="T3046" t="s">
        <v>28</v>
      </c>
      <c r="U3046" t="s">
        <v>1800</v>
      </c>
    </row>
    <row r="3047" spans="1:21" hidden="1" x14ac:dyDescent="0.25">
      <c r="A3047" t="s">
        <v>1794</v>
      </c>
      <c r="B3047" t="s">
        <v>16</v>
      </c>
      <c r="C3047" t="s">
        <v>17</v>
      </c>
      <c r="E3047" s="1">
        <v>44214</v>
      </c>
      <c r="F3047" s="3" t="s">
        <v>418</v>
      </c>
      <c r="G3047" t="s">
        <v>419</v>
      </c>
      <c r="H3047" t="s">
        <v>420</v>
      </c>
      <c r="I3047" t="s">
        <v>42</v>
      </c>
      <c r="K3047" s="3">
        <v>60257113</v>
      </c>
      <c r="L3047" s="3" t="s">
        <v>22</v>
      </c>
      <c r="M3047" s="5">
        <v>45169</v>
      </c>
      <c r="N3047">
        <v>7</v>
      </c>
      <c r="O3047" t="s">
        <v>23</v>
      </c>
      <c r="R3047" s="10">
        <f>Table1[[#This Row],[Initial Balance]]-P3191-P3242-P3243-P4353-P4354-P4355</f>
        <v>-241.97</v>
      </c>
      <c r="S3047" s="6">
        <v>44873</v>
      </c>
      <c r="T3047" t="s">
        <v>24</v>
      </c>
      <c r="U3047" t="s">
        <v>1843</v>
      </c>
    </row>
    <row r="3048" spans="1:21" hidden="1" x14ac:dyDescent="0.25">
      <c r="A3048" t="s">
        <v>1794</v>
      </c>
      <c r="B3048" t="s">
        <v>74</v>
      </c>
      <c r="C3048" t="s">
        <v>17</v>
      </c>
      <c r="E3048" s="1">
        <v>44881</v>
      </c>
      <c r="F3048" s="3" t="s">
        <v>1101</v>
      </c>
      <c r="G3048" t="s">
        <v>202</v>
      </c>
      <c r="H3048" t="s">
        <v>1703</v>
      </c>
      <c r="J3048" s="3" t="s">
        <v>1874</v>
      </c>
      <c r="K3048" s="3" t="s">
        <v>1875</v>
      </c>
      <c r="L3048" s="3" t="s">
        <v>22</v>
      </c>
      <c r="M3048" s="5">
        <v>45914</v>
      </c>
      <c r="N3048">
        <v>36</v>
      </c>
      <c r="O3048" t="s">
        <v>204</v>
      </c>
      <c r="R3048" s="10">
        <f>Table1[[#This Row],[Initial Balance]]-SUM(P3147,P3148,P3191,P3270,P3360,P3361,P4207,P4208,P4209,P4210,P4211)</f>
        <v>-1641.8806099999999</v>
      </c>
      <c r="S3048" s="6">
        <v>44881</v>
      </c>
      <c r="T3048" t="s">
        <v>24</v>
      </c>
      <c r="U3048" t="s">
        <v>25</v>
      </c>
    </row>
    <row r="3049" spans="1:21" hidden="1" x14ac:dyDescent="0.25">
      <c r="A3049" t="s">
        <v>1794</v>
      </c>
      <c r="B3049" t="s">
        <v>16</v>
      </c>
      <c r="C3049" t="s">
        <v>17</v>
      </c>
      <c r="E3049" s="1">
        <v>44883</v>
      </c>
      <c r="F3049" s="3" t="s">
        <v>361</v>
      </c>
      <c r="G3049" t="s">
        <v>1876</v>
      </c>
      <c r="H3049" t="s">
        <v>41</v>
      </c>
      <c r="I3049" t="s">
        <v>41</v>
      </c>
      <c r="J3049" s="3" t="s">
        <v>1877</v>
      </c>
      <c r="K3049" s="3">
        <v>6052207030</v>
      </c>
      <c r="L3049" s="3" t="s">
        <v>22</v>
      </c>
      <c r="M3049" s="5">
        <v>46709</v>
      </c>
      <c r="N3049">
        <v>50</v>
      </c>
      <c r="O3049" t="s">
        <v>23</v>
      </c>
      <c r="R3049" s="10">
        <f>Table1[[#This Row],[Initial Balance]]-SUM(P3151,P3204,P3370,P3371,P3486,P3487,P3869,P3870,P3871,P3872,P3873,P3874,P3753:P3754)</f>
        <v>-10046.94</v>
      </c>
      <c r="S3049" s="6">
        <v>44883</v>
      </c>
      <c r="T3049" t="s">
        <v>24</v>
      </c>
      <c r="U3049" t="s">
        <v>25</v>
      </c>
    </row>
    <row r="3050" spans="1:21" hidden="1" x14ac:dyDescent="0.25">
      <c r="A3050" t="s">
        <v>1794</v>
      </c>
      <c r="B3050" t="s">
        <v>74</v>
      </c>
      <c r="C3050" t="s">
        <v>722</v>
      </c>
      <c r="E3050" s="1">
        <v>44887</v>
      </c>
      <c r="F3050" s="3" t="s">
        <v>1878</v>
      </c>
      <c r="G3050" t="s">
        <v>1879</v>
      </c>
      <c r="H3050" t="s">
        <v>1880</v>
      </c>
      <c r="I3050" t="s">
        <v>1880</v>
      </c>
      <c r="J3050" s="3" t="s">
        <v>1881</v>
      </c>
      <c r="K3050" s="3" t="s">
        <v>1882</v>
      </c>
      <c r="L3050" s="3" t="s">
        <v>102</v>
      </c>
      <c r="M3050" s="5">
        <v>45120</v>
      </c>
      <c r="N3050">
        <v>147.5</v>
      </c>
      <c r="O3050" t="s">
        <v>948</v>
      </c>
      <c r="R3050" s="10">
        <f>Table1[[#This Row],[Initial Balance]]-P3141-P3142-P3143-P3144-P3551</f>
        <v>0</v>
      </c>
      <c r="S3050" s="6">
        <v>44887</v>
      </c>
      <c r="T3050" t="s">
        <v>24</v>
      </c>
      <c r="U3050" t="s">
        <v>1763</v>
      </c>
    </row>
    <row r="3051" spans="1:21" hidden="1" x14ac:dyDescent="0.25">
      <c r="A3051" t="s">
        <v>1794</v>
      </c>
      <c r="B3051" t="s">
        <v>74</v>
      </c>
      <c r="C3051" t="s">
        <v>17</v>
      </c>
      <c r="E3051" s="1">
        <v>44887</v>
      </c>
      <c r="F3051" s="3" t="s">
        <v>1101</v>
      </c>
      <c r="G3051" t="s">
        <v>202</v>
      </c>
      <c r="H3051" t="s">
        <v>1702</v>
      </c>
      <c r="I3051" t="s">
        <v>1703</v>
      </c>
      <c r="J3051" s="3" t="s">
        <v>1890</v>
      </c>
      <c r="K3051" s="3" t="s">
        <v>1891</v>
      </c>
      <c r="L3051" s="3" t="s">
        <v>22</v>
      </c>
      <c r="M3051" s="5">
        <v>45921</v>
      </c>
      <c r="N3051">
        <v>24</v>
      </c>
      <c r="O3051" t="s">
        <v>204</v>
      </c>
      <c r="R3051" s="10">
        <v>0</v>
      </c>
      <c r="S3051" s="6">
        <v>44887</v>
      </c>
      <c r="T3051" t="s">
        <v>24</v>
      </c>
      <c r="U3051" t="s">
        <v>1726</v>
      </c>
    </row>
    <row r="3052" spans="1:21" hidden="1" x14ac:dyDescent="0.25">
      <c r="A3052" t="s">
        <v>1794</v>
      </c>
      <c r="B3052" t="s">
        <v>16</v>
      </c>
      <c r="C3052" t="s">
        <v>17</v>
      </c>
      <c r="E3052" s="1">
        <v>44886</v>
      </c>
      <c r="F3052" s="3" t="s">
        <v>231</v>
      </c>
      <c r="G3052" t="s">
        <v>1892</v>
      </c>
      <c r="H3052" t="s">
        <v>233</v>
      </c>
      <c r="I3052" t="s">
        <v>233</v>
      </c>
      <c r="J3052" s="3" t="s">
        <v>1893</v>
      </c>
      <c r="K3052" s="3" t="s">
        <v>1894</v>
      </c>
      <c r="L3052" s="3" t="s">
        <v>22</v>
      </c>
      <c r="M3052" s="5">
        <v>45930</v>
      </c>
      <c r="N3052">
        <v>15</v>
      </c>
      <c r="O3052" t="s">
        <v>23</v>
      </c>
      <c r="R3052" s="10">
        <f>Table1[[#This Row],[Initial Balance]]-SUM(P3360,P3951,P3952,P3953,P3954,P3955,P3956,P3957)</f>
        <v>-23</v>
      </c>
      <c r="S3052" s="6">
        <v>44886</v>
      </c>
      <c r="T3052" t="s">
        <v>24</v>
      </c>
      <c r="U3052" t="s">
        <v>1895</v>
      </c>
    </row>
    <row r="3053" spans="1:21" hidden="1" x14ac:dyDescent="0.25">
      <c r="A3053" t="s">
        <v>1794</v>
      </c>
      <c r="B3053" t="s">
        <v>16</v>
      </c>
      <c r="C3053" t="s">
        <v>17</v>
      </c>
      <c r="E3053" s="1">
        <v>44886</v>
      </c>
      <c r="F3053" s="3" t="s">
        <v>39</v>
      </c>
      <c r="G3053" t="s">
        <v>1897</v>
      </c>
      <c r="H3053" t="s">
        <v>1898</v>
      </c>
      <c r="I3053" t="s">
        <v>42</v>
      </c>
      <c r="J3053" s="3" t="s">
        <v>1899</v>
      </c>
      <c r="K3053" s="3">
        <v>60373569</v>
      </c>
      <c r="L3053" s="3" t="s">
        <v>22</v>
      </c>
      <c r="M3053" s="5">
        <v>45808</v>
      </c>
      <c r="N3053">
        <v>10</v>
      </c>
      <c r="O3053" t="s">
        <v>23</v>
      </c>
      <c r="R3053" s="10">
        <f>Table1[[#This Row],[Initial Balance]]-SUM(P3153,P4103,P4104,P4105,P4106)</f>
        <v>9.9700000000000006</v>
      </c>
      <c r="S3053" s="6">
        <v>44887</v>
      </c>
      <c r="T3053" t="s">
        <v>24</v>
      </c>
      <c r="U3053" t="s">
        <v>1895</v>
      </c>
    </row>
    <row r="3054" spans="1:21" hidden="1" x14ac:dyDescent="0.25">
      <c r="A3054" t="s">
        <v>1794</v>
      </c>
      <c r="B3054" t="s">
        <v>16</v>
      </c>
      <c r="C3054" t="s">
        <v>17</v>
      </c>
      <c r="E3054" s="1">
        <v>44874</v>
      </c>
      <c r="F3054" s="3" t="s">
        <v>1862</v>
      </c>
      <c r="G3054" t="s">
        <v>1863</v>
      </c>
      <c r="H3054" t="s">
        <v>135</v>
      </c>
      <c r="I3054" t="s">
        <v>135</v>
      </c>
      <c r="J3054" s="3" t="s">
        <v>1864</v>
      </c>
      <c r="K3054" s="3">
        <v>2048004703</v>
      </c>
      <c r="L3054" s="3" t="s">
        <v>22</v>
      </c>
      <c r="M3054" s="5">
        <v>45260</v>
      </c>
      <c r="N3054">
        <v>3</v>
      </c>
      <c r="O3054" t="s">
        <v>23</v>
      </c>
      <c r="R3054" s="10">
        <v>0</v>
      </c>
      <c r="S3054" s="6">
        <v>44874</v>
      </c>
      <c r="T3054" t="s">
        <v>24</v>
      </c>
      <c r="U3054" t="s">
        <v>1895</v>
      </c>
    </row>
    <row r="3055" spans="1:21" hidden="1" x14ac:dyDescent="0.25">
      <c r="A3055" t="s">
        <v>1794</v>
      </c>
      <c r="B3055" t="s">
        <v>16</v>
      </c>
      <c r="C3055" t="s">
        <v>17</v>
      </c>
      <c r="E3055" s="1">
        <v>44887</v>
      </c>
      <c r="F3055" s="3" t="s">
        <v>30</v>
      </c>
      <c r="G3055" t="s">
        <v>1900</v>
      </c>
      <c r="H3055" t="s">
        <v>20</v>
      </c>
      <c r="I3055" t="s">
        <v>33</v>
      </c>
      <c r="J3055" s="3" t="s">
        <v>1901</v>
      </c>
      <c r="K3055" s="3">
        <v>600004</v>
      </c>
      <c r="L3055" s="3" t="s">
        <v>22</v>
      </c>
      <c r="M3055" s="5">
        <v>45705</v>
      </c>
      <c r="N3055">
        <v>25</v>
      </c>
      <c r="O3055" t="s">
        <v>23</v>
      </c>
      <c r="R3055" s="10">
        <v>0</v>
      </c>
      <c r="S3055" s="6">
        <v>44894</v>
      </c>
      <c r="T3055" t="s">
        <v>24</v>
      </c>
      <c r="U3055" t="s">
        <v>25</v>
      </c>
    </row>
    <row r="3056" spans="1:21" hidden="1" x14ac:dyDescent="0.25">
      <c r="A3056" t="s">
        <v>1794</v>
      </c>
      <c r="B3056" t="s">
        <v>74</v>
      </c>
      <c r="C3056" t="s">
        <v>722</v>
      </c>
      <c r="E3056" s="1">
        <v>44895</v>
      </c>
      <c r="F3056" s="3" t="s">
        <v>1902</v>
      </c>
      <c r="G3056" t="s">
        <v>1903</v>
      </c>
      <c r="H3056" t="s">
        <v>20</v>
      </c>
      <c r="I3056" t="s">
        <v>20</v>
      </c>
      <c r="J3056" s="3" t="s">
        <v>1904</v>
      </c>
      <c r="K3056" s="3">
        <v>220687</v>
      </c>
      <c r="L3056" s="3" t="s">
        <v>22</v>
      </c>
      <c r="M3056" s="5">
        <v>45350</v>
      </c>
      <c r="N3056">
        <v>2</v>
      </c>
      <c r="O3056" t="s">
        <v>204</v>
      </c>
      <c r="R3056" s="10">
        <f>Table1[[#This Row],[Initial Balance]]-SUM(P3269,P3405,P3406,P3407,P3603,P3604,P3605,P4374,P4375,P4376,P4377)</f>
        <v>-106.4</v>
      </c>
      <c r="S3056" s="6">
        <v>44895</v>
      </c>
      <c r="T3056" t="s">
        <v>346</v>
      </c>
      <c r="U3056" t="s">
        <v>1726</v>
      </c>
    </row>
    <row r="3057" spans="1:21" hidden="1" x14ac:dyDescent="0.25">
      <c r="A3057" t="s">
        <v>1794</v>
      </c>
      <c r="B3057" t="s">
        <v>16</v>
      </c>
      <c r="C3057" t="s">
        <v>17</v>
      </c>
      <c r="E3057" s="1">
        <v>44894</v>
      </c>
      <c r="F3057" s="3" t="s">
        <v>1905</v>
      </c>
      <c r="G3057" t="s">
        <v>1906</v>
      </c>
      <c r="H3057" t="s">
        <v>32</v>
      </c>
      <c r="I3057" t="s">
        <v>20</v>
      </c>
      <c r="J3057" s="3" t="s">
        <v>1907</v>
      </c>
      <c r="K3057" s="3">
        <v>519484</v>
      </c>
      <c r="L3057" s="3" t="s">
        <v>22</v>
      </c>
      <c r="M3057" s="5">
        <v>45808</v>
      </c>
      <c r="N3057">
        <v>400</v>
      </c>
      <c r="O3057" t="s">
        <v>23</v>
      </c>
      <c r="R3057" s="10">
        <f>Table1[[#This Row],[Initial Balance]]-P3099-P3129-P3191-P3192-P3193-P3225-P3372-P3373-P3374-P3375-P4660</f>
        <v>0</v>
      </c>
      <c r="S3057" s="6">
        <v>44896</v>
      </c>
      <c r="T3057" t="s">
        <v>24</v>
      </c>
      <c r="U3057" t="s">
        <v>25</v>
      </c>
    </row>
    <row r="3058" spans="1:21" hidden="1" x14ac:dyDescent="0.25">
      <c r="A3058" t="s">
        <v>1794</v>
      </c>
      <c r="B3058" t="s">
        <v>74</v>
      </c>
      <c r="C3058" t="s">
        <v>17</v>
      </c>
      <c r="E3058" s="1">
        <v>44887</v>
      </c>
      <c r="F3058" s="3" t="s">
        <v>1101</v>
      </c>
      <c r="G3058" t="s">
        <v>202</v>
      </c>
      <c r="H3058" t="s">
        <v>1702</v>
      </c>
      <c r="I3058" t="s">
        <v>1703</v>
      </c>
      <c r="J3058" s="3" t="s">
        <v>1890</v>
      </c>
      <c r="K3058" s="3" t="s">
        <v>1891</v>
      </c>
      <c r="L3058" s="3" t="s">
        <v>22</v>
      </c>
      <c r="M3058" s="5">
        <v>45921</v>
      </c>
      <c r="O3058" t="s">
        <v>204</v>
      </c>
      <c r="P3058">
        <v>0</v>
      </c>
      <c r="S3058" s="6">
        <v>44895</v>
      </c>
      <c r="T3058" t="s">
        <v>24</v>
      </c>
      <c r="U3058" t="s">
        <v>25</v>
      </c>
    </row>
    <row r="3059" spans="1:21" hidden="1" x14ac:dyDescent="0.25">
      <c r="A3059" t="s">
        <v>1794</v>
      </c>
      <c r="B3059" t="s">
        <v>16</v>
      </c>
      <c r="C3059" t="s">
        <v>17</v>
      </c>
      <c r="E3059" s="1">
        <v>44894</v>
      </c>
      <c r="F3059" s="3" t="s">
        <v>328</v>
      </c>
      <c r="G3059" t="s">
        <v>1908</v>
      </c>
      <c r="H3059" t="s">
        <v>67</v>
      </c>
      <c r="I3059" t="s">
        <v>67</v>
      </c>
      <c r="J3059" s="3" t="s">
        <v>1909</v>
      </c>
      <c r="K3059" s="3">
        <v>6222010171</v>
      </c>
      <c r="L3059" s="3" t="s">
        <v>22</v>
      </c>
      <c r="M3059" s="5">
        <v>45518</v>
      </c>
      <c r="N3059">
        <v>5000</v>
      </c>
      <c r="O3059" t="s">
        <v>23</v>
      </c>
      <c r="R3059" s="10">
        <v>2000</v>
      </c>
      <c r="S3059" s="6">
        <v>44894</v>
      </c>
      <c r="T3059" t="s">
        <v>24</v>
      </c>
      <c r="U3059" t="s">
        <v>25</v>
      </c>
    </row>
    <row r="3060" spans="1:21" hidden="1" x14ac:dyDescent="0.25">
      <c r="A3060" t="s">
        <v>1794</v>
      </c>
      <c r="B3060" t="s">
        <v>65</v>
      </c>
      <c r="C3060" t="s">
        <v>17</v>
      </c>
      <c r="E3060" s="1">
        <v>44894</v>
      </c>
      <c r="F3060" s="3" t="s">
        <v>1910</v>
      </c>
      <c r="G3060" t="s">
        <v>1911</v>
      </c>
      <c r="H3060" t="s">
        <v>67</v>
      </c>
      <c r="I3060" t="s">
        <v>67</v>
      </c>
      <c r="J3060" s="3" t="s">
        <v>1912</v>
      </c>
      <c r="K3060" s="3">
        <v>6222009851</v>
      </c>
      <c r="L3060" s="3" t="s">
        <v>22</v>
      </c>
      <c r="M3060" s="5">
        <v>45508</v>
      </c>
      <c r="N3060">
        <v>5000</v>
      </c>
      <c r="O3060" t="s">
        <v>23</v>
      </c>
      <c r="R3060" s="10">
        <v>2000</v>
      </c>
      <c r="S3060" s="6">
        <v>44894</v>
      </c>
      <c r="T3060" t="s">
        <v>24</v>
      </c>
      <c r="U3060" t="s">
        <v>25</v>
      </c>
    </row>
    <row r="3061" spans="1:21" hidden="1" x14ac:dyDescent="0.25">
      <c r="A3061" t="s">
        <v>1794</v>
      </c>
      <c r="B3061" t="s">
        <v>74</v>
      </c>
      <c r="C3061" t="s">
        <v>722</v>
      </c>
      <c r="E3061" s="1">
        <v>44860</v>
      </c>
      <c r="F3061" s="3" t="s">
        <v>1795</v>
      </c>
      <c r="G3061" t="s">
        <v>1796</v>
      </c>
      <c r="H3061" t="s">
        <v>1797</v>
      </c>
      <c r="J3061" s="3" t="s">
        <v>1798</v>
      </c>
      <c r="K3061" s="3" t="s">
        <v>1799</v>
      </c>
      <c r="O3061" t="s">
        <v>103</v>
      </c>
      <c r="P3061">
        <v>40</v>
      </c>
      <c r="S3061" s="6">
        <v>44901</v>
      </c>
      <c r="T3061" t="s">
        <v>28</v>
      </c>
      <c r="U3061" t="s">
        <v>1800</v>
      </c>
    </row>
    <row r="3062" spans="1:21" hidden="1" x14ac:dyDescent="0.25">
      <c r="A3062" t="s">
        <v>1794</v>
      </c>
      <c r="B3062" t="s">
        <v>74</v>
      </c>
      <c r="C3062" t="s">
        <v>722</v>
      </c>
      <c r="E3062" s="1">
        <v>44873</v>
      </c>
      <c r="F3062" s="3" t="s">
        <v>1836</v>
      </c>
      <c r="G3062" t="s">
        <v>1796</v>
      </c>
      <c r="H3062" t="s">
        <v>1797</v>
      </c>
      <c r="J3062" s="3" t="s">
        <v>1837</v>
      </c>
      <c r="K3062" s="3" t="s">
        <v>1838</v>
      </c>
      <c r="O3062" t="s">
        <v>103</v>
      </c>
      <c r="P3062">
        <v>9940</v>
      </c>
      <c r="S3062" s="6">
        <v>44901</v>
      </c>
      <c r="T3062" t="s">
        <v>28</v>
      </c>
      <c r="U3062" t="s">
        <v>1913</v>
      </c>
    </row>
    <row r="3063" spans="1:21" hidden="1" x14ac:dyDescent="0.25">
      <c r="A3063" t="s">
        <v>1794</v>
      </c>
      <c r="B3063" t="s">
        <v>16</v>
      </c>
      <c r="C3063" t="s">
        <v>17</v>
      </c>
      <c r="E3063" s="1">
        <v>44915</v>
      </c>
      <c r="F3063" s="3" t="s">
        <v>1919</v>
      </c>
      <c r="G3063" t="s">
        <v>1920</v>
      </c>
      <c r="H3063" t="s">
        <v>1745</v>
      </c>
      <c r="I3063" t="s">
        <v>1745</v>
      </c>
      <c r="J3063" s="3" t="s">
        <v>1921</v>
      </c>
      <c r="L3063" s="3" t="s">
        <v>22</v>
      </c>
      <c r="M3063" s="5">
        <v>46741</v>
      </c>
      <c r="N3063">
        <v>600</v>
      </c>
      <c r="O3063" t="s">
        <v>23</v>
      </c>
      <c r="P3063">
        <v>0</v>
      </c>
      <c r="R3063" s="10">
        <f>Table1[[#This Row],[Initial Balance]]-P3991-P4078</f>
        <v>409</v>
      </c>
      <c r="S3063" s="6">
        <v>44915</v>
      </c>
      <c r="T3063" t="s">
        <v>24</v>
      </c>
      <c r="U3063" t="s">
        <v>25</v>
      </c>
    </row>
    <row r="3064" spans="1:21" hidden="1" x14ac:dyDescent="0.25">
      <c r="A3064" t="s">
        <v>1794</v>
      </c>
      <c r="B3064" t="s">
        <v>74</v>
      </c>
      <c r="C3064" t="s">
        <v>722</v>
      </c>
      <c r="E3064" s="1">
        <v>44908</v>
      </c>
      <c r="F3064" s="3" t="s">
        <v>1922</v>
      </c>
      <c r="G3064" t="s">
        <v>1879</v>
      </c>
      <c r="H3064" t="s">
        <v>1880</v>
      </c>
      <c r="I3064" t="s">
        <v>1880</v>
      </c>
      <c r="J3064" s="3" t="s">
        <v>1923</v>
      </c>
      <c r="K3064" s="3">
        <v>21081802</v>
      </c>
      <c r="L3064" s="3" t="s">
        <v>102</v>
      </c>
      <c r="M3064" s="5">
        <v>44992</v>
      </c>
      <c r="N3064">
        <v>38</v>
      </c>
      <c r="O3064" t="s">
        <v>103</v>
      </c>
      <c r="R3064" s="10">
        <f>Table1[[#This Row],[Initial Balance]]-P3167-P3515-P3516-P3517-P3518-P4317-P4318-P4319</f>
        <v>-163.01</v>
      </c>
      <c r="S3064" s="6">
        <v>44908</v>
      </c>
      <c r="T3064" t="s">
        <v>24</v>
      </c>
      <c r="U3064" t="s">
        <v>1726</v>
      </c>
    </row>
    <row r="3065" spans="1:21" hidden="1" x14ac:dyDescent="0.25">
      <c r="A3065" t="s">
        <v>1794</v>
      </c>
      <c r="B3065" t="s">
        <v>74</v>
      </c>
      <c r="C3065" t="s">
        <v>722</v>
      </c>
      <c r="E3065" s="1">
        <v>44902</v>
      </c>
      <c r="F3065" s="3">
        <v>1.0020100000000001</v>
      </c>
      <c r="G3065" t="s">
        <v>1924</v>
      </c>
      <c r="H3065" t="s">
        <v>147</v>
      </c>
      <c r="I3065" t="s">
        <v>323</v>
      </c>
      <c r="J3065" s="3" t="s">
        <v>1925</v>
      </c>
      <c r="K3065" s="3" t="s">
        <v>1926</v>
      </c>
      <c r="L3065" s="3" t="s">
        <v>22</v>
      </c>
      <c r="M3065" s="5">
        <v>45626</v>
      </c>
      <c r="N3065">
        <v>1000</v>
      </c>
      <c r="O3065" t="s">
        <v>103</v>
      </c>
      <c r="R3065" s="10">
        <f>Table1[[#This Row],[Initial Balance]]-SUM(P3270,P3271,P3272,P3384,P3385,P3386,P3609,P3610,P3611,P3612,P3613,P4061,P4312)</f>
        <v>858.15</v>
      </c>
      <c r="S3065" s="6">
        <v>44902</v>
      </c>
      <c r="T3065" t="s">
        <v>24</v>
      </c>
      <c r="U3065" t="s">
        <v>1726</v>
      </c>
    </row>
    <row r="3066" spans="1:21" hidden="1" x14ac:dyDescent="0.25">
      <c r="A3066" t="s">
        <v>1794</v>
      </c>
      <c r="B3066" t="s">
        <v>65</v>
      </c>
      <c r="C3066" t="s">
        <v>17</v>
      </c>
      <c r="E3066" s="1">
        <v>44902</v>
      </c>
      <c r="F3066" s="3">
        <v>19700360</v>
      </c>
      <c r="G3066" t="s">
        <v>1935</v>
      </c>
      <c r="H3066" t="s">
        <v>67</v>
      </c>
      <c r="J3066" s="3" t="s">
        <v>1936</v>
      </c>
      <c r="K3066" s="3" t="s">
        <v>1937</v>
      </c>
      <c r="L3066" s="3" t="s">
        <v>22</v>
      </c>
      <c r="M3066" s="5">
        <v>44804</v>
      </c>
      <c r="O3066" t="s">
        <v>23</v>
      </c>
      <c r="P3066">
        <v>2000</v>
      </c>
      <c r="S3066" s="6">
        <v>44929</v>
      </c>
      <c r="T3066" t="s">
        <v>1284</v>
      </c>
      <c r="U3066" t="s">
        <v>425</v>
      </c>
    </row>
    <row r="3067" spans="1:21" hidden="1" x14ac:dyDescent="0.25">
      <c r="A3067" t="s">
        <v>1794</v>
      </c>
      <c r="B3067" t="s">
        <v>16</v>
      </c>
      <c r="C3067" t="s">
        <v>17</v>
      </c>
      <c r="E3067" s="1">
        <v>44909</v>
      </c>
      <c r="F3067" s="3" t="s">
        <v>1938</v>
      </c>
      <c r="G3067" t="s">
        <v>1939</v>
      </c>
      <c r="H3067" t="s">
        <v>20</v>
      </c>
      <c r="J3067" s="3" t="s">
        <v>1940</v>
      </c>
      <c r="K3067" s="3">
        <v>1369315</v>
      </c>
      <c r="L3067" s="3" t="s">
        <v>22</v>
      </c>
      <c r="M3067" s="5">
        <v>46642</v>
      </c>
      <c r="N3067">
        <v>24</v>
      </c>
      <c r="O3067" t="s">
        <v>23</v>
      </c>
      <c r="R3067" s="10">
        <f>Table1[[#This Row],[Initial Balance]]-SUM(P3287,P3586,P3587,P3588,P3589,P3590)</f>
        <v>-480.62</v>
      </c>
      <c r="S3067" s="6">
        <v>44911</v>
      </c>
      <c r="T3067" t="s">
        <v>24</v>
      </c>
      <c r="U3067" t="s">
        <v>1895</v>
      </c>
    </row>
    <row r="3068" spans="1:21" hidden="1" x14ac:dyDescent="0.25">
      <c r="A3068" t="s">
        <v>1794</v>
      </c>
      <c r="B3068" t="s">
        <v>16</v>
      </c>
      <c r="C3068" t="s">
        <v>17</v>
      </c>
      <c r="E3068" s="1">
        <v>44902</v>
      </c>
      <c r="F3068" s="3" t="s">
        <v>536</v>
      </c>
      <c r="G3068" t="s">
        <v>1945</v>
      </c>
      <c r="H3068" t="s">
        <v>32</v>
      </c>
      <c r="I3068" t="s">
        <v>33</v>
      </c>
      <c r="J3068" s="3" t="s">
        <v>1946</v>
      </c>
      <c r="K3068" s="3">
        <v>600006</v>
      </c>
      <c r="L3068" s="3" t="s">
        <v>22</v>
      </c>
      <c r="M3068" s="5">
        <v>44878</v>
      </c>
      <c r="N3068">
        <v>50</v>
      </c>
      <c r="O3068" t="s">
        <v>23</v>
      </c>
      <c r="R3068" s="10">
        <f>Table1[[#This Row],[Initial Balance]]-P3087-P3119-P3182-P3183-P3226-P3416-P3417-P3419-P3418-P3420-P3421-P3422-P3532-P4048-P4049-P4228-P4672</f>
        <v>3</v>
      </c>
      <c r="S3068" s="6">
        <v>44902</v>
      </c>
      <c r="T3068" t="s">
        <v>24</v>
      </c>
      <c r="U3068" t="s">
        <v>1726</v>
      </c>
    </row>
    <row r="3069" spans="1:21" hidden="1" x14ac:dyDescent="0.25">
      <c r="A3069" t="s">
        <v>1794</v>
      </c>
      <c r="B3069" t="s">
        <v>16</v>
      </c>
      <c r="C3069" t="s">
        <v>17</v>
      </c>
      <c r="E3069" s="1">
        <v>44902</v>
      </c>
      <c r="F3069" s="3" t="s">
        <v>536</v>
      </c>
      <c r="G3069" t="s">
        <v>1945</v>
      </c>
      <c r="H3069" t="s">
        <v>32</v>
      </c>
      <c r="I3069" t="s">
        <v>33</v>
      </c>
      <c r="J3069" s="3" t="s">
        <v>1946</v>
      </c>
      <c r="K3069" s="3">
        <v>600006</v>
      </c>
      <c r="L3069" s="3" t="s">
        <v>22</v>
      </c>
      <c r="M3069" s="5">
        <v>44878</v>
      </c>
      <c r="O3069" t="s">
        <v>23</v>
      </c>
      <c r="P3069">
        <v>0</v>
      </c>
      <c r="S3069" s="6">
        <v>44911</v>
      </c>
      <c r="T3069" t="s">
        <v>24</v>
      </c>
      <c r="U3069" t="s">
        <v>1895</v>
      </c>
    </row>
    <row r="3070" spans="1:21" hidden="1" x14ac:dyDescent="0.25">
      <c r="A3070" t="s">
        <v>1794</v>
      </c>
      <c r="B3070" t="s">
        <v>65</v>
      </c>
      <c r="C3070" t="s">
        <v>17</v>
      </c>
      <c r="D3070" t="s">
        <v>2243</v>
      </c>
      <c r="E3070" s="1">
        <v>44900</v>
      </c>
      <c r="F3070" s="3">
        <v>1753366</v>
      </c>
      <c r="G3070" t="s">
        <v>1916</v>
      </c>
      <c r="H3070" t="s">
        <v>603</v>
      </c>
      <c r="I3070" t="s">
        <v>603</v>
      </c>
      <c r="J3070" s="3" t="s">
        <v>1947</v>
      </c>
      <c r="K3070" s="3">
        <v>106508086</v>
      </c>
      <c r="L3070" s="3" t="s">
        <v>22</v>
      </c>
      <c r="M3070" s="5">
        <v>45869</v>
      </c>
      <c r="N3070">
        <v>25000</v>
      </c>
      <c r="O3070" t="s">
        <v>23</v>
      </c>
      <c r="R3070" s="10">
        <f>Table1[[#This Row],[Initial Balance]]-P3093-P3114-P3190-P3310-P3311-P3312-P3313-P3314-P3831-P3832-P3833-P3834-P4044-P4303</f>
        <v>2600</v>
      </c>
      <c r="S3070" s="6">
        <v>44896</v>
      </c>
      <c r="T3070" t="s">
        <v>24</v>
      </c>
      <c r="U3070" t="s">
        <v>1895</v>
      </c>
    </row>
    <row r="3071" spans="1:21" hidden="1" x14ac:dyDescent="0.25">
      <c r="A3071" t="s">
        <v>1794</v>
      </c>
      <c r="B3071" t="s">
        <v>74</v>
      </c>
      <c r="C3071" t="s">
        <v>17</v>
      </c>
      <c r="E3071" s="1">
        <v>44887</v>
      </c>
      <c r="F3071" s="3" t="s">
        <v>1101</v>
      </c>
      <c r="G3071" t="s">
        <v>202</v>
      </c>
      <c r="H3071" t="s">
        <v>1702</v>
      </c>
      <c r="I3071" t="s">
        <v>1703</v>
      </c>
      <c r="J3071" s="3" t="s">
        <v>1890</v>
      </c>
      <c r="K3071" s="3" t="s">
        <v>1891</v>
      </c>
      <c r="L3071" s="3" t="s">
        <v>22</v>
      </c>
      <c r="M3071" s="5">
        <v>45921</v>
      </c>
      <c r="O3071" t="s">
        <v>204</v>
      </c>
      <c r="P3071">
        <v>2</v>
      </c>
      <c r="S3071" s="6">
        <v>44908</v>
      </c>
      <c r="T3071" t="s">
        <v>28</v>
      </c>
      <c r="U3071" t="s">
        <v>2937</v>
      </c>
    </row>
    <row r="3072" spans="1:21" hidden="1" x14ac:dyDescent="0.25">
      <c r="A3072" t="s">
        <v>1794</v>
      </c>
      <c r="B3072" t="s">
        <v>74</v>
      </c>
      <c r="C3072" t="s">
        <v>17</v>
      </c>
      <c r="E3072" s="1">
        <v>44887</v>
      </c>
      <c r="F3072" s="3" t="s">
        <v>1101</v>
      </c>
      <c r="G3072" t="s">
        <v>202</v>
      </c>
      <c r="H3072" t="s">
        <v>1702</v>
      </c>
      <c r="I3072" t="s">
        <v>1703</v>
      </c>
      <c r="J3072" s="3" t="s">
        <v>1890</v>
      </c>
      <c r="K3072" s="3" t="s">
        <v>1891</v>
      </c>
      <c r="L3072" s="3" t="s">
        <v>22</v>
      </c>
      <c r="M3072" s="5">
        <v>45921</v>
      </c>
      <c r="O3072" t="s">
        <v>204</v>
      </c>
      <c r="P3072">
        <v>10</v>
      </c>
      <c r="S3072" s="6">
        <v>44974</v>
      </c>
      <c r="T3072" t="s">
        <v>2777</v>
      </c>
      <c r="U3072" t="s">
        <v>2938</v>
      </c>
    </row>
    <row r="3073" spans="1:21" hidden="1" x14ac:dyDescent="0.25">
      <c r="A3073" t="s">
        <v>1794</v>
      </c>
      <c r="B3073" t="s">
        <v>74</v>
      </c>
      <c r="C3073" t="s">
        <v>17</v>
      </c>
      <c r="E3073" s="1">
        <v>44887</v>
      </c>
      <c r="F3073" s="3" t="s">
        <v>1101</v>
      </c>
      <c r="G3073" t="s">
        <v>202</v>
      </c>
      <c r="H3073" t="s">
        <v>1702</v>
      </c>
      <c r="I3073" t="s">
        <v>1703</v>
      </c>
      <c r="J3073" s="3" t="s">
        <v>1890</v>
      </c>
      <c r="K3073" s="3" t="s">
        <v>1891</v>
      </c>
      <c r="L3073" s="3" t="s">
        <v>22</v>
      </c>
      <c r="M3073" s="5">
        <v>45921</v>
      </c>
      <c r="O3073" t="s">
        <v>204</v>
      </c>
      <c r="P3073">
        <v>12</v>
      </c>
      <c r="S3073" s="6">
        <v>45103</v>
      </c>
      <c r="T3073" t="s">
        <v>1073</v>
      </c>
      <c r="U3073" t="s">
        <v>2203</v>
      </c>
    </row>
    <row r="3074" spans="1:21" hidden="1" x14ac:dyDescent="0.25">
      <c r="A3074" t="s">
        <v>1794</v>
      </c>
      <c r="B3074" t="s">
        <v>16</v>
      </c>
      <c r="C3074" t="s">
        <v>17</v>
      </c>
      <c r="E3074" s="1">
        <v>44908</v>
      </c>
      <c r="F3074" s="3" t="s">
        <v>1919</v>
      </c>
      <c r="G3074" t="s">
        <v>1920</v>
      </c>
      <c r="H3074" t="s">
        <v>1745</v>
      </c>
      <c r="I3074" t="s">
        <v>1745</v>
      </c>
      <c r="J3074" s="3" t="s">
        <v>1948</v>
      </c>
      <c r="L3074" s="3" t="s">
        <v>22</v>
      </c>
      <c r="M3074" s="5">
        <v>46734</v>
      </c>
      <c r="N3074">
        <v>800</v>
      </c>
      <c r="O3074" t="s">
        <v>23</v>
      </c>
      <c r="R3074" s="10">
        <f>Table1[[#This Row],[Initial Balance]]-SUM(P3514,P3515,P3516,P3517,P3518,P3519,P3520,P3521,P3550,P3843,P3844,P3845,P3990)</f>
        <v>0</v>
      </c>
      <c r="S3074" s="6">
        <v>44909</v>
      </c>
      <c r="T3074" t="s">
        <v>24</v>
      </c>
      <c r="U3074" t="s">
        <v>1895</v>
      </c>
    </row>
    <row r="3075" spans="1:21" hidden="1" x14ac:dyDescent="0.25">
      <c r="A3075" t="s">
        <v>1794</v>
      </c>
      <c r="B3075" t="s">
        <v>16</v>
      </c>
      <c r="C3075" t="s">
        <v>17</v>
      </c>
      <c r="E3075" s="1">
        <v>44908</v>
      </c>
      <c r="F3075" s="3" t="s">
        <v>1949</v>
      </c>
      <c r="G3075" t="s">
        <v>1950</v>
      </c>
      <c r="H3075" t="s">
        <v>1951</v>
      </c>
      <c r="J3075" s="3" t="s">
        <v>1952</v>
      </c>
      <c r="K3075" s="3">
        <v>7730626</v>
      </c>
      <c r="L3075" s="3" t="s">
        <v>22</v>
      </c>
      <c r="M3075" s="5">
        <v>45772</v>
      </c>
      <c r="N3075">
        <v>50</v>
      </c>
      <c r="O3075" t="s">
        <v>23</v>
      </c>
      <c r="R3075" s="10">
        <f>Table1[[#This Row],[Initial Balance]]-SUM(P3153,P3335)</f>
        <v>47</v>
      </c>
      <c r="S3075" s="6">
        <v>44914</v>
      </c>
      <c r="T3075" t="s">
        <v>24</v>
      </c>
      <c r="U3075" t="s">
        <v>25</v>
      </c>
    </row>
    <row r="3076" spans="1:21" hidden="1" x14ac:dyDescent="0.25">
      <c r="A3076" t="s">
        <v>1794</v>
      </c>
      <c r="B3076" t="s">
        <v>16</v>
      </c>
      <c r="C3076" t="s">
        <v>17</v>
      </c>
      <c r="E3076" s="1">
        <v>44917</v>
      </c>
      <c r="F3076" s="3" t="s">
        <v>1977</v>
      </c>
      <c r="G3076" t="s">
        <v>1978</v>
      </c>
      <c r="H3076" t="s">
        <v>1979</v>
      </c>
      <c r="I3076" t="s">
        <v>1979</v>
      </c>
      <c r="J3076" s="3" t="s">
        <v>1980</v>
      </c>
      <c r="K3076" s="3" t="s">
        <v>1981</v>
      </c>
      <c r="L3076" s="3" t="s">
        <v>22</v>
      </c>
      <c r="M3076" s="5">
        <v>46743</v>
      </c>
      <c r="N3076">
        <v>100</v>
      </c>
      <c r="O3076" t="s">
        <v>23</v>
      </c>
      <c r="R3076" s="10">
        <f>Table1[[#This Row],[Initial Balance]]-P3077-P3089-P3127-P3128-P3161-P3162-P3332-P3163-P3333-P3334-P3335-P3336-P3338-P3339-P3340-P3341-P3343-P3342-P3344-P3345-P3404-P3405-P3754-P4139-P4140-P4141-P4142-P4143-P3337</f>
        <v>13</v>
      </c>
      <c r="S3076" s="6">
        <v>44917</v>
      </c>
      <c r="T3076" t="s">
        <v>24</v>
      </c>
      <c r="U3076" t="s">
        <v>1895</v>
      </c>
    </row>
    <row r="3077" spans="1:21" hidden="1" x14ac:dyDescent="0.25">
      <c r="A3077" t="s">
        <v>1794</v>
      </c>
      <c r="B3077" t="s">
        <v>16</v>
      </c>
      <c r="C3077" t="s">
        <v>17</v>
      </c>
      <c r="E3077" s="1">
        <v>44917</v>
      </c>
      <c r="F3077" s="3" t="s">
        <v>1977</v>
      </c>
      <c r="G3077" t="s">
        <v>1978</v>
      </c>
      <c r="H3077" t="s">
        <v>1979</v>
      </c>
      <c r="I3077" t="s">
        <v>1979</v>
      </c>
      <c r="J3077" s="3" t="s">
        <v>1980</v>
      </c>
      <c r="K3077" s="3" t="s">
        <v>1981</v>
      </c>
      <c r="L3077" s="3" t="s">
        <v>22</v>
      </c>
      <c r="M3077" s="5">
        <v>46743</v>
      </c>
      <c r="O3077" t="s">
        <v>23</v>
      </c>
      <c r="P3077">
        <v>2</v>
      </c>
      <c r="S3077" s="6">
        <v>44918</v>
      </c>
      <c r="T3077" t="s">
        <v>28</v>
      </c>
      <c r="U3077" t="s">
        <v>1982</v>
      </c>
    </row>
    <row r="3078" spans="1:21" hidden="1" x14ac:dyDescent="0.25">
      <c r="A3078" t="s">
        <v>1794</v>
      </c>
      <c r="B3078" t="s">
        <v>74</v>
      </c>
      <c r="C3078" t="s">
        <v>722</v>
      </c>
      <c r="E3078" s="1">
        <v>44918</v>
      </c>
      <c r="F3078" s="3" t="s">
        <v>1983</v>
      </c>
      <c r="G3078" t="s">
        <v>1984</v>
      </c>
      <c r="H3078" t="s">
        <v>452</v>
      </c>
      <c r="I3078" t="s">
        <v>452</v>
      </c>
      <c r="J3078" s="3" t="s">
        <v>1985</v>
      </c>
      <c r="K3078" s="3" t="s">
        <v>1986</v>
      </c>
      <c r="L3078" s="3" t="s">
        <v>22</v>
      </c>
      <c r="M3078" s="5">
        <v>45237</v>
      </c>
      <c r="N3078">
        <v>1000</v>
      </c>
      <c r="O3078" t="s">
        <v>78</v>
      </c>
      <c r="R3078" s="10">
        <f>Table1[[#This Row],[Initial Balance]]-P3145-P3229-P3345-P3346-P4028-P4029-P4030-P4031-P4032-P4033-P4276</f>
        <v>-4026.2</v>
      </c>
      <c r="S3078" s="6">
        <v>44918</v>
      </c>
      <c r="T3078" t="s">
        <v>346</v>
      </c>
      <c r="U3078" t="s">
        <v>1726</v>
      </c>
    </row>
    <row r="3079" spans="1:21" hidden="1" x14ac:dyDescent="0.25">
      <c r="A3079" t="s">
        <v>1794</v>
      </c>
      <c r="B3079" t="s">
        <v>74</v>
      </c>
      <c r="C3079" t="s">
        <v>722</v>
      </c>
      <c r="E3079" s="1">
        <v>44923</v>
      </c>
      <c r="F3079" s="3" t="s">
        <v>1999</v>
      </c>
      <c r="G3079" t="s">
        <v>2000</v>
      </c>
      <c r="H3079" t="s">
        <v>158</v>
      </c>
      <c r="I3079" t="s">
        <v>158</v>
      </c>
      <c r="J3079" s="3" t="s">
        <v>2001</v>
      </c>
      <c r="K3079" s="3" t="s">
        <v>2002</v>
      </c>
      <c r="L3079" s="3" t="s">
        <v>102</v>
      </c>
      <c r="M3079" s="5">
        <v>46314</v>
      </c>
      <c r="N3079">
        <v>1000</v>
      </c>
      <c r="O3079" t="s">
        <v>78</v>
      </c>
      <c r="R3079" s="10">
        <f>Table1[[#This Row],[Initial Balance]]-SUM(P3220,P3221,P3222,P3351,P3352,P3549,P3550,P3913,P3914,P3915,P3916,P3917,P3918,P3919,P3920,P3921,P3922)</f>
        <v>729</v>
      </c>
      <c r="S3079" s="6">
        <v>44923</v>
      </c>
      <c r="T3079" t="s">
        <v>346</v>
      </c>
      <c r="U3079" t="s">
        <v>1726</v>
      </c>
    </row>
    <row r="3080" spans="1:21" hidden="1" x14ac:dyDescent="0.25">
      <c r="A3080" t="s">
        <v>1794</v>
      </c>
      <c r="B3080" t="s">
        <v>74</v>
      </c>
      <c r="C3080" t="s">
        <v>722</v>
      </c>
      <c r="E3080" s="1">
        <v>44922</v>
      </c>
      <c r="F3080" s="3" t="s">
        <v>2003</v>
      </c>
      <c r="G3080" t="s">
        <v>2004</v>
      </c>
      <c r="H3080" t="s">
        <v>452</v>
      </c>
      <c r="I3080" t="s">
        <v>452</v>
      </c>
      <c r="J3080" s="3" t="s">
        <v>2005</v>
      </c>
      <c r="K3080" s="3" t="s">
        <v>2006</v>
      </c>
      <c r="L3080" s="3" t="s">
        <v>22</v>
      </c>
      <c r="M3080" s="5">
        <v>45536</v>
      </c>
      <c r="N3080">
        <v>1000</v>
      </c>
      <c r="O3080" t="s">
        <v>948</v>
      </c>
      <c r="R3080" s="10">
        <f>Table1[[#This Row],[Initial Balance]]-SUM(P3334,P3335,P3336,P3337,P3338,P3339,P3340,P3551,P3552,P3553,P3554,P3555,P4017)-P4203</f>
        <v>363.57868000000002</v>
      </c>
      <c r="S3080" s="6">
        <v>44922</v>
      </c>
      <c r="T3080" t="s">
        <v>346</v>
      </c>
      <c r="U3080" t="s">
        <v>1726</v>
      </c>
    </row>
    <row r="3081" spans="1:21" hidden="1" x14ac:dyDescent="0.25">
      <c r="A3081" t="s">
        <v>1794</v>
      </c>
      <c r="B3081" t="s">
        <v>16</v>
      </c>
      <c r="C3081" t="s">
        <v>17</v>
      </c>
      <c r="E3081" s="1">
        <v>44922</v>
      </c>
      <c r="F3081" s="3" t="s">
        <v>2007</v>
      </c>
      <c r="G3081" t="s">
        <v>2008</v>
      </c>
      <c r="H3081" t="s">
        <v>20</v>
      </c>
      <c r="I3081" t="s">
        <v>20</v>
      </c>
      <c r="J3081" s="3" t="s">
        <v>2009</v>
      </c>
      <c r="K3081" s="3">
        <v>1358626</v>
      </c>
      <c r="L3081" s="3" t="s">
        <v>22</v>
      </c>
      <c r="M3081" s="5">
        <v>46523</v>
      </c>
      <c r="N3081">
        <v>60</v>
      </c>
      <c r="O3081" t="s">
        <v>23</v>
      </c>
      <c r="R3081" s="10">
        <v>60</v>
      </c>
      <c r="S3081" s="6">
        <v>44923</v>
      </c>
      <c r="T3081" t="s">
        <v>24</v>
      </c>
      <c r="U3081" t="s">
        <v>25</v>
      </c>
    </row>
    <row r="3082" spans="1:21" hidden="1" x14ac:dyDescent="0.25">
      <c r="A3082" t="s">
        <v>1794</v>
      </c>
      <c r="B3082" t="s">
        <v>16</v>
      </c>
      <c r="C3082" t="s">
        <v>17</v>
      </c>
      <c r="E3082" s="1">
        <v>44929</v>
      </c>
      <c r="F3082" s="3">
        <v>139038</v>
      </c>
      <c r="G3082" t="s">
        <v>2017</v>
      </c>
      <c r="H3082" t="s">
        <v>2018</v>
      </c>
      <c r="I3082" t="s">
        <v>2019</v>
      </c>
      <c r="J3082" s="3" t="s">
        <v>2020</v>
      </c>
      <c r="K3082" s="3" t="s">
        <v>2021</v>
      </c>
      <c r="L3082" s="3" t="s">
        <v>22</v>
      </c>
      <c r="M3082" s="5">
        <v>46407</v>
      </c>
      <c r="N3082">
        <v>400</v>
      </c>
      <c r="O3082" t="s">
        <v>23</v>
      </c>
      <c r="R3082" s="10">
        <f>Table1[[#This Row],[Initial Balance]]-SUM(P3130,P3131,P3132,P3133,P3277)</f>
        <v>342</v>
      </c>
      <c r="S3082" s="6">
        <v>44930</v>
      </c>
      <c r="T3082" t="s">
        <v>346</v>
      </c>
      <c r="U3082" t="s">
        <v>2022</v>
      </c>
    </row>
    <row r="3083" spans="1:21" hidden="1" x14ac:dyDescent="0.25">
      <c r="A3083" t="s">
        <v>1794</v>
      </c>
      <c r="B3083" t="s">
        <v>74</v>
      </c>
      <c r="C3083" t="s">
        <v>17</v>
      </c>
      <c r="E3083" s="1">
        <v>44881</v>
      </c>
      <c r="F3083" s="3" t="s">
        <v>1101</v>
      </c>
      <c r="G3083" t="s">
        <v>202</v>
      </c>
      <c r="H3083" t="s">
        <v>1703</v>
      </c>
      <c r="J3083" s="3" t="s">
        <v>1874</v>
      </c>
      <c r="K3083" s="3" t="s">
        <v>1875</v>
      </c>
      <c r="L3083" s="3" t="s">
        <v>22</v>
      </c>
      <c r="M3083" s="5">
        <v>45914</v>
      </c>
      <c r="O3083" t="s">
        <v>204</v>
      </c>
      <c r="P3083">
        <v>2</v>
      </c>
      <c r="S3083" s="6">
        <v>44929</v>
      </c>
      <c r="T3083" t="s">
        <v>346</v>
      </c>
      <c r="U3083" t="s">
        <v>2023</v>
      </c>
    </row>
    <row r="3084" spans="1:21" hidden="1" x14ac:dyDescent="0.25">
      <c r="A3084" t="s">
        <v>1794</v>
      </c>
      <c r="B3084" t="s">
        <v>74</v>
      </c>
      <c r="C3084" t="s">
        <v>17</v>
      </c>
      <c r="E3084" s="1">
        <v>44881</v>
      </c>
      <c r="F3084" s="3" t="s">
        <v>1101</v>
      </c>
      <c r="G3084" t="s">
        <v>202</v>
      </c>
      <c r="H3084" t="s">
        <v>1703</v>
      </c>
      <c r="J3084" s="3" t="s">
        <v>1874</v>
      </c>
      <c r="K3084" s="3" t="s">
        <v>1875</v>
      </c>
      <c r="L3084" s="3" t="s">
        <v>22</v>
      </c>
      <c r="M3084" s="5">
        <v>45914</v>
      </c>
      <c r="O3084" t="s">
        <v>204</v>
      </c>
      <c r="P3084">
        <v>3</v>
      </c>
      <c r="S3084" s="6">
        <v>44929</v>
      </c>
      <c r="T3084" t="s">
        <v>1284</v>
      </c>
      <c r="U3084" t="s">
        <v>2024</v>
      </c>
    </row>
    <row r="3085" spans="1:21" hidden="1" x14ac:dyDescent="0.25">
      <c r="A3085" t="s">
        <v>1794</v>
      </c>
      <c r="B3085" t="s">
        <v>16</v>
      </c>
      <c r="C3085" t="s">
        <v>17</v>
      </c>
      <c r="E3085" s="1">
        <v>44883</v>
      </c>
      <c r="F3085" s="3" t="s">
        <v>361</v>
      </c>
      <c r="G3085" t="s">
        <v>1876</v>
      </c>
      <c r="H3085" t="s">
        <v>41</v>
      </c>
      <c r="J3085" s="3" t="s">
        <v>1877</v>
      </c>
      <c r="K3085" s="3">
        <v>6052207030</v>
      </c>
      <c r="L3085" s="3" t="s">
        <v>22</v>
      </c>
      <c r="M3085" s="5">
        <v>46709</v>
      </c>
      <c r="O3085" t="s">
        <v>23</v>
      </c>
      <c r="P3085">
        <v>2</v>
      </c>
      <c r="S3085" s="6">
        <v>44929</v>
      </c>
      <c r="T3085" t="s">
        <v>1284</v>
      </c>
      <c r="U3085" t="s">
        <v>425</v>
      </c>
    </row>
    <row r="3086" spans="1:21" hidden="1" x14ac:dyDescent="0.25">
      <c r="A3086" t="s">
        <v>1794</v>
      </c>
      <c r="B3086" t="s">
        <v>16</v>
      </c>
      <c r="C3086" t="s">
        <v>17</v>
      </c>
      <c r="E3086" s="1">
        <v>44887</v>
      </c>
      <c r="F3086" s="3" t="s">
        <v>30</v>
      </c>
      <c r="G3086" t="s">
        <v>1900</v>
      </c>
      <c r="H3086" t="s">
        <v>20</v>
      </c>
      <c r="I3086" t="s">
        <v>33</v>
      </c>
      <c r="J3086" s="3" t="s">
        <v>1901</v>
      </c>
      <c r="K3086" s="3">
        <v>600004</v>
      </c>
      <c r="L3086" s="3" t="s">
        <v>22</v>
      </c>
      <c r="M3086" s="5">
        <v>45705</v>
      </c>
      <c r="O3086" t="s">
        <v>23</v>
      </c>
      <c r="P3086">
        <v>1</v>
      </c>
      <c r="S3086" s="6">
        <v>44929</v>
      </c>
      <c r="T3086" t="s">
        <v>1284</v>
      </c>
      <c r="U3086" t="s">
        <v>425</v>
      </c>
    </row>
    <row r="3087" spans="1:21" hidden="1" x14ac:dyDescent="0.25">
      <c r="A3087" t="s">
        <v>1794</v>
      </c>
      <c r="B3087" t="s">
        <v>16</v>
      </c>
      <c r="C3087" t="s">
        <v>17</v>
      </c>
      <c r="E3087" s="1">
        <v>44902</v>
      </c>
      <c r="F3087" s="3" t="s">
        <v>536</v>
      </c>
      <c r="G3087" t="s">
        <v>1945</v>
      </c>
      <c r="H3087" t="s">
        <v>20</v>
      </c>
      <c r="I3087" t="s">
        <v>33</v>
      </c>
      <c r="J3087" s="3" t="s">
        <v>1946</v>
      </c>
      <c r="K3087" s="3">
        <v>600006</v>
      </c>
      <c r="L3087" s="3" t="s">
        <v>22</v>
      </c>
      <c r="M3087" s="5">
        <v>45974</v>
      </c>
      <c r="O3087" t="s">
        <v>23</v>
      </c>
      <c r="P3087">
        <v>1</v>
      </c>
      <c r="S3087" s="6">
        <v>44929</v>
      </c>
      <c r="T3087" t="s">
        <v>1284</v>
      </c>
      <c r="U3087" t="s">
        <v>425</v>
      </c>
    </row>
    <row r="3088" spans="1:21" hidden="1" x14ac:dyDescent="0.25">
      <c r="A3088" t="s">
        <v>1794</v>
      </c>
      <c r="B3088" t="s">
        <v>16</v>
      </c>
      <c r="C3088" t="s">
        <v>17</v>
      </c>
      <c r="E3088" s="1">
        <v>44214</v>
      </c>
      <c r="F3088" s="3" t="s">
        <v>418</v>
      </c>
      <c r="G3088" t="s">
        <v>419</v>
      </c>
      <c r="H3088" t="s">
        <v>2026</v>
      </c>
      <c r="I3088" t="s">
        <v>2027</v>
      </c>
      <c r="K3088" s="3">
        <v>60257113</v>
      </c>
      <c r="L3088" s="3" t="s">
        <v>22</v>
      </c>
      <c r="M3088" s="5">
        <v>45169</v>
      </c>
      <c r="O3088" t="s">
        <v>23</v>
      </c>
      <c r="P3088">
        <v>1</v>
      </c>
      <c r="S3088" s="6">
        <v>44929</v>
      </c>
      <c r="T3088" t="s">
        <v>1284</v>
      </c>
      <c r="U3088" t="s">
        <v>2025</v>
      </c>
    </row>
    <row r="3089" spans="1:21" hidden="1" x14ac:dyDescent="0.25">
      <c r="A3089" t="s">
        <v>1794</v>
      </c>
      <c r="B3089" t="s">
        <v>16</v>
      </c>
      <c r="C3089" t="s">
        <v>17</v>
      </c>
      <c r="E3089" s="1">
        <v>44917</v>
      </c>
      <c r="F3089" s="3" t="s">
        <v>1977</v>
      </c>
      <c r="G3089" t="s">
        <v>1978</v>
      </c>
      <c r="H3089" t="s">
        <v>1979</v>
      </c>
      <c r="I3089" t="s">
        <v>1979</v>
      </c>
      <c r="J3089" s="3" t="s">
        <v>1980</v>
      </c>
      <c r="K3089" s="3" t="s">
        <v>1981</v>
      </c>
      <c r="L3089" s="3" t="s">
        <v>22</v>
      </c>
      <c r="M3089" s="5">
        <v>44917</v>
      </c>
      <c r="O3089" t="s">
        <v>23</v>
      </c>
      <c r="P3089">
        <v>2</v>
      </c>
      <c r="S3089" s="6">
        <v>44929</v>
      </c>
      <c r="T3089" t="s">
        <v>1284</v>
      </c>
      <c r="U3089" t="s">
        <v>425</v>
      </c>
    </row>
    <row r="3090" spans="1:21" hidden="1" x14ac:dyDescent="0.25">
      <c r="A3090" t="s">
        <v>1794</v>
      </c>
      <c r="B3090" t="s">
        <v>16</v>
      </c>
      <c r="C3090" t="s">
        <v>17</v>
      </c>
      <c r="E3090" s="1">
        <v>44886</v>
      </c>
      <c r="F3090" s="3" t="s">
        <v>39</v>
      </c>
      <c r="G3090" t="s">
        <v>1897</v>
      </c>
      <c r="H3090" t="s">
        <v>1898</v>
      </c>
      <c r="I3090" t="s">
        <v>42</v>
      </c>
      <c r="J3090" s="3" t="s">
        <v>1899</v>
      </c>
      <c r="K3090" s="3">
        <v>60373569</v>
      </c>
      <c r="L3090" s="3" t="s">
        <v>22</v>
      </c>
      <c r="M3090" s="5">
        <v>45808</v>
      </c>
      <c r="O3090" t="s">
        <v>23</v>
      </c>
      <c r="P3090">
        <v>2</v>
      </c>
      <c r="S3090" s="6">
        <v>44642</v>
      </c>
      <c r="T3090" t="s">
        <v>1284</v>
      </c>
      <c r="U3090" t="s">
        <v>2328</v>
      </c>
    </row>
    <row r="3091" spans="1:21" hidden="1" x14ac:dyDescent="0.25">
      <c r="A3091" t="s">
        <v>1794</v>
      </c>
      <c r="B3091" t="s">
        <v>16</v>
      </c>
      <c r="C3091" t="s">
        <v>17</v>
      </c>
      <c r="E3091" s="1">
        <v>44887</v>
      </c>
      <c r="F3091" s="3" t="s">
        <v>39</v>
      </c>
      <c r="G3091" t="s">
        <v>1897</v>
      </c>
      <c r="H3091" t="s">
        <v>1898</v>
      </c>
      <c r="I3091" t="s">
        <v>42</v>
      </c>
      <c r="J3091" s="3" t="s">
        <v>2028</v>
      </c>
      <c r="K3091" s="3">
        <v>60373569</v>
      </c>
      <c r="L3091" s="3" t="s">
        <v>22</v>
      </c>
      <c r="M3091" s="5">
        <v>45808</v>
      </c>
      <c r="N3091">
        <v>10</v>
      </c>
      <c r="O3091" t="s">
        <v>23</v>
      </c>
      <c r="R3091" s="10">
        <f>Table1[[#This Row],[Initial Balance]]-SUM(P3092,P4257)</f>
        <v>5</v>
      </c>
      <c r="S3091" s="6">
        <v>44887</v>
      </c>
      <c r="T3091" t="s">
        <v>24</v>
      </c>
      <c r="U3091" t="s">
        <v>25</v>
      </c>
    </row>
    <row r="3092" spans="1:21" hidden="1" x14ac:dyDescent="0.25">
      <c r="A3092" t="s">
        <v>1794</v>
      </c>
      <c r="B3092" t="s">
        <v>16</v>
      </c>
      <c r="C3092" t="s">
        <v>17</v>
      </c>
      <c r="E3092" s="1">
        <v>44887</v>
      </c>
      <c r="F3092" s="3" t="s">
        <v>39</v>
      </c>
      <c r="G3092" t="s">
        <v>1897</v>
      </c>
      <c r="H3092" t="s">
        <v>1898</v>
      </c>
      <c r="I3092" t="s">
        <v>42</v>
      </c>
      <c r="J3092" s="3" t="s">
        <v>2028</v>
      </c>
      <c r="K3092" s="3">
        <v>60373569</v>
      </c>
      <c r="L3092" s="3" t="s">
        <v>22</v>
      </c>
      <c r="M3092" s="5">
        <v>45808</v>
      </c>
      <c r="O3092" t="s">
        <v>23</v>
      </c>
      <c r="P3092">
        <v>2</v>
      </c>
      <c r="S3092" s="6">
        <v>44762</v>
      </c>
      <c r="T3092" t="s">
        <v>2638</v>
      </c>
      <c r="U3092" t="s">
        <v>2745</v>
      </c>
    </row>
    <row r="3093" spans="1:21" hidden="1" x14ac:dyDescent="0.25">
      <c r="A3093" t="s">
        <v>1794</v>
      </c>
      <c r="B3093" t="s">
        <v>16</v>
      </c>
      <c r="C3093" t="s">
        <v>17</v>
      </c>
      <c r="D3093" t="s">
        <v>2243</v>
      </c>
      <c r="E3093" s="1">
        <v>44900</v>
      </c>
      <c r="F3093" s="3">
        <v>1753366</v>
      </c>
      <c r="G3093" t="s">
        <v>1916</v>
      </c>
      <c r="H3093" t="s">
        <v>603</v>
      </c>
      <c r="J3093" s="3" t="s">
        <v>1947</v>
      </c>
      <c r="K3093" s="3">
        <v>6106508086</v>
      </c>
      <c r="L3093" s="3" t="s">
        <v>22</v>
      </c>
      <c r="M3093" s="5">
        <v>45869</v>
      </c>
      <c r="O3093" t="s">
        <v>23</v>
      </c>
      <c r="P3093">
        <v>1500</v>
      </c>
      <c r="S3093" s="6">
        <v>44929</v>
      </c>
      <c r="T3093" t="s">
        <v>1284</v>
      </c>
      <c r="U3093" t="s">
        <v>425</v>
      </c>
    </row>
    <row r="3094" spans="1:21" hidden="1" x14ac:dyDescent="0.25">
      <c r="A3094" t="s">
        <v>1794</v>
      </c>
      <c r="B3094" t="s">
        <v>65</v>
      </c>
      <c r="C3094" t="s">
        <v>17</v>
      </c>
      <c r="E3094" s="1">
        <v>44902</v>
      </c>
      <c r="F3094" s="3">
        <v>19700360</v>
      </c>
      <c r="G3094" t="s">
        <v>1935</v>
      </c>
      <c r="H3094" t="s">
        <v>67</v>
      </c>
      <c r="J3094" s="3" t="s">
        <v>1936</v>
      </c>
      <c r="K3094" s="3" t="s">
        <v>1937</v>
      </c>
      <c r="L3094" s="3" t="s">
        <v>22</v>
      </c>
      <c r="M3094" s="5">
        <v>44804</v>
      </c>
      <c r="O3094" t="s">
        <v>23</v>
      </c>
      <c r="P3094">
        <v>2000</v>
      </c>
      <c r="S3094" s="6">
        <v>44935</v>
      </c>
      <c r="T3094" t="s">
        <v>1284</v>
      </c>
      <c r="U3094" t="s">
        <v>2075</v>
      </c>
    </row>
    <row r="3095" spans="1:21" hidden="1" x14ac:dyDescent="0.25">
      <c r="A3095" t="s">
        <v>1794</v>
      </c>
      <c r="B3095" t="s">
        <v>16</v>
      </c>
      <c r="C3095" t="s">
        <v>17</v>
      </c>
      <c r="E3095" s="1">
        <v>44970</v>
      </c>
      <c r="F3095" s="3" t="s">
        <v>279</v>
      </c>
      <c r="G3095" t="s">
        <v>2029</v>
      </c>
      <c r="H3095" t="s">
        <v>233</v>
      </c>
      <c r="J3095" s="3" t="s">
        <v>2030</v>
      </c>
      <c r="K3095" s="3" t="s">
        <v>2031</v>
      </c>
      <c r="L3095" s="3" t="s">
        <v>22</v>
      </c>
      <c r="M3095" s="5">
        <v>46053</v>
      </c>
      <c r="N3095">
        <v>16</v>
      </c>
      <c r="O3095" t="s">
        <v>23</v>
      </c>
      <c r="R3095" s="10">
        <v>16</v>
      </c>
      <c r="S3095" s="6">
        <v>44970</v>
      </c>
      <c r="T3095" t="s">
        <v>2032</v>
      </c>
      <c r="U3095" t="s">
        <v>1895</v>
      </c>
    </row>
    <row r="3096" spans="1:21" hidden="1" x14ac:dyDescent="0.25">
      <c r="A3096" t="s">
        <v>1794</v>
      </c>
      <c r="B3096" t="s">
        <v>16</v>
      </c>
      <c r="C3096" t="s">
        <v>17</v>
      </c>
      <c r="E3096" s="1">
        <v>44970</v>
      </c>
      <c r="F3096" s="3" t="s">
        <v>279</v>
      </c>
      <c r="G3096" t="s">
        <v>2029</v>
      </c>
      <c r="H3096" t="s">
        <v>233</v>
      </c>
      <c r="J3096" s="3" t="s">
        <v>2033</v>
      </c>
      <c r="K3096" s="3" t="s">
        <v>2034</v>
      </c>
      <c r="L3096" s="3" t="s">
        <v>22</v>
      </c>
      <c r="M3096" s="5">
        <v>46053</v>
      </c>
      <c r="N3096">
        <v>4</v>
      </c>
      <c r="O3096" t="s">
        <v>23</v>
      </c>
      <c r="R3096" s="10">
        <v>4</v>
      </c>
      <c r="S3096" s="6">
        <v>44970</v>
      </c>
      <c r="T3096" t="s">
        <v>2032</v>
      </c>
      <c r="U3096" t="s">
        <v>1895</v>
      </c>
    </row>
    <row r="3097" spans="1:21" hidden="1" x14ac:dyDescent="0.25">
      <c r="A3097" t="s">
        <v>1794</v>
      </c>
      <c r="B3097" t="s">
        <v>16</v>
      </c>
      <c r="C3097" t="s">
        <v>17</v>
      </c>
      <c r="E3097" s="1">
        <v>44909</v>
      </c>
      <c r="F3097" s="3" t="s">
        <v>1942</v>
      </c>
      <c r="G3097" t="s">
        <v>1943</v>
      </c>
      <c r="H3097" t="s">
        <v>20</v>
      </c>
      <c r="J3097" s="3" t="s">
        <v>1944</v>
      </c>
      <c r="K3097" s="3">
        <v>1339608</v>
      </c>
      <c r="L3097" s="3" t="s">
        <v>22</v>
      </c>
      <c r="M3097" s="5">
        <v>46355</v>
      </c>
      <c r="N3097">
        <v>48</v>
      </c>
      <c r="O3097" t="s">
        <v>23</v>
      </c>
      <c r="P3097">
        <v>2</v>
      </c>
      <c r="R3097" s="10">
        <f>Table1[[#This Row],[Initial Balance]]-Table1[[#This Row],[ Removed  Qty]]-P3167-P3324-P3325-P3326-P3327-P3329-P3328-P3330-P3331-P3747-P3748</f>
        <v>27</v>
      </c>
      <c r="S3097" s="6">
        <v>44929</v>
      </c>
      <c r="T3097" t="s">
        <v>1284</v>
      </c>
      <c r="U3097" t="s">
        <v>425</v>
      </c>
    </row>
    <row r="3098" spans="1:21" hidden="1" x14ac:dyDescent="0.25">
      <c r="A3098" t="s">
        <v>1794</v>
      </c>
      <c r="B3098" t="s">
        <v>16</v>
      </c>
      <c r="C3098" t="s">
        <v>17</v>
      </c>
      <c r="E3098" s="1">
        <v>44908</v>
      </c>
      <c r="F3098" s="3" t="s">
        <v>1949</v>
      </c>
      <c r="G3098" t="s">
        <v>1950</v>
      </c>
      <c r="H3098" t="s">
        <v>1951</v>
      </c>
      <c r="J3098" s="3" t="s">
        <v>1952</v>
      </c>
      <c r="K3098" s="3">
        <v>7730626</v>
      </c>
      <c r="L3098" s="3" t="s">
        <v>22</v>
      </c>
      <c r="M3098" s="5">
        <v>45771</v>
      </c>
      <c r="O3098" t="s">
        <v>23</v>
      </c>
      <c r="P3098">
        <v>5</v>
      </c>
      <c r="S3098" s="6">
        <v>44929</v>
      </c>
      <c r="T3098" t="s">
        <v>1284</v>
      </c>
      <c r="U3098" t="s">
        <v>425</v>
      </c>
    </row>
    <row r="3099" spans="1:21" hidden="1" x14ac:dyDescent="0.25">
      <c r="A3099" t="s">
        <v>1794</v>
      </c>
      <c r="B3099" t="s">
        <v>16</v>
      </c>
      <c r="C3099" t="s">
        <v>17</v>
      </c>
      <c r="E3099" s="1">
        <v>44894</v>
      </c>
      <c r="F3099" s="3" t="s">
        <v>1905</v>
      </c>
      <c r="G3099" t="s">
        <v>1906</v>
      </c>
      <c r="H3099" t="s">
        <v>20</v>
      </c>
      <c r="I3099" t="s">
        <v>20</v>
      </c>
      <c r="J3099" s="3" t="s">
        <v>1907</v>
      </c>
      <c r="K3099" s="3">
        <v>519484</v>
      </c>
      <c r="L3099" s="3" t="s">
        <v>22</v>
      </c>
      <c r="M3099" s="5">
        <v>45808</v>
      </c>
      <c r="O3099" t="s">
        <v>23</v>
      </c>
      <c r="P3099">
        <v>10</v>
      </c>
      <c r="S3099" s="6">
        <v>44929</v>
      </c>
      <c r="T3099" t="s">
        <v>1284</v>
      </c>
      <c r="U3099" t="s">
        <v>425</v>
      </c>
    </row>
    <row r="3100" spans="1:21" hidden="1" x14ac:dyDescent="0.25">
      <c r="A3100" t="s">
        <v>1794</v>
      </c>
      <c r="B3100" t="s">
        <v>74</v>
      </c>
      <c r="C3100" t="s">
        <v>722</v>
      </c>
      <c r="E3100" s="1">
        <v>44908</v>
      </c>
      <c r="F3100" s="3" t="s">
        <v>1922</v>
      </c>
      <c r="G3100" t="s">
        <v>1879</v>
      </c>
      <c r="H3100" t="s">
        <v>1880</v>
      </c>
      <c r="J3100" s="3" t="s">
        <v>1923</v>
      </c>
      <c r="K3100" s="3">
        <v>21081802</v>
      </c>
      <c r="L3100" s="3" t="s">
        <v>102</v>
      </c>
      <c r="M3100" s="5">
        <v>44992</v>
      </c>
      <c r="O3100" t="s">
        <v>103</v>
      </c>
      <c r="P3100">
        <v>1</v>
      </c>
      <c r="S3100" s="6">
        <v>44929</v>
      </c>
      <c r="T3100" t="s">
        <v>28</v>
      </c>
      <c r="U3100" t="s">
        <v>2037</v>
      </c>
    </row>
    <row r="3101" spans="1:21" hidden="1" x14ac:dyDescent="0.25">
      <c r="A3101" t="s">
        <v>1794</v>
      </c>
      <c r="B3101" t="s">
        <v>74</v>
      </c>
      <c r="C3101" t="s">
        <v>722</v>
      </c>
      <c r="E3101" s="1">
        <v>44930</v>
      </c>
      <c r="F3101" s="3" t="s">
        <v>2038</v>
      </c>
      <c r="G3101" t="s">
        <v>2039</v>
      </c>
      <c r="H3101" t="s">
        <v>2040</v>
      </c>
      <c r="J3101" s="3" t="s">
        <v>2041</v>
      </c>
      <c r="K3101" s="3">
        <v>283296</v>
      </c>
      <c r="L3101" s="3" t="s">
        <v>22</v>
      </c>
      <c r="M3101" s="5">
        <v>44930</v>
      </c>
      <c r="N3101">
        <v>4</v>
      </c>
      <c r="O3101" t="s">
        <v>1520</v>
      </c>
      <c r="R3101" s="10">
        <f>Table1[[#This Row],[Initial Balance]]-SUM(P3306,P3307)</f>
        <v>3.6259999999999999</v>
      </c>
      <c r="S3101" s="6">
        <v>44930</v>
      </c>
      <c r="T3101" t="s">
        <v>346</v>
      </c>
      <c r="U3101" t="s">
        <v>1726</v>
      </c>
    </row>
    <row r="3102" spans="1:21" hidden="1" x14ac:dyDescent="0.25">
      <c r="A3102" t="s">
        <v>1794</v>
      </c>
      <c r="B3102" t="s">
        <v>16</v>
      </c>
      <c r="C3102" t="s">
        <v>17</v>
      </c>
      <c r="E3102" s="1">
        <v>44956</v>
      </c>
      <c r="F3102" s="3" t="s">
        <v>2042</v>
      </c>
      <c r="G3102" t="s">
        <v>2043</v>
      </c>
      <c r="H3102" t="s">
        <v>41</v>
      </c>
      <c r="I3102" t="s">
        <v>41</v>
      </c>
      <c r="J3102" s="3" t="s">
        <v>2044</v>
      </c>
      <c r="K3102" s="3">
        <v>6052211021</v>
      </c>
      <c r="L3102" s="3" t="s">
        <v>22</v>
      </c>
      <c r="M3102" s="5">
        <v>46782</v>
      </c>
      <c r="N3102">
        <v>5625</v>
      </c>
      <c r="O3102" t="s">
        <v>23</v>
      </c>
      <c r="R3102" s="10">
        <f>Table1[[#This Row],[Initial Balance]]-(SUM(P3281,P3282,P3283,P3522,P3523,P3524,P3525,P3840,P3841,P3842,P3947))</f>
        <v>3646</v>
      </c>
      <c r="S3102" s="6">
        <v>44956</v>
      </c>
      <c r="T3102" t="s">
        <v>2032</v>
      </c>
      <c r="U3102" t="s">
        <v>1895</v>
      </c>
    </row>
    <row r="3103" spans="1:21" hidden="1" x14ac:dyDescent="0.25">
      <c r="A3103" t="s">
        <v>1794</v>
      </c>
      <c r="B3103" t="s">
        <v>74</v>
      </c>
      <c r="C3103" t="s">
        <v>722</v>
      </c>
      <c r="E3103" s="1">
        <v>44930</v>
      </c>
      <c r="F3103" s="3" t="s">
        <v>2045</v>
      </c>
      <c r="G3103" t="s">
        <v>2046</v>
      </c>
      <c r="H3103" t="s">
        <v>2040</v>
      </c>
      <c r="J3103" s="3" t="s">
        <v>2047</v>
      </c>
      <c r="K3103" s="3">
        <v>290654</v>
      </c>
      <c r="L3103" s="3" t="s">
        <v>22</v>
      </c>
      <c r="M3103" s="5">
        <v>46756</v>
      </c>
      <c r="N3103">
        <v>3</v>
      </c>
      <c r="O3103" t="s">
        <v>1520</v>
      </c>
      <c r="R3103" s="10">
        <v>0</v>
      </c>
      <c r="S3103" s="6">
        <v>44930</v>
      </c>
      <c r="T3103" t="s">
        <v>2032</v>
      </c>
      <c r="U3103" t="s">
        <v>1726</v>
      </c>
    </row>
    <row r="3104" spans="1:21" hidden="1" x14ac:dyDescent="0.25">
      <c r="A3104" t="s">
        <v>1794</v>
      </c>
      <c r="B3104" t="s">
        <v>16</v>
      </c>
      <c r="C3104" t="s">
        <v>17</v>
      </c>
      <c r="E3104" s="1">
        <v>44959</v>
      </c>
      <c r="F3104" s="3" t="s">
        <v>1118</v>
      </c>
      <c r="G3104" t="s">
        <v>2048</v>
      </c>
      <c r="H3104" t="s">
        <v>1120</v>
      </c>
      <c r="I3104" t="s">
        <v>1120</v>
      </c>
      <c r="J3104" s="3" t="s">
        <v>2049</v>
      </c>
      <c r="K3104" s="3" t="s">
        <v>2050</v>
      </c>
      <c r="L3104" s="3" t="s">
        <v>22</v>
      </c>
      <c r="M3104" s="5">
        <v>46785</v>
      </c>
      <c r="N3104">
        <v>24</v>
      </c>
      <c r="O3104" t="s">
        <v>23</v>
      </c>
      <c r="R3104" s="10">
        <f>N3677-P3677-P3678-P3679-P3680-P3681-P3682</f>
        <v>17</v>
      </c>
      <c r="S3104" s="6">
        <v>44960</v>
      </c>
      <c r="T3104" t="s">
        <v>2032</v>
      </c>
      <c r="U3104" t="s">
        <v>1895</v>
      </c>
    </row>
    <row r="3105" spans="1:21" hidden="1" x14ac:dyDescent="0.25">
      <c r="A3105" t="s">
        <v>1794</v>
      </c>
      <c r="B3105" t="s">
        <v>74</v>
      </c>
      <c r="C3105" t="s">
        <v>722</v>
      </c>
      <c r="E3105" s="1">
        <v>44887</v>
      </c>
      <c r="F3105" s="3" t="s">
        <v>1922</v>
      </c>
      <c r="G3105" t="s">
        <v>1879</v>
      </c>
      <c r="H3105" t="s">
        <v>1880</v>
      </c>
      <c r="J3105" s="3" t="s">
        <v>2051</v>
      </c>
      <c r="K3105" s="3">
        <v>21081802</v>
      </c>
      <c r="L3105" s="3" t="s">
        <v>22</v>
      </c>
      <c r="M3105" s="5">
        <v>45358</v>
      </c>
      <c r="N3105">
        <v>45</v>
      </c>
      <c r="O3105" t="s">
        <v>948</v>
      </c>
      <c r="R3105" s="10">
        <f>Table1[[#This Row],[Initial Balance]]-SUM(P3106,P3446,P3447,P3615)</f>
        <v>34.5</v>
      </c>
      <c r="S3105" s="6">
        <v>44887</v>
      </c>
      <c r="T3105" t="s">
        <v>24</v>
      </c>
      <c r="U3105" t="s">
        <v>1726</v>
      </c>
    </row>
    <row r="3106" spans="1:21" hidden="1" x14ac:dyDescent="0.25">
      <c r="A3106" t="s">
        <v>1794</v>
      </c>
      <c r="B3106" t="s">
        <v>74</v>
      </c>
      <c r="C3106" t="s">
        <v>722</v>
      </c>
      <c r="E3106" s="1">
        <v>44887</v>
      </c>
      <c r="F3106" s="3" t="s">
        <v>1922</v>
      </c>
      <c r="G3106" t="s">
        <v>1879</v>
      </c>
      <c r="H3106" t="s">
        <v>1880</v>
      </c>
      <c r="J3106" s="3" t="s">
        <v>2051</v>
      </c>
      <c r="K3106" s="3">
        <v>21081802</v>
      </c>
      <c r="L3106" s="3" t="s">
        <v>22</v>
      </c>
      <c r="M3106" s="5">
        <v>45358</v>
      </c>
      <c r="O3106" t="s">
        <v>948</v>
      </c>
      <c r="P3106">
        <v>0</v>
      </c>
      <c r="S3106" s="6">
        <v>44887</v>
      </c>
      <c r="T3106" t="s">
        <v>24</v>
      </c>
      <c r="U3106" t="s">
        <v>1726</v>
      </c>
    </row>
    <row r="3107" spans="1:21" hidden="1" x14ac:dyDescent="0.25">
      <c r="A3107" t="s">
        <v>1794</v>
      </c>
      <c r="B3107" t="s">
        <v>16</v>
      </c>
      <c r="C3107" t="s">
        <v>17</v>
      </c>
      <c r="E3107" s="1">
        <v>44930</v>
      </c>
      <c r="F3107" s="3" t="s">
        <v>2059</v>
      </c>
      <c r="G3107" t="s">
        <v>2060</v>
      </c>
      <c r="H3107" t="s">
        <v>1153</v>
      </c>
      <c r="J3107" s="3" t="s">
        <v>2061</v>
      </c>
      <c r="K3107" s="3" t="s">
        <v>2062</v>
      </c>
      <c r="L3107" s="3" t="s">
        <v>22</v>
      </c>
      <c r="M3107" s="5">
        <v>46756</v>
      </c>
      <c r="N3107">
        <v>9</v>
      </c>
      <c r="O3107" t="s">
        <v>23</v>
      </c>
      <c r="R3107" s="10">
        <v>9</v>
      </c>
      <c r="S3107" s="6">
        <v>44930</v>
      </c>
      <c r="T3107" t="s">
        <v>2032</v>
      </c>
      <c r="U3107" t="s">
        <v>1726</v>
      </c>
    </row>
    <row r="3108" spans="1:21" hidden="1" x14ac:dyDescent="0.25">
      <c r="A3108" t="s">
        <v>1794</v>
      </c>
      <c r="B3108" t="s">
        <v>74</v>
      </c>
      <c r="C3108" t="s">
        <v>722</v>
      </c>
      <c r="E3108" s="1">
        <v>44918</v>
      </c>
      <c r="F3108" s="3" t="s">
        <v>1983</v>
      </c>
      <c r="G3108" t="s">
        <v>1984</v>
      </c>
      <c r="H3108" t="s">
        <v>452</v>
      </c>
      <c r="I3108" t="s">
        <v>452</v>
      </c>
      <c r="J3108" s="3" t="s">
        <v>1985</v>
      </c>
      <c r="K3108" s="3" t="s">
        <v>1986</v>
      </c>
      <c r="L3108" s="3" t="s">
        <v>22</v>
      </c>
      <c r="M3108" s="5">
        <v>45237</v>
      </c>
      <c r="O3108" t="s">
        <v>78</v>
      </c>
      <c r="P3108">
        <v>18.8</v>
      </c>
      <c r="S3108" s="6">
        <v>44930</v>
      </c>
      <c r="T3108" t="s">
        <v>1073</v>
      </c>
      <c r="U3108" t="s">
        <v>2023</v>
      </c>
    </row>
    <row r="3109" spans="1:21" hidden="1" x14ac:dyDescent="0.25">
      <c r="A3109" t="s">
        <v>1794</v>
      </c>
      <c r="B3109" t="s">
        <v>74</v>
      </c>
      <c r="C3109" t="s">
        <v>17</v>
      </c>
      <c r="E3109" s="1">
        <v>44881</v>
      </c>
      <c r="F3109" s="3" t="s">
        <v>1101</v>
      </c>
      <c r="G3109" t="s">
        <v>202</v>
      </c>
      <c r="H3109" t="s">
        <v>1703</v>
      </c>
      <c r="J3109" s="3" t="s">
        <v>1874</v>
      </c>
      <c r="K3109" s="3" t="s">
        <v>1875</v>
      </c>
      <c r="L3109" s="3" t="s">
        <v>22</v>
      </c>
      <c r="M3109" s="5">
        <v>45914</v>
      </c>
      <c r="O3109" t="s">
        <v>204</v>
      </c>
      <c r="P3109">
        <v>4</v>
      </c>
      <c r="S3109" s="6">
        <v>44935</v>
      </c>
      <c r="T3109" t="s">
        <v>1284</v>
      </c>
      <c r="U3109" t="s">
        <v>2067</v>
      </c>
    </row>
    <row r="3110" spans="1:21" hidden="1" x14ac:dyDescent="0.25">
      <c r="A3110" t="s">
        <v>1794</v>
      </c>
      <c r="B3110" t="s">
        <v>16</v>
      </c>
      <c r="C3110" t="s">
        <v>17</v>
      </c>
      <c r="E3110" s="1">
        <v>44929</v>
      </c>
      <c r="F3110" s="3">
        <v>139038</v>
      </c>
      <c r="G3110" t="s">
        <v>2069</v>
      </c>
      <c r="H3110" t="s">
        <v>2018</v>
      </c>
      <c r="J3110" s="3" t="s">
        <v>2020</v>
      </c>
      <c r="K3110" s="3" t="s">
        <v>2021</v>
      </c>
      <c r="L3110" s="3" t="s">
        <v>22</v>
      </c>
      <c r="M3110" s="5">
        <v>46407</v>
      </c>
      <c r="O3110" t="s">
        <v>23</v>
      </c>
      <c r="P3110">
        <v>0</v>
      </c>
      <c r="S3110" s="6">
        <v>44930</v>
      </c>
      <c r="T3110" t="s">
        <v>346</v>
      </c>
      <c r="U3110" t="s">
        <v>2022</v>
      </c>
    </row>
    <row r="3111" spans="1:21" hidden="1" x14ac:dyDescent="0.25">
      <c r="A3111" t="s">
        <v>1794</v>
      </c>
      <c r="B3111" t="s">
        <v>16</v>
      </c>
      <c r="C3111" t="s">
        <v>17</v>
      </c>
      <c r="E3111" s="1">
        <v>44929</v>
      </c>
      <c r="F3111" s="3">
        <v>139038</v>
      </c>
      <c r="G3111" t="s">
        <v>2069</v>
      </c>
      <c r="H3111" t="s">
        <v>2018</v>
      </c>
      <c r="J3111" s="3" t="s">
        <v>2020</v>
      </c>
      <c r="K3111" s="3" t="s">
        <v>2021</v>
      </c>
      <c r="L3111" s="3" t="s">
        <v>22</v>
      </c>
      <c r="M3111" s="5">
        <v>46407</v>
      </c>
      <c r="O3111" t="s">
        <v>23</v>
      </c>
      <c r="P3111">
        <v>6</v>
      </c>
      <c r="S3111" s="6">
        <v>44930</v>
      </c>
      <c r="T3111" t="s">
        <v>1073</v>
      </c>
      <c r="U3111" t="s">
        <v>2070</v>
      </c>
    </row>
    <row r="3112" spans="1:21" hidden="1" x14ac:dyDescent="0.25">
      <c r="A3112" t="s">
        <v>1794</v>
      </c>
      <c r="B3112" t="s">
        <v>16</v>
      </c>
      <c r="C3112" t="s">
        <v>17</v>
      </c>
      <c r="E3112" s="1">
        <v>44929</v>
      </c>
      <c r="F3112" s="3">
        <v>139038</v>
      </c>
      <c r="G3112" t="s">
        <v>2069</v>
      </c>
      <c r="H3112" t="s">
        <v>2018</v>
      </c>
      <c r="J3112" s="3" t="s">
        <v>2020</v>
      </c>
      <c r="K3112" s="3" t="s">
        <v>2021</v>
      </c>
      <c r="L3112" s="3" t="s">
        <v>22</v>
      </c>
      <c r="M3112" s="5">
        <v>46407</v>
      </c>
      <c r="O3112" t="s">
        <v>23</v>
      </c>
      <c r="P3112">
        <v>1</v>
      </c>
      <c r="S3112" s="6">
        <v>44930</v>
      </c>
      <c r="T3112" t="s">
        <v>1073</v>
      </c>
      <c r="U3112" t="s">
        <v>2070</v>
      </c>
    </row>
    <row r="3113" spans="1:21" hidden="1" x14ac:dyDescent="0.25">
      <c r="A3113" t="s">
        <v>1794</v>
      </c>
      <c r="B3113" t="s">
        <v>16</v>
      </c>
      <c r="C3113" t="s">
        <v>17</v>
      </c>
      <c r="E3113" s="1">
        <v>44929</v>
      </c>
      <c r="F3113" s="3">
        <v>139038</v>
      </c>
      <c r="G3113" t="s">
        <v>2069</v>
      </c>
      <c r="H3113" t="s">
        <v>2018</v>
      </c>
      <c r="J3113" s="3" t="s">
        <v>2020</v>
      </c>
      <c r="K3113" s="3" t="s">
        <v>2021</v>
      </c>
      <c r="L3113" s="3" t="s">
        <v>22</v>
      </c>
      <c r="M3113" s="5">
        <v>46407</v>
      </c>
      <c r="O3113" t="s">
        <v>23</v>
      </c>
      <c r="P3113">
        <v>7</v>
      </c>
      <c r="S3113" s="6">
        <v>44935</v>
      </c>
      <c r="T3113" t="s">
        <v>1284</v>
      </c>
      <c r="U3113" t="s">
        <v>2071</v>
      </c>
    </row>
    <row r="3114" spans="1:21" hidden="1" x14ac:dyDescent="0.25">
      <c r="A3114" t="s">
        <v>1794</v>
      </c>
      <c r="B3114" t="s">
        <v>16</v>
      </c>
      <c r="C3114" t="s">
        <v>17</v>
      </c>
      <c r="D3114" t="s">
        <v>2243</v>
      </c>
      <c r="E3114" s="1">
        <v>44900</v>
      </c>
      <c r="F3114" s="3">
        <v>1753366</v>
      </c>
      <c r="G3114" t="s">
        <v>1916</v>
      </c>
      <c r="H3114" t="s">
        <v>603</v>
      </c>
      <c r="J3114" s="3" t="s">
        <v>1947</v>
      </c>
      <c r="K3114" s="3">
        <v>6106508086</v>
      </c>
      <c r="L3114" s="3" t="s">
        <v>22</v>
      </c>
      <c r="M3114" s="5">
        <v>45869</v>
      </c>
      <c r="O3114" t="s">
        <v>23</v>
      </c>
      <c r="P3114">
        <v>1400</v>
      </c>
      <c r="S3114" s="6">
        <v>44935</v>
      </c>
      <c r="T3114" t="s">
        <v>1284</v>
      </c>
      <c r="U3114" t="s">
        <v>2067</v>
      </c>
    </row>
    <row r="3115" spans="1:21" hidden="1" x14ac:dyDescent="0.25">
      <c r="A3115" t="s">
        <v>1794</v>
      </c>
      <c r="B3115" t="s">
        <v>74</v>
      </c>
      <c r="C3115" t="s">
        <v>17</v>
      </c>
      <c r="E3115" s="1">
        <v>44911</v>
      </c>
      <c r="F3115" s="3" t="s">
        <v>1795</v>
      </c>
      <c r="G3115" t="s">
        <v>1796</v>
      </c>
      <c r="H3115" t="s">
        <v>1797</v>
      </c>
      <c r="J3115" s="3" t="s">
        <v>2072</v>
      </c>
      <c r="K3115" s="3" t="s">
        <v>2073</v>
      </c>
      <c r="L3115" s="3" t="s">
        <v>102</v>
      </c>
      <c r="M3115" s="5">
        <v>45575</v>
      </c>
      <c r="N3115">
        <v>10000</v>
      </c>
      <c r="O3115" t="s">
        <v>103</v>
      </c>
      <c r="R3115" s="10">
        <f>Table1[[#This Row],[Initial Balance]]-SUM(P3207,P3208,P3209,P4144)</f>
        <v>9992.2464</v>
      </c>
      <c r="S3115" s="6">
        <v>44911</v>
      </c>
      <c r="T3115" t="s">
        <v>346</v>
      </c>
      <c r="U3115" t="s">
        <v>1726</v>
      </c>
    </row>
    <row r="3116" spans="1:21" hidden="1" x14ac:dyDescent="0.25">
      <c r="A3116" t="s">
        <v>1794</v>
      </c>
      <c r="B3116" t="s">
        <v>65</v>
      </c>
      <c r="C3116" t="s">
        <v>17</v>
      </c>
      <c r="E3116" s="1">
        <v>44894</v>
      </c>
      <c r="F3116" s="3" t="s">
        <v>1910</v>
      </c>
      <c r="G3116" t="s">
        <v>1911</v>
      </c>
      <c r="H3116" t="s">
        <v>67</v>
      </c>
      <c r="J3116" s="3" t="s">
        <v>1912</v>
      </c>
      <c r="K3116" s="3">
        <v>6222009851</v>
      </c>
      <c r="L3116" s="3" t="s">
        <v>22</v>
      </c>
      <c r="M3116" s="5">
        <v>45508</v>
      </c>
      <c r="O3116" t="s">
        <v>23</v>
      </c>
      <c r="P3116">
        <v>2000</v>
      </c>
      <c r="S3116" s="6">
        <v>44929</v>
      </c>
      <c r="T3116" t="s">
        <v>1284</v>
      </c>
      <c r="U3116" t="s">
        <v>2074</v>
      </c>
    </row>
    <row r="3117" spans="1:21" hidden="1" x14ac:dyDescent="0.25">
      <c r="A3117" t="s">
        <v>1794</v>
      </c>
      <c r="B3117" t="s">
        <v>65</v>
      </c>
      <c r="C3117" t="s">
        <v>17</v>
      </c>
      <c r="E3117" s="1">
        <v>44894</v>
      </c>
      <c r="F3117" s="3" t="s">
        <v>1910</v>
      </c>
      <c r="G3117" t="s">
        <v>1911</v>
      </c>
      <c r="H3117" t="s">
        <v>67</v>
      </c>
      <c r="J3117" s="3" t="s">
        <v>1912</v>
      </c>
      <c r="K3117" s="3">
        <v>6222009851</v>
      </c>
      <c r="L3117" s="3" t="s">
        <v>22</v>
      </c>
      <c r="M3117" s="5">
        <v>45508</v>
      </c>
      <c r="O3117" t="s">
        <v>23</v>
      </c>
      <c r="P3117">
        <v>1000</v>
      </c>
      <c r="S3117" s="6">
        <v>44935</v>
      </c>
      <c r="T3117" t="s">
        <v>1284</v>
      </c>
      <c r="U3117" t="s">
        <v>2075</v>
      </c>
    </row>
    <row r="3118" spans="1:21" hidden="1" x14ac:dyDescent="0.25">
      <c r="A3118" t="s">
        <v>1794</v>
      </c>
      <c r="B3118" t="s">
        <v>65</v>
      </c>
      <c r="C3118" t="s">
        <v>17</v>
      </c>
      <c r="E3118" s="1">
        <v>44902</v>
      </c>
      <c r="F3118" s="3">
        <v>19700360</v>
      </c>
      <c r="G3118" t="s">
        <v>1935</v>
      </c>
      <c r="H3118" t="s">
        <v>67</v>
      </c>
      <c r="J3118" s="3" t="s">
        <v>1936</v>
      </c>
      <c r="K3118" s="3" t="s">
        <v>1937</v>
      </c>
      <c r="L3118" s="3" t="s">
        <v>22</v>
      </c>
      <c r="M3118" s="5">
        <v>44804</v>
      </c>
      <c r="O3118" t="s">
        <v>23</v>
      </c>
      <c r="P3118">
        <v>1000</v>
      </c>
      <c r="S3118" s="6">
        <v>44992</v>
      </c>
      <c r="T3118" t="s">
        <v>199</v>
      </c>
      <c r="U3118" t="s">
        <v>198</v>
      </c>
    </row>
    <row r="3119" spans="1:21" hidden="1" x14ac:dyDescent="0.25">
      <c r="A3119" t="s">
        <v>1794</v>
      </c>
      <c r="B3119" t="s">
        <v>16</v>
      </c>
      <c r="C3119" t="s">
        <v>17</v>
      </c>
      <c r="E3119" s="1">
        <v>44902</v>
      </c>
      <c r="F3119" s="3" t="s">
        <v>536</v>
      </c>
      <c r="G3119" t="s">
        <v>1945</v>
      </c>
      <c r="H3119" t="s">
        <v>20</v>
      </c>
      <c r="I3119" t="s">
        <v>33</v>
      </c>
      <c r="J3119" s="3" t="s">
        <v>1946</v>
      </c>
      <c r="K3119" s="3">
        <v>600006</v>
      </c>
      <c r="L3119" s="3" t="s">
        <v>22</v>
      </c>
      <c r="M3119" s="5">
        <v>45974</v>
      </c>
      <c r="O3119" t="s">
        <v>23</v>
      </c>
      <c r="P3119">
        <v>1</v>
      </c>
      <c r="S3119" s="6">
        <v>44935</v>
      </c>
      <c r="T3119" t="s">
        <v>1284</v>
      </c>
      <c r="U3119" t="s">
        <v>2075</v>
      </c>
    </row>
    <row r="3120" spans="1:21" hidden="1" x14ac:dyDescent="0.25">
      <c r="A3120" t="s">
        <v>1794</v>
      </c>
      <c r="B3120" t="s">
        <v>16</v>
      </c>
      <c r="C3120" t="s">
        <v>17</v>
      </c>
      <c r="E3120" s="1">
        <v>44883</v>
      </c>
      <c r="F3120" s="3" t="s">
        <v>361</v>
      </c>
      <c r="G3120" t="s">
        <v>1876</v>
      </c>
      <c r="H3120" t="s">
        <v>41</v>
      </c>
      <c r="J3120" s="3" t="s">
        <v>1877</v>
      </c>
      <c r="K3120" s="3">
        <v>6052207030</v>
      </c>
      <c r="L3120" s="3" t="s">
        <v>22</v>
      </c>
      <c r="M3120" s="5">
        <v>46709</v>
      </c>
      <c r="O3120" t="s">
        <v>23</v>
      </c>
      <c r="P3120">
        <v>2</v>
      </c>
      <c r="S3120" s="6">
        <v>44935</v>
      </c>
      <c r="T3120" t="s">
        <v>1284</v>
      </c>
      <c r="U3120" t="s">
        <v>2075</v>
      </c>
    </row>
    <row r="3121" spans="1:21" hidden="1" x14ac:dyDescent="0.25">
      <c r="A3121" t="s">
        <v>1794</v>
      </c>
      <c r="B3121" t="s">
        <v>16</v>
      </c>
      <c r="C3121" t="s">
        <v>17</v>
      </c>
      <c r="E3121" s="1">
        <v>44887</v>
      </c>
      <c r="F3121" s="3" t="s">
        <v>30</v>
      </c>
      <c r="G3121" t="s">
        <v>1900</v>
      </c>
      <c r="H3121" t="s">
        <v>20</v>
      </c>
      <c r="I3121" t="s">
        <v>33</v>
      </c>
      <c r="J3121" s="3" t="s">
        <v>1901</v>
      </c>
      <c r="K3121" s="3">
        <v>600004</v>
      </c>
      <c r="L3121" s="3" t="s">
        <v>22</v>
      </c>
      <c r="M3121" s="5">
        <v>45705</v>
      </c>
      <c r="O3121" t="s">
        <v>23</v>
      </c>
      <c r="P3121">
        <v>1</v>
      </c>
      <c r="S3121" s="6">
        <v>44935</v>
      </c>
      <c r="T3121" t="s">
        <v>1284</v>
      </c>
      <c r="U3121" t="s">
        <v>2075</v>
      </c>
    </row>
    <row r="3122" spans="1:21" hidden="1" x14ac:dyDescent="0.25">
      <c r="A3122" t="s">
        <v>1794</v>
      </c>
      <c r="B3122" t="s">
        <v>16</v>
      </c>
      <c r="C3122" t="s">
        <v>17</v>
      </c>
      <c r="E3122" s="1">
        <v>44214</v>
      </c>
      <c r="F3122" s="3" t="s">
        <v>418</v>
      </c>
      <c r="G3122" t="s">
        <v>419</v>
      </c>
      <c r="H3122" t="s">
        <v>2026</v>
      </c>
      <c r="I3122" t="s">
        <v>2027</v>
      </c>
      <c r="K3122" s="3">
        <v>60257113</v>
      </c>
      <c r="L3122" s="3" t="s">
        <v>22</v>
      </c>
      <c r="M3122" s="5">
        <v>45169</v>
      </c>
      <c r="O3122" t="s">
        <v>23</v>
      </c>
      <c r="P3122">
        <v>1</v>
      </c>
      <c r="S3122" s="6">
        <v>44931</v>
      </c>
      <c r="T3122" t="s">
        <v>1073</v>
      </c>
      <c r="U3122" t="s">
        <v>2076</v>
      </c>
    </row>
    <row r="3123" spans="1:21" hidden="1" x14ac:dyDescent="0.25">
      <c r="A3123" t="s">
        <v>1794</v>
      </c>
      <c r="B3123" t="s">
        <v>16</v>
      </c>
      <c r="C3123" t="s">
        <v>17</v>
      </c>
      <c r="E3123" s="1">
        <v>44214</v>
      </c>
      <c r="F3123" s="3" t="s">
        <v>418</v>
      </c>
      <c r="G3123" t="s">
        <v>419</v>
      </c>
      <c r="H3123" t="s">
        <v>2026</v>
      </c>
      <c r="I3123" t="s">
        <v>2027</v>
      </c>
      <c r="K3123" s="3">
        <v>60257113</v>
      </c>
      <c r="L3123" s="3" t="s">
        <v>22</v>
      </c>
      <c r="M3123" s="5">
        <v>45169</v>
      </c>
      <c r="O3123" t="s">
        <v>23</v>
      </c>
      <c r="P3123">
        <v>1</v>
      </c>
      <c r="S3123" s="6">
        <v>44935</v>
      </c>
      <c r="T3123" t="s">
        <v>1284</v>
      </c>
      <c r="U3123" t="s">
        <v>2077</v>
      </c>
    </row>
    <row r="3124" spans="1:21" hidden="1" x14ac:dyDescent="0.25">
      <c r="A3124" t="s">
        <v>1794</v>
      </c>
      <c r="B3124" t="s">
        <v>74</v>
      </c>
      <c r="C3124" t="s">
        <v>17</v>
      </c>
      <c r="E3124" s="1">
        <v>44902</v>
      </c>
      <c r="F3124" s="3">
        <v>137171</v>
      </c>
      <c r="G3124" t="s">
        <v>2082</v>
      </c>
      <c r="H3124" t="s">
        <v>147</v>
      </c>
      <c r="I3124" t="s">
        <v>323</v>
      </c>
      <c r="J3124" s="3" t="s">
        <v>2221</v>
      </c>
      <c r="K3124" s="3" t="s">
        <v>2083</v>
      </c>
      <c r="L3124" s="3" t="s">
        <v>22</v>
      </c>
      <c r="M3124" s="5">
        <v>45077</v>
      </c>
      <c r="N3124">
        <v>100</v>
      </c>
      <c r="O3124" t="s">
        <v>78</v>
      </c>
      <c r="R3124" s="10">
        <f>Table1[[#This Row],[Initial Balance]]-P3125-P3126-P3183-P3303--P3534-P3536-P3535-P3537-P3538-P4230</f>
        <v>-10924.73</v>
      </c>
      <c r="S3124" s="6">
        <v>44902</v>
      </c>
      <c r="T3124" t="s">
        <v>346</v>
      </c>
      <c r="U3124" t="s">
        <v>2066</v>
      </c>
    </row>
    <row r="3125" spans="1:21" hidden="1" x14ac:dyDescent="0.25">
      <c r="A3125" t="s">
        <v>1794</v>
      </c>
      <c r="B3125" t="s">
        <v>74</v>
      </c>
      <c r="C3125" t="s">
        <v>17</v>
      </c>
      <c r="E3125" s="1">
        <v>44902</v>
      </c>
      <c r="F3125" s="3">
        <v>137171</v>
      </c>
      <c r="G3125" t="s">
        <v>2082</v>
      </c>
      <c r="H3125" t="s">
        <v>147</v>
      </c>
      <c r="I3125" t="s">
        <v>323</v>
      </c>
      <c r="J3125" s="3" t="s">
        <v>2221</v>
      </c>
      <c r="K3125" s="3" t="s">
        <v>2083</v>
      </c>
      <c r="L3125" s="3" t="s">
        <v>22</v>
      </c>
      <c r="M3125" s="5">
        <v>45077</v>
      </c>
      <c r="O3125" t="s">
        <v>78</v>
      </c>
      <c r="P3125">
        <v>0</v>
      </c>
      <c r="S3125" s="6">
        <v>44902</v>
      </c>
      <c r="T3125" t="s">
        <v>346</v>
      </c>
      <c r="U3125" t="s">
        <v>2066</v>
      </c>
    </row>
    <row r="3126" spans="1:21" hidden="1" x14ac:dyDescent="0.25">
      <c r="A3126" t="s">
        <v>1794</v>
      </c>
      <c r="B3126" t="s">
        <v>74</v>
      </c>
      <c r="C3126" t="s">
        <v>17</v>
      </c>
      <c r="E3126" s="1">
        <v>44902</v>
      </c>
      <c r="F3126" s="3">
        <v>137171</v>
      </c>
      <c r="G3126" t="s">
        <v>2082</v>
      </c>
      <c r="H3126" t="s">
        <v>147</v>
      </c>
      <c r="I3126" t="s">
        <v>323</v>
      </c>
      <c r="J3126" s="3" t="s">
        <v>2221</v>
      </c>
      <c r="K3126" s="3" t="s">
        <v>2083</v>
      </c>
      <c r="L3126" s="3" t="s">
        <v>22</v>
      </c>
      <c r="M3126" s="5">
        <v>45077</v>
      </c>
      <c r="O3126" t="s">
        <v>78</v>
      </c>
      <c r="P3126">
        <v>0.1</v>
      </c>
      <c r="S3126" s="6">
        <v>44930</v>
      </c>
      <c r="T3126" t="s">
        <v>1073</v>
      </c>
      <c r="U3126" t="s">
        <v>2023</v>
      </c>
    </row>
    <row r="3127" spans="1:21" hidden="1" x14ac:dyDescent="0.25">
      <c r="A3127" t="s">
        <v>1794</v>
      </c>
      <c r="B3127" t="s">
        <v>16</v>
      </c>
      <c r="C3127" t="s">
        <v>17</v>
      </c>
      <c r="E3127" s="1">
        <v>44917</v>
      </c>
      <c r="F3127" s="3" t="s">
        <v>1977</v>
      </c>
      <c r="G3127" t="s">
        <v>1978</v>
      </c>
      <c r="H3127" t="s">
        <v>1979</v>
      </c>
      <c r="I3127" t="s">
        <v>1979</v>
      </c>
      <c r="J3127" s="3" t="s">
        <v>1980</v>
      </c>
      <c r="K3127" s="3" t="s">
        <v>1981</v>
      </c>
      <c r="L3127" s="3" t="s">
        <v>22</v>
      </c>
      <c r="M3127" s="5">
        <v>46743</v>
      </c>
      <c r="O3127" t="s">
        <v>23</v>
      </c>
      <c r="P3127">
        <v>2</v>
      </c>
      <c r="S3127" s="6">
        <v>44930</v>
      </c>
      <c r="T3127" t="s">
        <v>28</v>
      </c>
      <c r="U3127" t="s">
        <v>2084</v>
      </c>
    </row>
    <row r="3128" spans="1:21" hidden="1" x14ac:dyDescent="0.25">
      <c r="A3128" t="s">
        <v>1794</v>
      </c>
      <c r="B3128" t="s">
        <v>16</v>
      </c>
      <c r="C3128" t="s">
        <v>17</v>
      </c>
      <c r="E3128" s="1">
        <v>44917</v>
      </c>
      <c r="F3128" s="3" t="s">
        <v>1977</v>
      </c>
      <c r="G3128" t="s">
        <v>1978</v>
      </c>
      <c r="H3128" t="s">
        <v>1979</v>
      </c>
      <c r="I3128" t="s">
        <v>1979</v>
      </c>
      <c r="J3128" s="3" t="s">
        <v>1980</v>
      </c>
      <c r="K3128" s="3" t="s">
        <v>1981</v>
      </c>
      <c r="L3128" s="3" t="s">
        <v>22</v>
      </c>
      <c r="M3128" s="5">
        <v>46743</v>
      </c>
      <c r="O3128" t="s">
        <v>23</v>
      </c>
      <c r="P3128">
        <v>1</v>
      </c>
      <c r="S3128" s="6">
        <v>44935</v>
      </c>
      <c r="T3128" t="s">
        <v>1284</v>
      </c>
      <c r="U3128" t="s">
        <v>2075</v>
      </c>
    </row>
    <row r="3129" spans="1:21" hidden="1" x14ac:dyDescent="0.25">
      <c r="A3129" t="s">
        <v>1794</v>
      </c>
      <c r="B3129" t="s">
        <v>16</v>
      </c>
      <c r="C3129" t="s">
        <v>17</v>
      </c>
      <c r="E3129" s="1">
        <v>44894</v>
      </c>
      <c r="F3129" s="3" t="s">
        <v>1905</v>
      </c>
      <c r="G3129" t="s">
        <v>1906</v>
      </c>
      <c r="H3129" t="s">
        <v>20</v>
      </c>
      <c r="I3129" t="s">
        <v>20</v>
      </c>
      <c r="J3129" s="3" t="s">
        <v>1907</v>
      </c>
      <c r="K3129" s="3">
        <v>519484</v>
      </c>
      <c r="L3129" s="3" t="s">
        <v>22</v>
      </c>
      <c r="M3129" s="5">
        <v>45808</v>
      </c>
      <c r="O3129" t="s">
        <v>23</v>
      </c>
      <c r="P3129">
        <v>10</v>
      </c>
      <c r="S3129" s="6">
        <v>44935</v>
      </c>
      <c r="T3129" t="s">
        <v>1284</v>
      </c>
      <c r="U3129" t="s">
        <v>2075</v>
      </c>
    </row>
    <row r="3130" spans="1:21" hidden="1" x14ac:dyDescent="0.25">
      <c r="A3130" t="s">
        <v>1794</v>
      </c>
      <c r="B3130" t="s">
        <v>16</v>
      </c>
      <c r="C3130" t="s">
        <v>17</v>
      </c>
      <c r="E3130" s="1">
        <v>44930</v>
      </c>
      <c r="F3130" s="3" t="s">
        <v>2091</v>
      </c>
      <c r="G3130" t="s">
        <v>2060</v>
      </c>
      <c r="H3130" t="s">
        <v>1153</v>
      </c>
      <c r="J3130" s="3" t="s">
        <v>2061</v>
      </c>
      <c r="K3130" s="3" t="s">
        <v>2062</v>
      </c>
      <c r="L3130" s="3" t="s">
        <v>22</v>
      </c>
      <c r="M3130" s="5">
        <v>46756</v>
      </c>
      <c r="O3130" t="s">
        <v>23</v>
      </c>
      <c r="P3130">
        <v>0</v>
      </c>
      <c r="S3130" s="6">
        <v>44931</v>
      </c>
      <c r="T3130" t="s">
        <v>2032</v>
      </c>
      <c r="U3130" t="s">
        <v>2022</v>
      </c>
    </row>
    <row r="3131" spans="1:21" hidden="1" x14ac:dyDescent="0.25">
      <c r="A3131" t="s">
        <v>1794</v>
      </c>
      <c r="B3131" t="s">
        <v>16</v>
      </c>
      <c r="C3131" t="s">
        <v>17</v>
      </c>
      <c r="E3131" s="1">
        <v>44942</v>
      </c>
      <c r="F3131" s="3" t="s">
        <v>2120</v>
      </c>
      <c r="G3131" t="s">
        <v>2121</v>
      </c>
      <c r="H3131" t="s">
        <v>2122</v>
      </c>
      <c r="I3131" t="s">
        <v>2123</v>
      </c>
      <c r="J3131" s="3" t="s">
        <v>2124</v>
      </c>
      <c r="K3131" s="3" t="s">
        <v>2125</v>
      </c>
      <c r="L3131" s="3" t="s">
        <v>22</v>
      </c>
      <c r="M3131" s="5">
        <v>46768</v>
      </c>
      <c r="N3131">
        <v>200</v>
      </c>
      <c r="O3131" t="s">
        <v>23</v>
      </c>
      <c r="R3131" s="10">
        <f>Table1[[#This Row],[Initial Balance]]-P3132-P3171-P3172-P3173-P3211-P3232-P3231-P3348-P3349-P3350-P3351-P4675-P4676</f>
        <v>37</v>
      </c>
      <c r="S3131" s="6">
        <v>44942</v>
      </c>
      <c r="T3131" t="s">
        <v>2032</v>
      </c>
      <c r="U3131" t="s">
        <v>1895</v>
      </c>
    </row>
    <row r="3132" spans="1:21" hidden="1" x14ac:dyDescent="0.25">
      <c r="A3132" t="s">
        <v>1794</v>
      </c>
      <c r="B3132" t="s">
        <v>16</v>
      </c>
      <c r="C3132" t="s">
        <v>17</v>
      </c>
      <c r="E3132" s="1">
        <v>44942</v>
      </c>
      <c r="F3132" s="3" t="s">
        <v>2120</v>
      </c>
      <c r="G3132" t="s">
        <v>2121</v>
      </c>
      <c r="H3132" t="s">
        <v>2122</v>
      </c>
      <c r="I3132" t="s">
        <v>2123</v>
      </c>
      <c r="J3132" s="3" t="s">
        <v>2124</v>
      </c>
      <c r="K3132" s="3" t="s">
        <v>2125</v>
      </c>
      <c r="L3132" s="3" t="s">
        <v>22</v>
      </c>
      <c r="M3132" s="5">
        <v>46768</v>
      </c>
      <c r="O3132" t="s">
        <v>23</v>
      </c>
      <c r="P3132">
        <v>18</v>
      </c>
      <c r="S3132" s="6">
        <v>44964</v>
      </c>
      <c r="T3132" t="s">
        <v>2032</v>
      </c>
      <c r="U3132" t="s">
        <v>2101</v>
      </c>
    </row>
    <row r="3133" spans="1:21" hidden="1" x14ac:dyDescent="0.25">
      <c r="A3133" t="s">
        <v>1794</v>
      </c>
      <c r="B3133" t="s">
        <v>16</v>
      </c>
      <c r="C3133" t="s">
        <v>17</v>
      </c>
      <c r="E3133" s="1">
        <v>44959</v>
      </c>
      <c r="F3133" s="3" t="s">
        <v>2126</v>
      </c>
      <c r="G3133" t="s">
        <v>2048</v>
      </c>
      <c r="H3133" t="s">
        <v>1120</v>
      </c>
      <c r="I3133" t="s">
        <v>1120</v>
      </c>
      <c r="J3133" s="3" t="s">
        <v>2127</v>
      </c>
      <c r="K3133" s="3" t="s">
        <v>2128</v>
      </c>
      <c r="L3133" s="3" t="s">
        <v>22</v>
      </c>
      <c r="M3133" s="5">
        <v>46785</v>
      </c>
      <c r="N3133">
        <v>24</v>
      </c>
      <c r="O3133" t="s">
        <v>23</v>
      </c>
      <c r="R3133" s="10">
        <f>Table1[[#This Row],[Initial Balance]]-P3456-P3457-P3458-P3459-P3460-P3461-P3462-P3463-P3464-P3465-P3466</f>
        <v>3</v>
      </c>
      <c r="S3133" s="6">
        <v>44960</v>
      </c>
      <c r="T3133" t="s">
        <v>2032</v>
      </c>
      <c r="U3133" t="s">
        <v>1895</v>
      </c>
    </row>
    <row r="3134" spans="1:21" hidden="1" x14ac:dyDescent="0.25">
      <c r="A3134" t="s">
        <v>1794</v>
      </c>
      <c r="B3134" t="s">
        <v>16</v>
      </c>
      <c r="C3134" t="s">
        <v>17</v>
      </c>
      <c r="E3134" s="1">
        <v>44944</v>
      </c>
      <c r="F3134" s="3" t="s">
        <v>2129</v>
      </c>
      <c r="G3134" t="s">
        <v>2130</v>
      </c>
      <c r="H3134" t="s">
        <v>2131</v>
      </c>
      <c r="J3134" s="3" t="s">
        <v>2132</v>
      </c>
      <c r="K3134" s="3">
        <v>2108092</v>
      </c>
      <c r="L3134" s="3" t="s">
        <v>22</v>
      </c>
      <c r="M3134" s="5">
        <v>45513</v>
      </c>
      <c r="N3134">
        <v>90</v>
      </c>
      <c r="O3134" t="s">
        <v>23</v>
      </c>
      <c r="R3134" s="10">
        <f>Table1[[#This Row],[Initial Balance]]-SUM(P3194,P3468,P3469,P3470,P3471,P3472,P3473,P3474,P3475,P3476,P3477,P3534,P3536,P3535,P3536,P3840,)</f>
        <v>-36</v>
      </c>
      <c r="S3134" s="6">
        <v>44944</v>
      </c>
      <c r="T3134" t="s">
        <v>2032</v>
      </c>
      <c r="U3134" t="s">
        <v>1895</v>
      </c>
    </row>
    <row r="3135" spans="1:21" hidden="1" x14ac:dyDescent="0.25">
      <c r="A3135" t="s">
        <v>1794</v>
      </c>
      <c r="B3135" t="s">
        <v>16</v>
      </c>
      <c r="C3135" t="s">
        <v>17</v>
      </c>
      <c r="E3135" s="1">
        <v>44937</v>
      </c>
      <c r="F3135" s="3">
        <v>430281</v>
      </c>
      <c r="G3135" t="s">
        <v>2133</v>
      </c>
      <c r="H3135" t="s">
        <v>20</v>
      </c>
      <c r="I3135" t="s">
        <v>20</v>
      </c>
      <c r="J3135" s="3" t="s">
        <v>2134</v>
      </c>
      <c r="K3135" s="3">
        <v>20722020</v>
      </c>
      <c r="L3135" s="3" t="s">
        <v>22</v>
      </c>
      <c r="M3135" s="5">
        <v>45864</v>
      </c>
      <c r="N3135">
        <v>24</v>
      </c>
      <c r="O3135" t="s">
        <v>23</v>
      </c>
      <c r="R3135" s="10">
        <f>Table1[[#This Row],[Initial Balance]]-SUM(P3239,P3240,P3683,P3684,P3685,P3686,P3687,P3688)</f>
        <v>-3250.9</v>
      </c>
      <c r="S3135" s="6">
        <v>44938</v>
      </c>
      <c r="T3135" t="s">
        <v>2032</v>
      </c>
      <c r="U3135" t="s">
        <v>1895</v>
      </c>
    </row>
    <row r="3136" spans="1:21" hidden="1" x14ac:dyDescent="0.25">
      <c r="A3136" t="s">
        <v>1794</v>
      </c>
      <c r="B3136" t="s">
        <v>16</v>
      </c>
      <c r="C3136" t="s">
        <v>722</v>
      </c>
      <c r="E3136" s="1">
        <v>44937</v>
      </c>
      <c r="F3136" s="3">
        <v>305180</v>
      </c>
      <c r="G3136" t="s">
        <v>2135</v>
      </c>
      <c r="H3136" t="s">
        <v>41</v>
      </c>
      <c r="I3136" t="s">
        <v>41</v>
      </c>
      <c r="J3136" s="3" t="s">
        <v>2136</v>
      </c>
      <c r="K3136" s="3">
        <v>2175385</v>
      </c>
      <c r="L3136" s="3" t="s">
        <v>22</v>
      </c>
      <c r="M3136" s="4">
        <v>46691</v>
      </c>
      <c r="N3136">
        <v>100</v>
      </c>
      <c r="O3136" t="s">
        <v>23</v>
      </c>
      <c r="R3136" s="10">
        <f>Table1[[#This Row],[Initial Balance]]-P3189-P3233-P3446-P3447-P3448-P3449-P3450-P4227</f>
        <v>63</v>
      </c>
      <c r="S3136" s="6">
        <v>44937</v>
      </c>
      <c r="T3136" t="s">
        <v>346</v>
      </c>
      <c r="U3136" t="s">
        <v>1726</v>
      </c>
    </row>
    <row r="3137" spans="1:21" hidden="1" x14ac:dyDescent="0.25">
      <c r="A3137" t="s">
        <v>1794</v>
      </c>
      <c r="B3137" t="s">
        <v>74</v>
      </c>
      <c r="C3137" t="s">
        <v>17</v>
      </c>
      <c r="E3137" s="1">
        <v>44881</v>
      </c>
      <c r="F3137" s="3" t="s">
        <v>1101</v>
      </c>
      <c r="G3137" t="s">
        <v>202</v>
      </c>
      <c r="H3137" t="s">
        <v>1703</v>
      </c>
      <c r="J3137" s="3" t="s">
        <v>1874</v>
      </c>
      <c r="K3137" s="3" t="s">
        <v>1875</v>
      </c>
      <c r="L3137" s="3" t="s">
        <v>22</v>
      </c>
      <c r="M3137" s="5">
        <v>45914</v>
      </c>
      <c r="O3137" t="s">
        <v>204</v>
      </c>
      <c r="P3137">
        <v>2</v>
      </c>
      <c r="S3137" s="6">
        <v>44937</v>
      </c>
      <c r="T3137" t="s">
        <v>1284</v>
      </c>
      <c r="U3137" t="s">
        <v>2067</v>
      </c>
    </row>
    <row r="3138" spans="1:21" hidden="1" x14ac:dyDescent="0.25">
      <c r="A3138" t="s">
        <v>1794</v>
      </c>
      <c r="B3138" t="s">
        <v>74</v>
      </c>
      <c r="C3138" t="s">
        <v>17</v>
      </c>
      <c r="E3138" s="1">
        <v>44902</v>
      </c>
      <c r="F3138" s="3">
        <v>137171</v>
      </c>
      <c r="G3138" t="s">
        <v>2082</v>
      </c>
      <c r="H3138" t="s">
        <v>147</v>
      </c>
      <c r="I3138" t="s">
        <v>323</v>
      </c>
      <c r="J3138" s="3" t="s">
        <v>2221</v>
      </c>
      <c r="K3138" s="3" t="s">
        <v>2083</v>
      </c>
      <c r="L3138" s="3" t="s">
        <v>22</v>
      </c>
      <c r="M3138" s="5">
        <v>45077</v>
      </c>
      <c r="O3138" t="s">
        <v>78</v>
      </c>
      <c r="P3138">
        <v>0.1</v>
      </c>
      <c r="S3138" s="6">
        <v>44937</v>
      </c>
      <c r="T3138" t="s">
        <v>1284</v>
      </c>
      <c r="U3138" t="s">
        <v>2137</v>
      </c>
    </row>
    <row r="3139" spans="1:21" hidden="1" x14ac:dyDescent="0.25">
      <c r="A3139" t="s">
        <v>1794</v>
      </c>
      <c r="B3139" t="s">
        <v>74</v>
      </c>
      <c r="C3139" t="s">
        <v>722</v>
      </c>
      <c r="E3139" s="1">
        <v>44918</v>
      </c>
      <c r="F3139" s="3" t="s">
        <v>1983</v>
      </c>
      <c r="G3139" t="s">
        <v>1984</v>
      </c>
      <c r="H3139" t="s">
        <v>452</v>
      </c>
      <c r="I3139" t="s">
        <v>452</v>
      </c>
      <c r="J3139" s="3" t="s">
        <v>1985</v>
      </c>
      <c r="K3139" s="3" t="s">
        <v>1986</v>
      </c>
      <c r="L3139" s="3" t="s">
        <v>22</v>
      </c>
      <c r="M3139" s="5">
        <v>45237</v>
      </c>
      <c r="O3139" t="s">
        <v>78</v>
      </c>
      <c r="P3139">
        <v>18.8</v>
      </c>
      <c r="S3139" s="6">
        <v>44937</v>
      </c>
      <c r="T3139" t="s">
        <v>1284</v>
      </c>
      <c r="U3139" t="s">
        <v>2137</v>
      </c>
    </row>
    <row r="3140" spans="1:21" hidden="1" x14ac:dyDescent="0.25">
      <c r="A3140" t="s">
        <v>1794</v>
      </c>
      <c r="B3140" t="s">
        <v>74</v>
      </c>
      <c r="C3140" t="s">
        <v>722</v>
      </c>
      <c r="E3140" s="1">
        <v>44895</v>
      </c>
      <c r="F3140" s="3" t="s">
        <v>1902</v>
      </c>
      <c r="G3140" t="s">
        <v>1903</v>
      </c>
      <c r="H3140" t="s">
        <v>20</v>
      </c>
      <c r="I3140" t="s">
        <v>20</v>
      </c>
      <c r="J3140" s="3" t="s">
        <v>1904</v>
      </c>
      <c r="K3140" s="3">
        <v>220687</v>
      </c>
      <c r="L3140" s="3" t="s">
        <v>22</v>
      </c>
      <c r="M3140" s="5">
        <v>45350</v>
      </c>
      <c r="O3140" t="s">
        <v>204</v>
      </c>
      <c r="P3140">
        <v>3.6999999999999998E-2</v>
      </c>
      <c r="S3140" s="6">
        <v>44937</v>
      </c>
      <c r="T3140" t="s">
        <v>1284</v>
      </c>
      <c r="U3140" t="s">
        <v>2138</v>
      </c>
    </row>
    <row r="3141" spans="1:21" hidden="1" x14ac:dyDescent="0.25">
      <c r="A3141" t="s">
        <v>1794</v>
      </c>
      <c r="B3141" t="s">
        <v>74</v>
      </c>
      <c r="C3141" t="s">
        <v>722</v>
      </c>
      <c r="E3141" s="1">
        <v>44887</v>
      </c>
      <c r="F3141" s="3" t="s">
        <v>1878</v>
      </c>
      <c r="G3141" t="s">
        <v>1879</v>
      </c>
      <c r="H3141" t="s">
        <v>1880</v>
      </c>
      <c r="I3141" t="s">
        <v>1880</v>
      </c>
      <c r="J3141" s="3" t="s">
        <v>1881</v>
      </c>
      <c r="K3141" s="3" t="s">
        <v>1882</v>
      </c>
      <c r="L3141" s="3" t="s">
        <v>102</v>
      </c>
      <c r="M3141" s="5">
        <v>45120</v>
      </c>
      <c r="O3141" t="s">
        <v>948</v>
      </c>
      <c r="P3141">
        <v>8</v>
      </c>
      <c r="S3141" s="6">
        <v>44929</v>
      </c>
      <c r="T3141" t="s">
        <v>28</v>
      </c>
      <c r="U3141" t="s">
        <v>2139</v>
      </c>
    </row>
    <row r="3142" spans="1:21" hidden="1" x14ac:dyDescent="0.25">
      <c r="A3142" t="s">
        <v>1794</v>
      </c>
      <c r="B3142" t="s">
        <v>74</v>
      </c>
      <c r="C3142" t="s">
        <v>722</v>
      </c>
      <c r="E3142" s="1">
        <v>44887</v>
      </c>
      <c r="F3142" s="3" t="s">
        <v>1878</v>
      </c>
      <c r="G3142" t="s">
        <v>1879</v>
      </c>
      <c r="H3142" t="s">
        <v>1880</v>
      </c>
      <c r="I3142" t="s">
        <v>1880</v>
      </c>
      <c r="J3142" s="3" t="s">
        <v>1881</v>
      </c>
      <c r="K3142" s="3" t="s">
        <v>1882</v>
      </c>
      <c r="L3142" s="3" t="s">
        <v>102</v>
      </c>
      <c r="M3142" s="5">
        <v>45120</v>
      </c>
      <c r="O3142" t="s">
        <v>948</v>
      </c>
      <c r="P3142">
        <v>2.5</v>
      </c>
      <c r="S3142" s="6">
        <v>44930</v>
      </c>
      <c r="T3142" t="s">
        <v>1073</v>
      </c>
      <c r="U3142" t="s">
        <v>425</v>
      </c>
    </row>
    <row r="3143" spans="1:21" hidden="1" x14ac:dyDescent="0.25">
      <c r="A3143" t="s">
        <v>1794</v>
      </c>
      <c r="B3143" t="s">
        <v>74</v>
      </c>
      <c r="C3143" t="s">
        <v>722</v>
      </c>
      <c r="E3143" s="1">
        <v>44887</v>
      </c>
      <c r="F3143" s="3" t="s">
        <v>1878</v>
      </c>
      <c r="G3143" t="s">
        <v>1879</v>
      </c>
      <c r="H3143" t="s">
        <v>1880</v>
      </c>
      <c r="I3143" t="s">
        <v>1880</v>
      </c>
      <c r="J3143" s="3" t="s">
        <v>1881</v>
      </c>
      <c r="K3143" s="3" t="s">
        <v>1882</v>
      </c>
      <c r="L3143" s="3" t="s">
        <v>102</v>
      </c>
      <c r="M3143" s="5">
        <v>45120</v>
      </c>
      <c r="O3143" t="s">
        <v>948</v>
      </c>
      <c r="P3143">
        <v>0.01</v>
      </c>
      <c r="S3143" s="6">
        <v>44931</v>
      </c>
      <c r="T3143" t="s">
        <v>2140</v>
      </c>
      <c r="U3143" t="s">
        <v>2141</v>
      </c>
    </row>
    <row r="3144" spans="1:21" hidden="1" x14ac:dyDescent="0.25">
      <c r="A3144" t="s">
        <v>1794</v>
      </c>
      <c r="B3144" t="s">
        <v>74</v>
      </c>
      <c r="C3144" t="s">
        <v>722</v>
      </c>
      <c r="E3144" s="1">
        <v>44887</v>
      </c>
      <c r="F3144" s="3" t="s">
        <v>1878</v>
      </c>
      <c r="G3144" t="s">
        <v>1879</v>
      </c>
      <c r="H3144" t="s">
        <v>1880</v>
      </c>
      <c r="I3144" t="s">
        <v>1880</v>
      </c>
      <c r="J3144" s="3" t="s">
        <v>1881</v>
      </c>
      <c r="K3144" s="3" t="s">
        <v>1882</v>
      </c>
      <c r="L3144" s="3" t="s">
        <v>102</v>
      </c>
      <c r="M3144" s="5">
        <v>45120</v>
      </c>
      <c r="O3144" t="s">
        <v>948</v>
      </c>
      <c r="P3144">
        <v>123.61</v>
      </c>
      <c r="S3144" s="6">
        <v>44937</v>
      </c>
      <c r="T3144" t="s">
        <v>1284</v>
      </c>
      <c r="U3144" t="s">
        <v>2142</v>
      </c>
    </row>
    <row r="3145" spans="1:21" hidden="1" x14ac:dyDescent="0.25">
      <c r="A3145" t="s">
        <v>1794</v>
      </c>
      <c r="B3145" t="s">
        <v>74</v>
      </c>
      <c r="C3145" t="s">
        <v>722</v>
      </c>
      <c r="E3145" s="1">
        <v>44902</v>
      </c>
      <c r="F3145" s="3">
        <v>1.0020100000000001</v>
      </c>
      <c r="G3145" t="s">
        <v>1924</v>
      </c>
      <c r="H3145" t="s">
        <v>147</v>
      </c>
      <c r="I3145" t="s">
        <v>323</v>
      </c>
      <c r="J3145" s="3" t="s">
        <v>1925</v>
      </c>
      <c r="K3145" s="3" t="s">
        <v>1926</v>
      </c>
      <c r="L3145" s="3" t="s">
        <v>22</v>
      </c>
      <c r="M3145" s="5">
        <v>45626</v>
      </c>
      <c r="O3145" t="s">
        <v>103</v>
      </c>
      <c r="P3145">
        <v>7.2</v>
      </c>
      <c r="S3145" s="6">
        <v>44930</v>
      </c>
      <c r="T3145" t="s">
        <v>1073</v>
      </c>
      <c r="U3145" t="s">
        <v>2023</v>
      </c>
    </row>
    <row r="3146" spans="1:21" hidden="1" x14ac:dyDescent="0.25">
      <c r="A3146" t="s">
        <v>1794</v>
      </c>
      <c r="B3146" t="s">
        <v>74</v>
      </c>
      <c r="C3146" t="s">
        <v>722</v>
      </c>
      <c r="E3146" s="1">
        <v>44902</v>
      </c>
      <c r="F3146" s="3">
        <v>1.0020100000000001</v>
      </c>
      <c r="G3146" t="s">
        <v>1924</v>
      </c>
      <c r="H3146" t="s">
        <v>147</v>
      </c>
      <c r="I3146" t="s">
        <v>323</v>
      </c>
      <c r="J3146" s="3" t="s">
        <v>1925</v>
      </c>
      <c r="K3146" s="3" t="s">
        <v>1926</v>
      </c>
      <c r="L3146" s="3" t="s">
        <v>22</v>
      </c>
      <c r="M3146" s="5">
        <v>45626</v>
      </c>
      <c r="O3146" t="s">
        <v>103</v>
      </c>
      <c r="P3146">
        <v>7.2</v>
      </c>
      <c r="S3146" s="6">
        <v>44937</v>
      </c>
      <c r="T3146" t="s">
        <v>1284</v>
      </c>
      <c r="U3146" t="s">
        <v>2137</v>
      </c>
    </row>
    <row r="3147" spans="1:21" hidden="1" x14ac:dyDescent="0.25">
      <c r="A3147" t="s">
        <v>1794</v>
      </c>
      <c r="B3147" t="s">
        <v>74</v>
      </c>
      <c r="C3147" t="s">
        <v>722</v>
      </c>
      <c r="E3147" s="1">
        <v>44902</v>
      </c>
      <c r="F3147" s="3">
        <v>1.0020100000000001</v>
      </c>
      <c r="G3147" t="s">
        <v>1924</v>
      </c>
      <c r="H3147" t="s">
        <v>147</v>
      </c>
      <c r="I3147" t="s">
        <v>323</v>
      </c>
      <c r="J3147" s="3" t="s">
        <v>1925</v>
      </c>
      <c r="K3147" s="3" t="s">
        <v>1926</v>
      </c>
      <c r="L3147" s="3" t="s">
        <v>22</v>
      </c>
      <c r="M3147" s="5">
        <v>45626</v>
      </c>
      <c r="O3147" t="s">
        <v>103</v>
      </c>
      <c r="P3147">
        <v>1</v>
      </c>
      <c r="S3147" s="6">
        <v>44974</v>
      </c>
      <c r="T3147" t="s">
        <v>2010</v>
      </c>
      <c r="U3147" t="s">
        <v>2143</v>
      </c>
    </row>
    <row r="3148" spans="1:21" hidden="1" x14ac:dyDescent="0.25">
      <c r="A3148" t="s">
        <v>1794</v>
      </c>
      <c r="B3148" t="s">
        <v>74</v>
      </c>
      <c r="C3148" t="s">
        <v>722</v>
      </c>
      <c r="E3148" s="1">
        <v>44923</v>
      </c>
      <c r="F3148" s="3" t="s">
        <v>1999</v>
      </c>
      <c r="G3148" t="s">
        <v>2000</v>
      </c>
      <c r="H3148" t="s">
        <v>158</v>
      </c>
      <c r="I3148" t="s">
        <v>158</v>
      </c>
      <c r="J3148" s="3" t="s">
        <v>2001</v>
      </c>
      <c r="K3148" s="3" t="s">
        <v>2002</v>
      </c>
      <c r="L3148" s="3" t="s">
        <v>102</v>
      </c>
      <c r="M3148" s="5">
        <v>46314</v>
      </c>
      <c r="O3148" t="s">
        <v>78</v>
      </c>
      <c r="P3148">
        <v>7.8</v>
      </c>
      <c r="S3148" s="6">
        <v>44930</v>
      </c>
      <c r="T3148" t="s">
        <v>1073</v>
      </c>
      <c r="U3148" t="s">
        <v>2023</v>
      </c>
    </row>
    <row r="3149" spans="1:21" hidden="1" x14ac:dyDescent="0.25">
      <c r="A3149" t="s">
        <v>1794</v>
      </c>
      <c r="B3149" t="s">
        <v>74</v>
      </c>
      <c r="C3149" t="s">
        <v>722</v>
      </c>
      <c r="E3149" s="1">
        <v>44923</v>
      </c>
      <c r="F3149" s="3" t="s">
        <v>1999</v>
      </c>
      <c r="G3149" t="s">
        <v>2000</v>
      </c>
      <c r="H3149" t="s">
        <v>158</v>
      </c>
      <c r="I3149" t="s">
        <v>158</v>
      </c>
      <c r="J3149" s="3" t="s">
        <v>2001</v>
      </c>
      <c r="K3149" s="3" t="s">
        <v>2002</v>
      </c>
      <c r="L3149" s="3" t="s">
        <v>102</v>
      </c>
      <c r="M3149" s="5">
        <v>46314</v>
      </c>
      <c r="O3149" t="s">
        <v>78</v>
      </c>
      <c r="P3149">
        <v>10</v>
      </c>
      <c r="S3149" s="6">
        <v>44972</v>
      </c>
      <c r="T3149" t="s">
        <v>2010</v>
      </c>
      <c r="U3149" t="s">
        <v>2144</v>
      </c>
    </row>
    <row r="3150" spans="1:21" hidden="1" x14ac:dyDescent="0.25">
      <c r="A3150" t="s">
        <v>1794</v>
      </c>
      <c r="B3150" t="s">
        <v>74</v>
      </c>
      <c r="C3150" t="s">
        <v>722</v>
      </c>
      <c r="E3150" s="1">
        <v>44923</v>
      </c>
      <c r="F3150" s="3" t="s">
        <v>1999</v>
      </c>
      <c r="G3150" t="s">
        <v>2000</v>
      </c>
      <c r="H3150" t="s">
        <v>158</v>
      </c>
      <c r="I3150" t="s">
        <v>158</v>
      </c>
      <c r="J3150" s="3" t="s">
        <v>2001</v>
      </c>
      <c r="K3150" s="3" t="s">
        <v>2002</v>
      </c>
      <c r="L3150" s="3" t="s">
        <v>102</v>
      </c>
      <c r="M3150" s="5">
        <v>46314</v>
      </c>
      <c r="O3150" t="s">
        <v>78</v>
      </c>
      <c r="P3150">
        <v>10</v>
      </c>
      <c r="S3150" s="6">
        <v>44972</v>
      </c>
      <c r="T3150" t="s">
        <v>2010</v>
      </c>
      <c r="U3150" t="s">
        <v>2144</v>
      </c>
    </row>
    <row r="3151" spans="1:21" hidden="1" x14ac:dyDescent="0.25">
      <c r="A3151" t="s">
        <v>1794</v>
      </c>
      <c r="B3151" t="s">
        <v>74</v>
      </c>
      <c r="C3151" t="s">
        <v>722</v>
      </c>
      <c r="E3151" s="1">
        <v>44965</v>
      </c>
      <c r="F3151" s="3" t="s">
        <v>2145</v>
      </c>
      <c r="G3151" t="s">
        <v>2146</v>
      </c>
      <c r="H3151" t="s">
        <v>2147</v>
      </c>
      <c r="I3151" t="s">
        <v>323</v>
      </c>
      <c r="J3151" s="3" t="s">
        <v>2148</v>
      </c>
      <c r="K3151" s="3" t="s">
        <v>2149</v>
      </c>
      <c r="L3151" s="3" t="s">
        <v>22</v>
      </c>
      <c r="M3151" s="5">
        <v>45565</v>
      </c>
      <c r="N3151">
        <v>250</v>
      </c>
      <c r="O3151" t="s">
        <v>78</v>
      </c>
      <c r="P3151">
        <v>0</v>
      </c>
      <c r="R3151" s="10">
        <v>250</v>
      </c>
      <c r="S3151" s="6">
        <v>44965</v>
      </c>
      <c r="T3151" t="s">
        <v>2032</v>
      </c>
      <c r="U3151" t="s">
        <v>1726</v>
      </c>
    </row>
    <row r="3152" spans="1:21" hidden="1" x14ac:dyDescent="0.25">
      <c r="A3152" t="s">
        <v>1794</v>
      </c>
      <c r="B3152" t="s">
        <v>16</v>
      </c>
      <c r="C3152" t="s">
        <v>17</v>
      </c>
      <c r="E3152" s="1">
        <v>44970</v>
      </c>
      <c r="F3152" s="3">
        <v>352097</v>
      </c>
      <c r="G3152" t="s">
        <v>2150</v>
      </c>
      <c r="H3152" t="s">
        <v>20</v>
      </c>
      <c r="I3152" t="s">
        <v>20</v>
      </c>
      <c r="J3152" s="3" t="s">
        <v>2151</v>
      </c>
      <c r="K3152" s="3">
        <v>30622004</v>
      </c>
      <c r="L3152" s="3" t="s">
        <v>22</v>
      </c>
      <c r="M3152" s="5">
        <v>45626</v>
      </c>
      <c r="N3152">
        <v>500</v>
      </c>
      <c r="O3152" t="s">
        <v>23</v>
      </c>
      <c r="R3152" s="10">
        <f>Table1[[#This Row],[Initial Balance]]-SUM(P3231,P3957,P3958,P3959,P3960,P3961)</f>
        <v>472</v>
      </c>
      <c r="S3152" s="6">
        <v>44970</v>
      </c>
      <c r="T3152" t="s">
        <v>2032</v>
      </c>
      <c r="U3152" t="s">
        <v>1895</v>
      </c>
    </row>
    <row r="3153" spans="1:21" hidden="1" x14ac:dyDescent="0.25">
      <c r="A3153" t="s">
        <v>1794</v>
      </c>
      <c r="B3153" t="s">
        <v>16</v>
      </c>
      <c r="C3153" t="s">
        <v>17</v>
      </c>
      <c r="E3153" s="1">
        <v>44949</v>
      </c>
      <c r="F3153" s="3" t="s">
        <v>2152</v>
      </c>
      <c r="G3153" t="s">
        <v>2153</v>
      </c>
      <c r="H3153" t="s">
        <v>20</v>
      </c>
      <c r="I3153" t="s">
        <v>20</v>
      </c>
      <c r="J3153" s="3" t="s">
        <v>2154</v>
      </c>
      <c r="K3153" s="3" t="s">
        <v>2155</v>
      </c>
      <c r="L3153" s="3" t="s">
        <v>22</v>
      </c>
      <c r="M3153" s="5">
        <v>46775</v>
      </c>
      <c r="N3153">
        <v>4</v>
      </c>
      <c r="O3153" t="s">
        <v>23</v>
      </c>
      <c r="R3153" s="10">
        <f>Table1[[#This Row],[Initial Balance]]-P4730-P4731-P4732-P4733</f>
        <v>0</v>
      </c>
      <c r="S3153" s="6">
        <v>44949</v>
      </c>
      <c r="T3153" t="s">
        <v>2032</v>
      </c>
      <c r="U3153" t="s">
        <v>1895</v>
      </c>
    </row>
    <row r="3154" spans="1:21" hidden="1" x14ac:dyDescent="0.25">
      <c r="A3154" t="s">
        <v>1794</v>
      </c>
      <c r="B3154" t="s">
        <v>16</v>
      </c>
      <c r="C3154" t="s">
        <v>17</v>
      </c>
      <c r="E3154" s="1">
        <v>44938</v>
      </c>
      <c r="F3154" s="3" t="s">
        <v>2156</v>
      </c>
      <c r="G3154" t="s">
        <v>2157</v>
      </c>
      <c r="H3154" t="s">
        <v>20</v>
      </c>
      <c r="I3154" t="s">
        <v>20</v>
      </c>
      <c r="J3154" s="3" t="s">
        <v>2158</v>
      </c>
      <c r="K3154" s="3" t="s">
        <v>2159</v>
      </c>
      <c r="L3154" s="3" t="s">
        <v>22</v>
      </c>
      <c r="M3154" s="5">
        <v>46764</v>
      </c>
      <c r="N3154">
        <v>5</v>
      </c>
      <c r="O3154" t="s">
        <v>23</v>
      </c>
      <c r="R3154" s="10">
        <f>Table1[[#This Row],[Initial Balance]]-SUM(P3155,P3208,P3209,P3270,P3356,P3689)</f>
        <v>1.8690000000000002</v>
      </c>
      <c r="S3154" s="6">
        <v>44938</v>
      </c>
      <c r="T3154" t="s">
        <v>2032</v>
      </c>
      <c r="U3154" t="s">
        <v>1726</v>
      </c>
    </row>
    <row r="3155" spans="1:21" hidden="1" x14ac:dyDescent="0.25">
      <c r="A3155" t="s">
        <v>1794</v>
      </c>
      <c r="B3155" t="s">
        <v>16</v>
      </c>
      <c r="C3155" t="s">
        <v>17</v>
      </c>
      <c r="E3155" s="1">
        <v>44938</v>
      </c>
      <c r="F3155" s="3" t="s">
        <v>2156</v>
      </c>
      <c r="G3155" t="s">
        <v>2157</v>
      </c>
      <c r="H3155" t="s">
        <v>20</v>
      </c>
      <c r="I3155" t="s">
        <v>20</v>
      </c>
      <c r="J3155" s="3" t="s">
        <v>2158</v>
      </c>
      <c r="K3155" s="3" t="s">
        <v>2159</v>
      </c>
      <c r="L3155" s="3" t="s">
        <v>22</v>
      </c>
      <c r="M3155" s="5">
        <v>46764</v>
      </c>
      <c r="O3155" t="s">
        <v>23</v>
      </c>
      <c r="P3155">
        <v>0</v>
      </c>
      <c r="S3155" s="6">
        <v>44949</v>
      </c>
      <c r="T3155" t="s">
        <v>2032</v>
      </c>
      <c r="U3155" t="s">
        <v>1895</v>
      </c>
    </row>
    <row r="3156" spans="1:21" hidden="1" x14ac:dyDescent="0.25">
      <c r="A3156" t="s">
        <v>1794</v>
      </c>
      <c r="B3156" t="s">
        <v>16</v>
      </c>
      <c r="C3156" t="s">
        <v>17</v>
      </c>
      <c r="E3156" s="1">
        <v>44949</v>
      </c>
      <c r="F3156" s="3">
        <v>120710</v>
      </c>
      <c r="G3156" t="s">
        <v>1906</v>
      </c>
      <c r="H3156" t="s">
        <v>41</v>
      </c>
      <c r="I3156" t="s">
        <v>41</v>
      </c>
      <c r="J3156" s="3" t="s">
        <v>2160</v>
      </c>
      <c r="K3156" s="3">
        <v>519484</v>
      </c>
      <c r="L3156" s="3" t="s">
        <v>22</v>
      </c>
      <c r="M3156" s="5">
        <v>45808</v>
      </c>
      <c r="N3156">
        <v>200</v>
      </c>
      <c r="O3156" t="s">
        <v>23</v>
      </c>
      <c r="R3156" s="10">
        <v>40</v>
      </c>
      <c r="S3156" s="6">
        <v>44949</v>
      </c>
      <c r="T3156" t="s">
        <v>2032</v>
      </c>
      <c r="U3156" t="s">
        <v>1726</v>
      </c>
    </row>
    <row r="3157" spans="1:21" hidden="1" x14ac:dyDescent="0.25">
      <c r="A3157" t="s">
        <v>1794</v>
      </c>
      <c r="B3157" t="s">
        <v>16</v>
      </c>
      <c r="C3157" t="s">
        <v>17</v>
      </c>
      <c r="E3157" s="1">
        <v>44949</v>
      </c>
      <c r="F3157" s="3">
        <v>120710</v>
      </c>
      <c r="G3157" t="s">
        <v>1906</v>
      </c>
      <c r="H3157" t="s">
        <v>41</v>
      </c>
      <c r="I3157" t="s">
        <v>41</v>
      </c>
      <c r="J3157" s="3" t="s">
        <v>2160</v>
      </c>
      <c r="K3157" s="3">
        <v>519484</v>
      </c>
      <c r="L3157" s="3" t="s">
        <v>22</v>
      </c>
      <c r="M3157" s="5">
        <v>45808</v>
      </c>
      <c r="O3157" t="s">
        <v>23</v>
      </c>
      <c r="P3157">
        <v>0</v>
      </c>
      <c r="S3157" s="6">
        <v>44951</v>
      </c>
      <c r="T3157" t="s">
        <v>2032</v>
      </c>
      <c r="U3157" t="s">
        <v>1895</v>
      </c>
    </row>
    <row r="3158" spans="1:21" hidden="1" x14ac:dyDescent="0.25">
      <c r="A3158" t="s">
        <v>1794</v>
      </c>
      <c r="B3158" t="s">
        <v>74</v>
      </c>
      <c r="C3158" t="s">
        <v>17</v>
      </c>
      <c r="E3158" s="1">
        <v>44911</v>
      </c>
      <c r="F3158" s="3" t="s">
        <v>1795</v>
      </c>
      <c r="G3158" t="s">
        <v>1796</v>
      </c>
      <c r="H3158" t="s">
        <v>1797</v>
      </c>
      <c r="J3158" s="3" t="s">
        <v>2072</v>
      </c>
      <c r="K3158" s="3" t="s">
        <v>2073</v>
      </c>
      <c r="L3158" s="3" t="s">
        <v>102</v>
      </c>
      <c r="M3158" s="5">
        <v>45575</v>
      </c>
      <c r="O3158" t="s">
        <v>103</v>
      </c>
      <c r="P3158">
        <v>20</v>
      </c>
      <c r="S3158" s="6">
        <v>44593</v>
      </c>
      <c r="T3158" t="s">
        <v>2161</v>
      </c>
      <c r="U3158" t="s">
        <v>2162</v>
      </c>
    </row>
    <row r="3159" spans="1:21" hidden="1" x14ac:dyDescent="0.25">
      <c r="A3159" t="s">
        <v>1794</v>
      </c>
      <c r="B3159" t="s">
        <v>74</v>
      </c>
      <c r="C3159" t="s">
        <v>17</v>
      </c>
      <c r="E3159" s="1">
        <v>44911</v>
      </c>
      <c r="F3159" s="3" t="s">
        <v>1795</v>
      </c>
      <c r="G3159" t="s">
        <v>1796</v>
      </c>
      <c r="H3159" t="s">
        <v>1797</v>
      </c>
      <c r="J3159" s="3" t="s">
        <v>2072</v>
      </c>
      <c r="K3159" s="3" t="s">
        <v>2073</v>
      </c>
      <c r="L3159" s="3" t="s">
        <v>102</v>
      </c>
      <c r="M3159" s="5">
        <v>45575</v>
      </c>
      <c r="O3159" t="s">
        <v>103</v>
      </c>
      <c r="P3159">
        <v>2.9</v>
      </c>
      <c r="S3159" s="6">
        <v>44964</v>
      </c>
      <c r="T3159" t="s">
        <v>2163</v>
      </c>
      <c r="U3159" t="s">
        <v>2164</v>
      </c>
    </row>
    <row r="3160" spans="1:21" hidden="1" x14ac:dyDescent="0.25">
      <c r="A3160" t="s">
        <v>1794</v>
      </c>
      <c r="B3160" t="s">
        <v>74</v>
      </c>
      <c r="C3160" t="s">
        <v>17</v>
      </c>
      <c r="E3160" s="1">
        <v>44911</v>
      </c>
      <c r="F3160" s="3" t="s">
        <v>1795</v>
      </c>
      <c r="G3160" t="s">
        <v>1796</v>
      </c>
      <c r="H3160" t="s">
        <v>1797</v>
      </c>
      <c r="J3160" s="3" t="s">
        <v>2072</v>
      </c>
      <c r="K3160" s="3" t="s">
        <v>2073</v>
      </c>
      <c r="L3160" s="3" t="s">
        <v>102</v>
      </c>
      <c r="M3160" s="5">
        <v>45575</v>
      </c>
      <c r="O3160" t="s">
        <v>103</v>
      </c>
      <c r="P3160">
        <v>0</v>
      </c>
      <c r="S3160" s="6">
        <v>44972</v>
      </c>
      <c r="T3160" t="s">
        <v>346</v>
      </c>
      <c r="U3160" t="s">
        <v>1895</v>
      </c>
    </row>
    <row r="3161" spans="1:21" hidden="1" x14ac:dyDescent="0.25">
      <c r="A3161" t="s">
        <v>1794</v>
      </c>
      <c r="B3161" t="s">
        <v>16</v>
      </c>
      <c r="C3161" t="s">
        <v>17</v>
      </c>
      <c r="E3161" s="1">
        <v>44917</v>
      </c>
      <c r="F3161" s="3" t="s">
        <v>1977</v>
      </c>
      <c r="G3161" t="s">
        <v>1978</v>
      </c>
      <c r="H3161" t="s">
        <v>1979</v>
      </c>
      <c r="I3161" t="s">
        <v>1979</v>
      </c>
      <c r="J3161" s="3" t="s">
        <v>1980</v>
      </c>
      <c r="K3161" s="3" t="s">
        <v>1981</v>
      </c>
      <c r="L3161" s="3" t="s">
        <v>22</v>
      </c>
      <c r="M3161" s="5">
        <v>46743</v>
      </c>
      <c r="O3161" t="s">
        <v>23</v>
      </c>
      <c r="P3161">
        <v>4</v>
      </c>
      <c r="S3161" s="6">
        <v>44938</v>
      </c>
      <c r="T3161" t="s">
        <v>1996</v>
      </c>
      <c r="U3161" t="s">
        <v>2165</v>
      </c>
    </row>
    <row r="3162" spans="1:21" hidden="1" x14ac:dyDescent="0.25">
      <c r="A3162" t="s">
        <v>1794</v>
      </c>
      <c r="B3162" t="s">
        <v>16</v>
      </c>
      <c r="C3162" t="s">
        <v>17</v>
      </c>
      <c r="E3162" s="1">
        <v>44917</v>
      </c>
      <c r="F3162" s="3" t="s">
        <v>1977</v>
      </c>
      <c r="G3162" t="s">
        <v>1978</v>
      </c>
      <c r="H3162" t="s">
        <v>1979</v>
      </c>
      <c r="I3162" t="s">
        <v>1979</v>
      </c>
      <c r="J3162" s="3" t="s">
        <v>1980</v>
      </c>
      <c r="K3162" s="3" t="s">
        <v>1981</v>
      </c>
      <c r="L3162" s="3" t="s">
        <v>22</v>
      </c>
      <c r="M3162" s="5">
        <v>46743</v>
      </c>
      <c r="O3162" t="s">
        <v>23</v>
      </c>
      <c r="P3162">
        <v>2</v>
      </c>
      <c r="S3162" s="6">
        <v>44939</v>
      </c>
      <c r="T3162" t="s">
        <v>2010</v>
      </c>
      <c r="U3162" t="s">
        <v>2166</v>
      </c>
    </row>
    <row r="3163" spans="1:21" hidden="1" x14ac:dyDescent="0.25">
      <c r="A3163" t="s">
        <v>1794</v>
      </c>
      <c r="B3163" t="s">
        <v>16</v>
      </c>
      <c r="C3163" t="s">
        <v>17</v>
      </c>
      <c r="E3163" s="1">
        <v>44917</v>
      </c>
      <c r="F3163" s="3" t="s">
        <v>1977</v>
      </c>
      <c r="G3163" t="s">
        <v>1978</v>
      </c>
      <c r="H3163" t="s">
        <v>1979</v>
      </c>
      <c r="I3163" t="s">
        <v>1979</v>
      </c>
      <c r="J3163" s="3" t="s">
        <v>1980</v>
      </c>
      <c r="K3163" s="3" t="s">
        <v>1981</v>
      </c>
      <c r="L3163" s="3" t="s">
        <v>22</v>
      </c>
      <c r="M3163" s="5">
        <v>46743</v>
      </c>
      <c r="O3163" t="s">
        <v>23</v>
      </c>
      <c r="P3163">
        <v>3</v>
      </c>
      <c r="S3163" s="6">
        <v>44969</v>
      </c>
      <c r="T3163" t="s">
        <v>28</v>
      </c>
      <c r="U3163" t="s">
        <v>2167</v>
      </c>
    </row>
    <row r="3164" spans="1:21" hidden="1" x14ac:dyDescent="0.25">
      <c r="A3164" t="s">
        <v>1794</v>
      </c>
      <c r="B3164" t="s">
        <v>16</v>
      </c>
      <c r="C3164" t="s">
        <v>17</v>
      </c>
      <c r="E3164" s="1">
        <v>44937</v>
      </c>
      <c r="F3164" s="3">
        <v>3006</v>
      </c>
      <c r="G3164" t="s">
        <v>2168</v>
      </c>
      <c r="H3164" t="s">
        <v>20</v>
      </c>
      <c r="I3164" t="s">
        <v>20</v>
      </c>
      <c r="J3164" s="3" t="s">
        <v>2169</v>
      </c>
      <c r="K3164" s="3">
        <v>20022062</v>
      </c>
      <c r="L3164" s="3" t="s">
        <v>22</v>
      </c>
      <c r="M3164" s="5">
        <v>45857</v>
      </c>
      <c r="N3164">
        <v>100</v>
      </c>
      <c r="O3164" t="s">
        <v>23</v>
      </c>
      <c r="R3164" s="10">
        <f>Table1[[#This Row],[Initial Balance]]-P3165-P3357-P3358-P3359--P3360-P3361-P3362-P3363-P3364-P3753-P4479-P4480-P4481</f>
        <v>49</v>
      </c>
      <c r="S3164" s="6">
        <v>44938</v>
      </c>
      <c r="T3164" t="s">
        <v>2032</v>
      </c>
      <c r="U3164" t="s">
        <v>1895</v>
      </c>
    </row>
    <row r="3165" spans="1:21" hidden="1" x14ac:dyDescent="0.25">
      <c r="A3165" t="s">
        <v>1794</v>
      </c>
      <c r="B3165" t="s">
        <v>16</v>
      </c>
      <c r="C3165" t="s">
        <v>17</v>
      </c>
      <c r="E3165" s="1">
        <v>44937</v>
      </c>
      <c r="F3165" s="3">
        <v>3006</v>
      </c>
      <c r="G3165" t="s">
        <v>2168</v>
      </c>
      <c r="H3165" t="s">
        <v>20</v>
      </c>
      <c r="I3165" t="s">
        <v>20</v>
      </c>
      <c r="J3165" s="3" t="s">
        <v>2169</v>
      </c>
      <c r="K3165" s="3">
        <v>20022062</v>
      </c>
      <c r="L3165" s="3" t="s">
        <v>22</v>
      </c>
      <c r="M3165" s="5">
        <v>45857</v>
      </c>
      <c r="O3165" t="s">
        <v>23</v>
      </c>
      <c r="P3165">
        <v>6</v>
      </c>
      <c r="S3165" s="6">
        <v>44974</v>
      </c>
      <c r="T3165" t="s">
        <v>28</v>
      </c>
      <c r="U3165" t="s">
        <v>2167</v>
      </c>
    </row>
    <row r="3166" spans="1:21" hidden="1" x14ac:dyDescent="0.25">
      <c r="A3166" t="s">
        <v>1794</v>
      </c>
      <c r="B3166" t="s">
        <v>16</v>
      </c>
      <c r="C3166" t="s">
        <v>17</v>
      </c>
      <c r="E3166" s="1">
        <v>44909</v>
      </c>
      <c r="F3166" s="3" t="s">
        <v>1938</v>
      </c>
      <c r="G3166" t="s">
        <v>1939</v>
      </c>
      <c r="H3166" t="s">
        <v>20</v>
      </c>
      <c r="J3166" s="3" t="s">
        <v>1940</v>
      </c>
      <c r="K3166" s="3">
        <v>1369315</v>
      </c>
      <c r="L3166" s="3" t="s">
        <v>22</v>
      </c>
      <c r="M3166" s="5">
        <v>46642</v>
      </c>
      <c r="O3166" t="s">
        <v>23</v>
      </c>
      <c r="P3166">
        <v>1</v>
      </c>
      <c r="S3166" s="6">
        <v>44974</v>
      </c>
      <c r="T3166" t="s">
        <v>28</v>
      </c>
      <c r="U3166" t="s">
        <v>2167</v>
      </c>
    </row>
    <row r="3167" spans="1:21" hidden="1" x14ac:dyDescent="0.25">
      <c r="A3167" t="s">
        <v>1794</v>
      </c>
      <c r="B3167" t="s">
        <v>16</v>
      </c>
      <c r="C3167" t="s">
        <v>17</v>
      </c>
      <c r="E3167" s="1">
        <v>44909</v>
      </c>
      <c r="F3167" s="3" t="s">
        <v>1942</v>
      </c>
      <c r="G3167" t="s">
        <v>1943</v>
      </c>
      <c r="H3167" t="s">
        <v>20</v>
      </c>
      <c r="J3167" s="3" t="s">
        <v>1944</v>
      </c>
      <c r="K3167" s="3">
        <v>1339608</v>
      </c>
      <c r="L3167" s="3" t="s">
        <v>22</v>
      </c>
      <c r="M3167" s="5">
        <v>46355</v>
      </c>
      <c r="O3167" t="s">
        <v>23</v>
      </c>
      <c r="P3167">
        <v>1</v>
      </c>
      <c r="S3167" s="6">
        <v>44974</v>
      </c>
      <c r="T3167" t="s">
        <v>28</v>
      </c>
      <c r="U3167" t="s">
        <v>2167</v>
      </c>
    </row>
    <row r="3168" spans="1:21" hidden="1" x14ac:dyDescent="0.25">
      <c r="A3168" t="s">
        <v>1794</v>
      </c>
      <c r="B3168" t="s">
        <v>16</v>
      </c>
      <c r="C3168" t="s">
        <v>17</v>
      </c>
      <c r="E3168" s="1">
        <v>44929</v>
      </c>
      <c r="F3168" s="3">
        <v>139038</v>
      </c>
      <c r="G3168" t="s">
        <v>2069</v>
      </c>
      <c r="H3168" t="s">
        <v>2018</v>
      </c>
      <c r="J3168" s="3" t="s">
        <v>2020</v>
      </c>
      <c r="K3168" s="3" t="s">
        <v>2021</v>
      </c>
      <c r="L3168" s="3" t="s">
        <v>22</v>
      </c>
      <c r="M3168" s="5">
        <v>46407</v>
      </c>
      <c r="O3168" t="s">
        <v>23</v>
      </c>
      <c r="P3168">
        <v>7</v>
      </c>
      <c r="S3168" s="6">
        <v>44999</v>
      </c>
      <c r="T3168" t="s">
        <v>1284</v>
      </c>
      <c r="U3168" t="s">
        <v>2201</v>
      </c>
    </row>
    <row r="3169" spans="1:21" hidden="1" x14ac:dyDescent="0.25">
      <c r="A3169" t="s">
        <v>1794</v>
      </c>
      <c r="B3169" t="s">
        <v>16</v>
      </c>
      <c r="C3169" t="s">
        <v>17</v>
      </c>
      <c r="E3169" s="1">
        <v>44938</v>
      </c>
      <c r="F3169" s="3" t="s">
        <v>2156</v>
      </c>
      <c r="G3169" t="s">
        <v>2157</v>
      </c>
      <c r="H3169" t="s">
        <v>20</v>
      </c>
      <c r="I3169" t="s">
        <v>20</v>
      </c>
      <c r="J3169" s="3" t="s">
        <v>2158</v>
      </c>
      <c r="K3169" s="3" t="s">
        <v>2159</v>
      </c>
      <c r="L3169" s="3" t="s">
        <v>22</v>
      </c>
      <c r="M3169" s="5">
        <v>46764</v>
      </c>
      <c r="O3169" t="s">
        <v>23</v>
      </c>
      <c r="P3169">
        <v>1</v>
      </c>
      <c r="S3169" s="6">
        <v>44978</v>
      </c>
      <c r="T3169" t="s">
        <v>1073</v>
      </c>
      <c r="U3169" t="s">
        <v>2203</v>
      </c>
    </row>
    <row r="3170" spans="1:21" hidden="1" x14ac:dyDescent="0.25">
      <c r="A3170" t="s">
        <v>1794</v>
      </c>
      <c r="B3170" t="s">
        <v>16</v>
      </c>
      <c r="C3170" t="s">
        <v>17</v>
      </c>
      <c r="E3170" s="1">
        <v>44938</v>
      </c>
      <c r="F3170" s="3" t="s">
        <v>2156</v>
      </c>
      <c r="G3170" t="s">
        <v>2157</v>
      </c>
      <c r="H3170" t="s">
        <v>20</v>
      </c>
      <c r="I3170" t="s">
        <v>20</v>
      </c>
      <c r="J3170" s="3" t="s">
        <v>2158</v>
      </c>
      <c r="K3170" s="3" t="s">
        <v>2159</v>
      </c>
      <c r="L3170" s="3" t="s">
        <v>22</v>
      </c>
      <c r="M3170" s="5">
        <v>46764</v>
      </c>
      <c r="O3170" t="s">
        <v>23</v>
      </c>
      <c r="P3170">
        <v>1</v>
      </c>
      <c r="S3170" s="6">
        <v>44995</v>
      </c>
      <c r="T3170" t="s">
        <v>1284</v>
      </c>
      <c r="U3170" t="s">
        <v>2202</v>
      </c>
    </row>
    <row r="3171" spans="1:21" hidden="1" x14ac:dyDescent="0.25">
      <c r="A3171" t="s">
        <v>1794</v>
      </c>
      <c r="B3171" t="s">
        <v>16</v>
      </c>
      <c r="C3171" t="s">
        <v>17</v>
      </c>
      <c r="E3171" s="1">
        <v>44942</v>
      </c>
      <c r="F3171" s="3" t="s">
        <v>2120</v>
      </c>
      <c r="G3171" t="s">
        <v>2121</v>
      </c>
      <c r="H3171" t="s">
        <v>2122</v>
      </c>
      <c r="I3171" t="s">
        <v>2123</v>
      </c>
      <c r="J3171" s="3" t="s">
        <v>2124</v>
      </c>
      <c r="K3171" s="3" t="s">
        <v>2125</v>
      </c>
      <c r="L3171" s="3" t="s">
        <v>22</v>
      </c>
      <c r="M3171" s="5">
        <v>46768</v>
      </c>
      <c r="O3171" t="s">
        <v>23</v>
      </c>
      <c r="P3171">
        <v>12</v>
      </c>
      <c r="S3171" s="6">
        <v>44984</v>
      </c>
      <c r="T3171" t="s">
        <v>346</v>
      </c>
      <c r="U3171" t="s">
        <v>1915</v>
      </c>
    </row>
    <row r="3172" spans="1:21" hidden="1" x14ac:dyDescent="0.25">
      <c r="A3172" t="s">
        <v>1794</v>
      </c>
      <c r="B3172" t="s">
        <v>16</v>
      </c>
      <c r="C3172" t="s">
        <v>17</v>
      </c>
      <c r="E3172" s="1">
        <v>44942</v>
      </c>
      <c r="F3172" s="3" t="s">
        <v>2120</v>
      </c>
      <c r="G3172" t="s">
        <v>2121</v>
      </c>
      <c r="H3172" t="s">
        <v>2122</v>
      </c>
      <c r="I3172" t="s">
        <v>2123</v>
      </c>
      <c r="J3172" s="3" t="s">
        <v>2124</v>
      </c>
      <c r="K3172" s="3" t="s">
        <v>2125</v>
      </c>
      <c r="L3172" s="3" t="s">
        <v>22</v>
      </c>
      <c r="M3172" s="5">
        <v>46768</v>
      </c>
      <c r="O3172" t="s">
        <v>23</v>
      </c>
      <c r="P3172">
        <v>12</v>
      </c>
      <c r="S3172" s="6">
        <v>44995</v>
      </c>
      <c r="T3172" t="s">
        <v>1284</v>
      </c>
      <c r="U3172" t="s">
        <v>2202</v>
      </c>
    </row>
    <row r="3173" spans="1:21" hidden="1" x14ac:dyDescent="0.25">
      <c r="A3173" t="s">
        <v>1794</v>
      </c>
      <c r="B3173" t="s">
        <v>16</v>
      </c>
      <c r="C3173" t="s">
        <v>17</v>
      </c>
      <c r="E3173" s="1">
        <v>44942</v>
      </c>
      <c r="F3173" s="3" t="s">
        <v>2120</v>
      </c>
      <c r="G3173" t="s">
        <v>2121</v>
      </c>
      <c r="H3173" t="s">
        <v>2122</v>
      </c>
      <c r="I3173" t="s">
        <v>2123</v>
      </c>
      <c r="J3173" s="3" t="s">
        <v>2124</v>
      </c>
      <c r="K3173" s="3" t="s">
        <v>2125</v>
      </c>
      <c r="L3173" s="3" t="s">
        <v>22</v>
      </c>
      <c r="M3173" s="5">
        <v>46768</v>
      </c>
      <c r="O3173" t="s">
        <v>23</v>
      </c>
      <c r="P3173">
        <v>2</v>
      </c>
      <c r="S3173" s="6">
        <v>44995</v>
      </c>
      <c r="T3173" t="s">
        <v>1073</v>
      </c>
      <c r="U3173" t="s">
        <v>2202</v>
      </c>
    </row>
    <row r="3174" spans="1:21" hidden="1" x14ac:dyDescent="0.25">
      <c r="A3174" t="s">
        <v>1794</v>
      </c>
      <c r="B3174" t="s">
        <v>16</v>
      </c>
      <c r="C3174" t="s">
        <v>17</v>
      </c>
      <c r="E3174" s="1">
        <v>44908</v>
      </c>
      <c r="F3174" s="3" t="s">
        <v>1949</v>
      </c>
      <c r="G3174" t="s">
        <v>1950</v>
      </c>
      <c r="H3174" t="s">
        <v>1951</v>
      </c>
      <c r="J3174" s="3" t="s">
        <v>1952</v>
      </c>
      <c r="K3174" s="3">
        <v>7730626</v>
      </c>
      <c r="L3174" s="3" t="s">
        <v>22</v>
      </c>
      <c r="M3174" s="5">
        <v>45771</v>
      </c>
      <c r="O3174" t="s">
        <v>23</v>
      </c>
      <c r="P3174">
        <v>5</v>
      </c>
      <c r="S3174" s="6">
        <v>44995</v>
      </c>
      <c r="T3174" t="s">
        <v>1284</v>
      </c>
      <c r="U3174" t="s">
        <v>2202</v>
      </c>
    </row>
    <row r="3175" spans="1:21" hidden="1" x14ac:dyDescent="0.25">
      <c r="A3175" t="s">
        <v>1794</v>
      </c>
      <c r="B3175" t="s">
        <v>74</v>
      </c>
      <c r="C3175" t="s">
        <v>17</v>
      </c>
      <c r="E3175" s="1">
        <v>44881</v>
      </c>
      <c r="F3175" s="3" t="s">
        <v>1101</v>
      </c>
      <c r="G3175" t="s">
        <v>202</v>
      </c>
      <c r="H3175" t="s">
        <v>1703</v>
      </c>
      <c r="J3175" s="3" t="s">
        <v>1874</v>
      </c>
      <c r="K3175" s="3" t="s">
        <v>1875</v>
      </c>
      <c r="L3175" s="3" t="s">
        <v>22</v>
      </c>
      <c r="M3175" s="5">
        <v>45914</v>
      </c>
      <c r="O3175" t="s">
        <v>204</v>
      </c>
      <c r="P3175">
        <v>4</v>
      </c>
      <c r="S3175" s="6">
        <v>44995</v>
      </c>
      <c r="T3175" t="s">
        <v>1284</v>
      </c>
      <c r="U3175" t="s">
        <v>2202</v>
      </c>
    </row>
    <row r="3176" spans="1:21" hidden="1" x14ac:dyDescent="0.25">
      <c r="A3176" t="s">
        <v>1794</v>
      </c>
      <c r="B3176" t="s">
        <v>74</v>
      </c>
      <c r="C3176" t="s">
        <v>17</v>
      </c>
      <c r="E3176" s="1">
        <v>44881</v>
      </c>
      <c r="F3176" s="3" t="s">
        <v>1101</v>
      </c>
      <c r="G3176" t="s">
        <v>202</v>
      </c>
      <c r="H3176" t="s">
        <v>1703</v>
      </c>
      <c r="J3176" s="3" t="s">
        <v>1874</v>
      </c>
      <c r="K3176" s="3" t="s">
        <v>1875</v>
      </c>
      <c r="L3176" s="3" t="s">
        <v>22</v>
      </c>
      <c r="M3176" s="5">
        <v>45914</v>
      </c>
      <c r="O3176" t="s">
        <v>204</v>
      </c>
      <c r="P3176">
        <v>3</v>
      </c>
      <c r="S3176" s="6">
        <v>44999</v>
      </c>
      <c r="T3176" t="s">
        <v>1073</v>
      </c>
      <c r="U3176" t="s">
        <v>2208</v>
      </c>
    </row>
    <row r="3177" spans="1:21" hidden="1" x14ac:dyDescent="0.25">
      <c r="A3177" t="s">
        <v>1794</v>
      </c>
      <c r="B3177" t="s">
        <v>16</v>
      </c>
      <c r="C3177" t="s">
        <v>17</v>
      </c>
      <c r="E3177" s="1">
        <v>44886</v>
      </c>
      <c r="F3177" s="3" t="s">
        <v>231</v>
      </c>
      <c r="G3177" t="s">
        <v>1892</v>
      </c>
      <c r="H3177" t="s">
        <v>233</v>
      </c>
      <c r="I3177" t="s">
        <v>233</v>
      </c>
      <c r="J3177" s="3" t="s">
        <v>1893</v>
      </c>
      <c r="K3177" s="3" t="s">
        <v>1894</v>
      </c>
      <c r="L3177" s="3" t="s">
        <v>22</v>
      </c>
      <c r="M3177" s="5">
        <v>45930</v>
      </c>
      <c r="O3177" t="s">
        <v>23</v>
      </c>
      <c r="P3177">
        <v>1</v>
      </c>
      <c r="S3177" s="6">
        <v>44999</v>
      </c>
      <c r="T3177" t="s">
        <v>1073</v>
      </c>
      <c r="U3177" t="s">
        <v>2209</v>
      </c>
    </row>
    <row r="3178" spans="1:21" hidden="1" x14ac:dyDescent="0.25">
      <c r="A3178" t="s">
        <v>1794</v>
      </c>
      <c r="B3178" t="s">
        <v>16</v>
      </c>
      <c r="C3178" t="s">
        <v>17</v>
      </c>
      <c r="E3178" s="1">
        <v>44970</v>
      </c>
      <c r="F3178" s="3">
        <v>352097</v>
      </c>
      <c r="G3178" t="s">
        <v>2150</v>
      </c>
      <c r="H3178" t="s">
        <v>20</v>
      </c>
      <c r="I3178" t="s">
        <v>20</v>
      </c>
      <c r="J3178" s="3" t="s">
        <v>2151</v>
      </c>
      <c r="K3178" s="3">
        <v>30622004</v>
      </c>
      <c r="L3178" s="3" t="s">
        <v>22</v>
      </c>
      <c r="M3178" s="5">
        <v>45626</v>
      </c>
      <c r="O3178" t="s">
        <v>23</v>
      </c>
      <c r="P3178">
        <v>1</v>
      </c>
      <c r="S3178" s="6">
        <v>44999</v>
      </c>
      <c r="T3178" t="s">
        <v>1073</v>
      </c>
      <c r="U3178" t="s">
        <v>2209</v>
      </c>
    </row>
    <row r="3179" spans="1:21" hidden="1" x14ac:dyDescent="0.25">
      <c r="A3179" t="s">
        <v>1794</v>
      </c>
      <c r="B3179" t="s">
        <v>16</v>
      </c>
      <c r="C3179" t="s">
        <v>17</v>
      </c>
      <c r="E3179" s="1">
        <v>44887</v>
      </c>
      <c r="F3179" s="3" t="s">
        <v>30</v>
      </c>
      <c r="G3179" t="s">
        <v>1900</v>
      </c>
      <c r="H3179" t="s">
        <v>20</v>
      </c>
      <c r="I3179" t="s">
        <v>33</v>
      </c>
      <c r="J3179" s="3" t="s">
        <v>1901</v>
      </c>
      <c r="K3179" s="3">
        <v>600004</v>
      </c>
      <c r="L3179" s="3" t="s">
        <v>22</v>
      </c>
      <c r="M3179" s="5">
        <v>45705</v>
      </c>
      <c r="O3179" t="s">
        <v>23</v>
      </c>
      <c r="P3179">
        <v>1</v>
      </c>
      <c r="S3179" s="6">
        <v>44995</v>
      </c>
      <c r="T3179" t="s">
        <v>28</v>
      </c>
      <c r="U3179" t="s">
        <v>2210</v>
      </c>
    </row>
    <row r="3180" spans="1:21" hidden="1" x14ac:dyDescent="0.25">
      <c r="A3180" t="s">
        <v>1794</v>
      </c>
      <c r="B3180" t="s">
        <v>16</v>
      </c>
      <c r="C3180" t="s">
        <v>17</v>
      </c>
      <c r="E3180" s="1">
        <v>44887</v>
      </c>
      <c r="F3180" s="3" t="s">
        <v>30</v>
      </c>
      <c r="G3180" t="s">
        <v>1900</v>
      </c>
      <c r="H3180" t="s">
        <v>20</v>
      </c>
      <c r="I3180" t="s">
        <v>33</v>
      </c>
      <c r="J3180" s="3" t="s">
        <v>1901</v>
      </c>
      <c r="K3180" s="3">
        <v>600004</v>
      </c>
      <c r="L3180" s="3" t="s">
        <v>22</v>
      </c>
      <c r="M3180" s="5">
        <v>45705</v>
      </c>
      <c r="O3180" t="s">
        <v>23</v>
      </c>
      <c r="P3180">
        <v>1</v>
      </c>
      <c r="S3180" s="6">
        <v>44998</v>
      </c>
      <c r="T3180" t="s">
        <v>1073</v>
      </c>
      <c r="U3180" t="s">
        <v>2211</v>
      </c>
    </row>
    <row r="3181" spans="1:21" hidden="1" x14ac:dyDescent="0.25">
      <c r="A3181" t="s">
        <v>1794</v>
      </c>
      <c r="B3181" t="s">
        <v>16</v>
      </c>
      <c r="C3181" t="s">
        <v>17</v>
      </c>
      <c r="E3181" s="1">
        <v>44887</v>
      </c>
      <c r="F3181" s="3" t="s">
        <v>30</v>
      </c>
      <c r="G3181" t="s">
        <v>1900</v>
      </c>
      <c r="H3181" t="s">
        <v>20</v>
      </c>
      <c r="I3181" t="s">
        <v>33</v>
      </c>
      <c r="J3181" s="3" t="s">
        <v>1901</v>
      </c>
      <c r="K3181" s="3">
        <v>600004</v>
      </c>
      <c r="L3181" s="3" t="s">
        <v>22</v>
      </c>
      <c r="M3181" s="5">
        <v>45705</v>
      </c>
      <c r="O3181" t="s">
        <v>23</v>
      </c>
      <c r="P3181">
        <v>3</v>
      </c>
      <c r="S3181" s="6">
        <v>45000</v>
      </c>
      <c r="T3181" t="s">
        <v>689</v>
      </c>
      <c r="U3181" t="s">
        <v>2212</v>
      </c>
    </row>
    <row r="3182" spans="1:21" hidden="1" x14ac:dyDescent="0.25">
      <c r="A3182" t="s">
        <v>1794</v>
      </c>
      <c r="B3182" t="s">
        <v>16</v>
      </c>
      <c r="C3182" t="s">
        <v>17</v>
      </c>
      <c r="E3182" s="1">
        <v>44902</v>
      </c>
      <c r="F3182" s="3" t="s">
        <v>536</v>
      </c>
      <c r="G3182" t="s">
        <v>1945</v>
      </c>
      <c r="H3182" t="s">
        <v>20</v>
      </c>
      <c r="I3182" t="s">
        <v>33</v>
      </c>
      <c r="J3182" s="3" t="s">
        <v>1946</v>
      </c>
      <c r="K3182" s="3">
        <v>600006</v>
      </c>
      <c r="L3182" s="3" t="s">
        <v>22</v>
      </c>
      <c r="M3182" s="5">
        <v>45974</v>
      </c>
      <c r="O3182" t="s">
        <v>23</v>
      </c>
      <c r="P3182">
        <v>2</v>
      </c>
      <c r="S3182" s="6">
        <v>44999</v>
      </c>
      <c r="T3182" t="s">
        <v>1073</v>
      </c>
      <c r="U3182" t="s">
        <v>2209</v>
      </c>
    </row>
    <row r="3183" spans="1:21" hidden="1" x14ac:dyDescent="0.25">
      <c r="A3183" t="s">
        <v>1794</v>
      </c>
      <c r="B3183" t="s">
        <v>16</v>
      </c>
      <c r="C3183" t="s">
        <v>17</v>
      </c>
      <c r="E3183" s="1">
        <v>44902</v>
      </c>
      <c r="F3183" s="3" t="s">
        <v>536</v>
      </c>
      <c r="G3183" t="s">
        <v>1945</v>
      </c>
      <c r="H3183" t="s">
        <v>20</v>
      </c>
      <c r="I3183" t="s">
        <v>33</v>
      </c>
      <c r="J3183" s="3" t="s">
        <v>1946</v>
      </c>
      <c r="K3183" s="3">
        <v>600006</v>
      </c>
      <c r="L3183" s="3" t="s">
        <v>22</v>
      </c>
      <c r="M3183" s="5">
        <v>45974</v>
      </c>
      <c r="O3183" t="s">
        <v>23</v>
      </c>
      <c r="P3183">
        <v>2</v>
      </c>
      <c r="S3183" s="6">
        <v>45000</v>
      </c>
      <c r="T3183" t="s">
        <v>689</v>
      </c>
      <c r="U3183" t="s">
        <v>2213</v>
      </c>
    </row>
    <row r="3184" spans="1:21" hidden="1" x14ac:dyDescent="0.25">
      <c r="A3184" t="s">
        <v>1794</v>
      </c>
      <c r="B3184" t="s">
        <v>16</v>
      </c>
      <c r="C3184" t="s">
        <v>17</v>
      </c>
      <c r="E3184" s="1">
        <v>44883</v>
      </c>
      <c r="F3184" s="3" t="s">
        <v>361</v>
      </c>
      <c r="G3184" t="s">
        <v>1876</v>
      </c>
      <c r="H3184" t="s">
        <v>41</v>
      </c>
      <c r="J3184" s="3" t="s">
        <v>1877</v>
      </c>
      <c r="K3184" s="3">
        <v>6052207030</v>
      </c>
      <c r="L3184" s="3" t="s">
        <v>22</v>
      </c>
      <c r="M3184" s="5">
        <v>46709</v>
      </c>
      <c r="O3184" t="s">
        <v>23</v>
      </c>
      <c r="P3184">
        <v>2</v>
      </c>
      <c r="S3184" s="6">
        <v>44995</v>
      </c>
      <c r="T3184" t="s">
        <v>28</v>
      </c>
      <c r="U3184" t="s">
        <v>2324</v>
      </c>
    </row>
    <row r="3185" spans="1:21" hidden="1" x14ac:dyDescent="0.25">
      <c r="A3185" t="s">
        <v>1794</v>
      </c>
      <c r="B3185" t="s">
        <v>16</v>
      </c>
      <c r="C3185" t="s">
        <v>17</v>
      </c>
      <c r="E3185" s="1">
        <v>44883</v>
      </c>
      <c r="F3185" s="3" t="s">
        <v>361</v>
      </c>
      <c r="G3185" t="s">
        <v>1876</v>
      </c>
      <c r="H3185" t="s">
        <v>41</v>
      </c>
      <c r="J3185" s="3" t="s">
        <v>1877</v>
      </c>
      <c r="K3185" s="3">
        <v>6052207030</v>
      </c>
      <c r="L3185" s="3" t="s">
        <v>22</v>
      </c>
      <c r="M3185" s="5">
        <v>46709</v>
      </c>
      <c r="O3185" t="s">
        <v>23</v>
      </c>
      <c r="P3185">
        <v>3</v>
      </c>
      <c r="S3185" s="6">
        <v>45000</v>
      </c>
      <c r="T3185" t="s">
        <v>689</v>
      </c>
      <c r="U3185" t="s">
        <v>2213</v>
      </c>
    </row>
    <row r="3186" spans="1:21" hidden="1" x14ac:dyDescent="0.25">
      <c r="A3186" t="s">
        <v>1794</v>
      </c>
      <c r="B3186" t="s">
        <v>16</v>
      </c>
      <c r="C3186" t="s">
        <v>17</v>
      </c>
      <c r="E3186" s="1">
        <v>44937</v>
      </c>
      <c r="F3186" s="3">
        <v>430281</v>
      </c>
      <c r="G3186" t="s">
        <v>2133</v>
      </c>
      <c r="H3186" t="s">
        <v>20</v>
      </c>
      <c r="I3186" t="s">
        <v>20</v>
      </c>
      <c r="J3186" s="3" t="s">
        <v>2134</v>
      </c>
      <c r="K3186" s="3">
        <v>20722020</v>
      </c>
      <c r="L3186" s="3" t="s">
        <v>22</v>
      </c>
      <c r="M3186" s="5">
        <v>45864</v>
      </c>
      <c r="O3186" t="s">
        <v>23</v>
      </c>
      <c r="P3186">
        <v>2</v>
      </c>
      <c r="S3186" s="6">
        <v>44999</v>
      </c>
      <c r="T3186" t="s">
        <v>1073</v>
      </c>
      <c r="U3186" t="s">
        <v>2208</v>
      </c>
    </row>
    <row r="3187" spans="1:21" hidden="1" x14ac:dyDescent="0.25">
      <c r="A3187" t="s">
        <v>1794</v>
      </c>
      <c r="B3187" t="s">
        <v>16</v>
      </c>
      <c r="C3187" t="s">
        <v>17</v>
      </c>
      <c r="E3187" s="1">
        <v>44937</v>
      </c>
      <c r="F3187" s="3">
        <v>430281</v>
      </c>
      <c r="G3187" t="s">
        <v>2133</v>
      </c>
      <c r="H3187" t="s">
        <v>20</v>
      </c>
      <c r="I3187" t="s">
        <v>20</v>
      </c>
      <c r="J3187" s="3" t="s">
        <v>2134</v>
      </c>
      <c r="K3187" s="3">
        <v>20722020</v>
      </c>
      <c r="L3187" s="3" t="s">
        <v>22</v>
      </c>
      <c r="M3187" s="5">
        <v>45864</v>
      </c>
      <c r="O3187" t="s">
        <v>23</v>
      </c>
      <c r="P3187">
        <v>2</v>
      </c>
      <c r="S3187" s="6">
        <v>45000</v>
      </c>
      <c r="T3187" t="s">
        <v>689</v>
      </c>
      <c r="U3187" t="s">
        <v>2213</v>
      </c>
    </row>
    <row r="3188" spans="1:21" hidden="1" x14ac:dyDescent="0.25">
      <c r="A3188" t="s">
        <v>1794</v>
      </c>
      <c r="B3188" t="s">
        <v>16</v>
      </c>
      <c r="C3188" t="s">
        <v>17</v>
      </c>
      <c r="E3188" s="1">
        <v>44937</v>
      </c>
      <c r="F3188" s="3">
        <v>305180</v>
      </c>
      <c r="G3188" t="s">
        <v>2135</v>
      </c>
      <c r="H3188" t="s">
        <v>41</v>
      </c>
      <c r="I3188" t="s">
        <v>41</v>
      </c>
      <c r="J3188" s="3" t="s">
        <v>2136</v>
      </c>
      <c r="K3188" s="3">
        <v>2175385</v>
      </c>
      <c r="L3188" s="3" t="s">
        <v>22</v>
      </c>
      <c r="M3188" s="5">
        <v>46691</v>
      </c>
      <c r="O3188" t="s">
        <v>23</v>
      </c>
      <c r="P3188">
        <v>0</v>
      </c>
      <c r="S3188" s="6">
        <v>44986</v>
      </c>
      <c r="T3188" t="s">
        <v>2032</v>
      </c>
      <c r="U3188" t="s">
        <v>104</v>
      </c>
    </row>
    <row r="3189" spans="1:21" hidden="1" x14ac:dyDescent="0.25">
      <c r="A3189" t="s">
        <v>1794</v>
      </c>
      <c r="B3189" t="s">
        <v>16</v>
      </c>
      <c r="C3189" t="s">
        <v>17</v>
      </c>
      <c r="E3189" s="1">
        <v>44937</v>
      </c>
      <c r="F3189" s="3">
        <v>305180</v>
      </c>
      <c r="G3189" t="s">
        <v>2135</v>
      </c>
      <c r="H3189" t="s">
        <v>41</v>
      </c>
      <c r="I3189" t="s">
        <v>41</v>
      </c>
      <c r="J3189" s="3" t="s">
        <v>2136</v>
      </c>
      <c r="K3189" s="3">
        <v>2175385</v>
      </c>
      <c r="L3189" s="3" t="s">
        <v>22</v>
      </c>
      <c r="M3189" s="5">
        <v>46691</v>
      </c>
      <c r="O3189" t="s">
        <v>23</v>
      </c>
      <c r="P3189">
        <v>5</v>
      </c>
      <c r="S3189" s="6">
        <v>45000</v>
      </c>
      <c r="T3189" t="s">
        <v>689</v>
      </c>
      <c r="U3189" t="s">
        <v>2213</v>
      </c>
    </row>
    <row r="3190" spans="1:21" hidden="1" x14ac:dyDescent="0.25">
      <c r="A3190" t="s">
        <v>1794</v>
      </c>
      <c r="B3190" t="s">
        <v>16</v>
      </c>
      <c r="C3190" t="s">
        <v>17</v>
      </c>
      <c r="D3190" t="s">
        <v>2243</v>
      </c>
      <c r="E3190" s="1">
        <v>44900</v>
      </c>
      <c r="F3190" s="3">
        <v>1753366</v>
      </c>
      <c r="G3190" t="s">
        <v>1916</v>
      </c>
      <c r="H3190" t="s">
        <v>603</v>
      </c>
      <c r="J3190" s="3" t="s">
        <v>1947</v>
      </c>
      <c r="K3190" s="3">
        <v>6106508086</v>
      </c>
      <c r="L3190" s="3" t="s">
        <v>22</v>
      </c>
      <c r="M3190" s="5">
        <v>45869</v>
      </c>
      <c r="O3190" t="s">
        <v>23</v>
      </c>
      <c r="P3190">
        <v>2000</v>
      </c>
      <c r="S3190" s="6">
        <v>45000</v>
      </c>
      <c r="T3190" t="s">
        <v>689</v>
      </c>
      <c r="U3190" t="s">
        <v>2213</v>
      </c>
    </row>
    <row r="3191" spans="1:21" hidden="1" x14ac:dyDescent="0.25">
      <c r="A3191" t="s">
        <v>1794</v>
      </c>
      <c r="B3191" t="s">
        <v>16</v>
      </c>
      <c r="C3191" t="s">
        <v>17</v>
      </c>
      <c r="E3191" s="1">
        <v>44894</v>
      </c>
      <c r="F3191" s="3" t="s">
        <v>1905</v>
      </c>
      <c r="G3191" t="s">
        <v>1906</v>
      </c>
      <c r="H3191" t="s">
        <v>20</v>
      </c>
      <c r="I3191" t="s">
        <v>20</v>
      </c>
      <c r="J3191" s="3" t="s">
        <v>1907</v>
      </c>
      <c r="K3191" s="3">
        <v>519484</v>
      </c>
      <c r="L3191" s="3" t="s">
        <v>22</v>
      </c>
      <c r="M3191" s="5">
        <v>45808</v>
      </c>
      <c r="O3191" t="s">
        <v>23</v>
      </c>
      <c r="P3191">
        <v>10</v>
      </c>
      <c r="S3191" s="6">
        <v>44995</v>
      </c>
      <c r="U3191" t="s">
        <v>2214</v>
      </c>
    </row>
    <row r="3192" spans="1:21" hidden="1" x14ac:dyDescent="0.25">
      <c r="A3192" t="s">
        <v>1794</v>
      </c>
      <c r="B3192" t="s">
        <v>16</v>
      </c>
      <c r="C3192" t="s">
        <v>17</v>
      </c>
      <c r="E3192" s="1">
        <v>44894</v>
      </c>
      <c r="F3192" s="3" t="s">
        <v>1905</v>
      </c>
      <c r="G3192" t="s">
        <v>1906</v>
      </c>
      <c r="H3192" t="s">
        <v>20</v>
      </c>
      <c r="I3192" t="s">
        <v>20</v>
      </c>
      <c r="J3192" s="3" t="s">
        <v>1907</v>
      </c>
      <c r="K3192" s="3">
        <v>519484</v>
      </c>
      <c r="L3192" s="3" t="s">
        <v>22</v>
      </c>
      <c r="M3192" s="5">
        <v>45808</v>
      </c>
      <c r="O3192" t="s">
        <v>23</v>
      </c>
      <c r="P3192">
        <v>5</v>
      </c>
      <c r="S3192" s="6">
        <v>44999</v>
      </c>
      <c r="T3192" t="s">
        <v>1073</v>
      </c>
      <c r="U3192" t="s">
        <v>2209</v>
      </c>
    </row>
    <row r="3193" spans="1:21" hidden="1" x14ac:dyDescent="0.25">
      <c r="A3193" t="s">
        <v>1794</v>
      </c>
      <c r="B3193" t="s">
        <v>16</v>
      </c>
      <c r="C3193" t="s">
        <v>17</v>
      </c>
      <c r="E3193" s="1">
        <v>44894</v>
      </c>
      <c r="F3193" s="3" t="s">
        <v>1905</v>
      </c>
      <c r="G3193" t="s">
        <v>1906</v>
      </c>
      <c r="H3193" t="s">
        <v>20</v>
      </c>
      <c r="I3193" t="s">
        <v>20</v>
      </c>
      <c r="J3193" s="3" t="s">
        <v>1907</v>
      </c>
      <c r="K3193" s="3">
        <v>519484</v>
      </c>
      <c r="L3193" s="3" t="s">
        <v>22</v>
      </c>
      <c r="M3193" s="5">
        <v>45808</v>
      </c>
      <c r="O3193" t="s">
        <v>23</v>
      </c>
      <c r="P3193">
        <v>50</v>
      </c>
      <c r="S3193" s="6">
        <v>45000</v>
      </c>
      <c r="U3193" t="s">
        <v>2213</v>
      </c>
    </row>
    <row r="3194" spans="1:21" hidden="1" x14ac:dyDescent="0.25">
      <c r="A3194" t="s">
        <v>1794</v>
      </c>
      <c r="B3194" t="s">
        <v>16</v>
      </c>
      <c r="C3194" t="s">
        <v>17</v>
      </c>
      <c r="E3194" s="1">
        <v>44944</v>
      </c>
      <c r="F3194" s="3" t="s">
        <v>2129</v>
      </c>
      <c r="G3194" t="s">
        <v>2130</v>
      </c>
      <c r="H3194" t="s">
        <v>2131</v>
      </c>
      <c r="J3194" s="3" t="s">
        <v>2132</v>
      </c>
      <c r="K3194" s="3">
        <v>2108092</v>
      </c>
      <c r="L3194" s="3" t="s">
        <v>22</v>
      </c>
      <c r="M3194" s="5">
        <v>45513</v>
      </c>
      <c r="O3194" t="s">
        <v>23</v>
      </c>
      <c r="P3194">
        <v>1</v>
      </c>
      <c r="S3194" s="6">
        <v>44999</v>
      </c>
      <c r="T3194" t="s">
        <v>1073</v>
      </c>
      <c r="U3194" t="s">
        <v>2209</v>
      </c>
    </row>
    <row r="3195" spans="1:21" hidden="1" x14ac:dyDescent="0.25">
      <c r="A3195" t="s">
        <v>1794</v>
      </c>
      <c r="B3195" t="s">
        <v>74</v>
      </c>
      <c r="C3195" t="s">
        <v>722</v>
      </c>
      <c r="E3195" s="1">
        <v>44930</v>
      </c>
      <c r="F3195" s="3" t="s">
        <v>2038</v>
      </c>
      <c r="G3195" t="s">
        <v>2039</v>
      </c>
      <c r="H3195" t="s">
        <v>2040</v>
      </c>
      <c r="J3195" s="3" t="s">
        <v>2041</v>
      </c>
      <c r="K3195" s="3">
        <v>283296</v>
      </c>
      <c r="L3195" s="3" t="s">
        <v>22</v>
      </c>
      <c r="M3195" s="5">
        <v>44930</v>
      </c>
      <c r="O3195" t="s">
        <v>1520</v>
      </c>
      <c r="P3195">
        <v>1</v>
      </c>
      <c r="S3195" s="6">
        <v>44995</v>
      </c>
      <c r="T3195" t="s">
        <v>1073</v>
      </c>
      <c r="U3195" t="s">
        <v>2215</v>
      </c>
    </row>
    <row r="3196" spans="1:21" hidden="1" x14ac:dyDescent="0.25">
      <c r="A3196" t="s">
        <v>1794</v>
      </c>
      <c r="B3196" t="s">
        <v>74</v>
      </c>
      <c r="C3196" t="s">
        <v>722</v>
      </c>
      <c r="E3196" s="1">
        <v>44930</v>
      </c>
      <c r="F3196" s="3" t="s">
        <v>2038</v>
      </c>
      <c r="G3196" t="s">
        <v>2039</v>
      </c>
      <c r="H3196" t="s">
        <v>2040</v>
      </c>
      <c r="J3196" s="3" t="s">
        <v>2041</v>
      </c>
      <c r="K3196" s="3">
        <v>283296</v>
      </c>
      <c r="L3196" s="3" t="s">
        <v>22</v>
      </c>
      <c r="M3196" s="5">
        <v>44930</v>
      </c>
      <c r="O3196" t="s">
        <v>1520</v>
      </c>
      <c r="P3196">
        <v>0</v>
      </c>
      <c r="S3196" s="6">
        <v>44999</v>
      </c>
      <c r="T3196" t="s">
        <v>346</v>
      </c>
      <c r="U3196" t="s">
        <v>2220</v>
      </c>
    </row>
    <row r="3197" spans="1:21" hidden="1" x14ac:dyDescent="0.25">
      <c r="A3197" t="s">
        <v>1794</v>
      </c>
      <c r="B3197" t="s">
        <v>74</v>
      </c>
      <c r="C3197" t="s">
        <v>17</v>
      </c>
      <c r="E3197" s="1">
        <v>44918</v>
      </c>
      <c r="F3197" s="3" t="s">
        <v>1983</v>
      </c>
      <c r="G3197" t="s">
        <v>1984</v>
      </c>
      <c r="H3197" t="s">
        <v>452</v>
      </c>
      <c r="I3197" t="s">
        <v>452</v>
      </c>
      <c r="J3197" s="3" t="s">
        <v>1985</v>
      </c>
      <c r="K3197" s="3" t="s">
        <v>1986</v>
      </c>
      <c r="L3197" s="3" t="s">
        <v>22</v>
      </c>
      <c r="M3197" s="5">
        <v>45237</v>
      </c>
      <c r="O3197" t="s">
        <v>78</v>
      </c>
      <c r="P3197">
        <v>0</v>
      </c>
      <c r="S3197" s="6">
        <v>44998</v>
      </c>
      <c r="T3197" t="s">
        <v>346</v>
      </c>
      <c r="U3197" t="s">
        <v>2220</v>
      </c>
    </row>
    <row r="3198" spans="1:21" hidden="1" x14ac:dyDescent="0.25">
      <c r="A3198" t="s">
        <v>1794</v>
      </c>
      <c r="B3198" t="s">
        <v>74</v>
      </c>
      <c r="C3198" t="s">
        <v>17</v>
      </c>
      <c r="E3198" s="1">
        <v>44918</v>
      </c>
      <c r="F3198" s="3" t="s">
        <v>1983</v>
      </c>
      <c r="G3198" t="s">
        <v>1984</v>
      </c>
      <c r="H3198" t="s">
        <v>452</v>
      </c>
      <c r="I3198" t="s">
        <v>452</v>
      </c>
      <c r="J3198" s="3" t="s">
        <v>1985</v>
      </c>
      <c r="K3198" s="3" t="s">
        <v>1986</v>
      </c>
      <c r="L3198" s="3" t="s">
        <v>22</v>
      </c>
      <c r="M3198" s="5">
        <v>45237</v>
      </c>
      <c r="O3198" t="s">
        <v>78</v>
      </c>
      <c r="P3198">
        <v>23.45</v>
      </c>
      <c r="S3198" s="6">
        <v>44999</v>
      </c>
      <c r="T3198" t="s">
        <v>1073</v>
      </c>
      <c r="U3198" t="s">
        <v>2209</v>
      </c>
    </row>
    <row r="3199" spans="1:21" hidden="1" x14ac:dyDescent="0.25">
      <c r="A3199" t="s">
        <v>1794</v>
      </c>
      <c r="B3199" t="s">
        <v>74</v>
      </c>
      <c r="C3199" t="s">
        <v>17</v>
      </c>
      <c r="E3199" s="1">
        <v>44902</v>
      </c>
      <c r="F3199" s="3">
        <v>137171</v>
      </c>
      <c r="G3199" t="s">
        <v>2082</v>
      </c>
      <c r="H3199" t="s">
        <v>147</v>
      </c>
      <c r="I3199" t="s">
        <v>323</v>
      </c>
      <c r="J3199" s="3" t="s">
        <v>2221</v>
      </c>
      <c r="K3199" s="3" t="s">
        <v>2083</v>
      </c>
      <c r="L3199" s="3" t="s">
        <v>22</v>
      </c>
      <c r="M3199" s="5">
        <v>45077</v>
      </c>
      <c r="O3199" t="s">
        <v>78</v>
      </c>
      <c r="P3199">
        <v>0</v>
      </c>
      <c r="S3199" s="6">
        <v>44998</v>
      </c>
      <c r="T3199" t="s">
        <v>346</v>
      </c>
      <c r="U3199" t="s">
        <v>2220</v>
      </c>
    </row>
    <row r="3200" spans="1:21" hidden="1" x14ac:dyDescent="0.25">
      <c r="A3200" t="s">
        <v>1794</v>
      </c>
      <c r="B3200" t="s">
        <v>74</v>
      </c>
      <c r="C3200" t="s">
        <v>17</v>
      </c>
      <c r="E3200" s="1">
        <v>44902</v>
      </c>
      <c r="F3200" s="3">
        <v>137171</v>
      </c>
      <c r="G3200" t="s">
        <v>2082</v>
      </c>
      <c r="H3200" t="s">
        <v>147</v>
      </c>
      <c r="I3200" t="s">
        <v>323</v>
      </c>
      <c r="J3200" s="3" t="s">
        <v>2221</v>
      </c>
      <c r="K3200" s="3" t="s">
        <v>2083</v>
      </c>
      <c r="L3200" s="3" t="s">
        <v>22</v>
      </c>
      <c r="M3200" s="5">
        <v>45077</v>
      </c>
      <c r="O3200" t="s">
        <v>78</v>
      </c>
      <c r="P3200">
        <v>0.128</v>
      </c>
      <c r="S3200" s="6">
        <v>44999</v>
      </c>
      <c r="T3200" t="s">
        <v>1073</v>
      </c>
      <c r="U3200" t="s">
        <v>2209</v>
      </c>
    </row>
    <row r="3201" spans="1:21" hidden="1" x14ac:dyDescent="0.25">
      <c r="A3201" t="s">
        <v>1794</v>
      </c>
      <c r="B3201" t="s">
        <v>74</v>
      </c>
      <c r="C3201" t="s">
        <v>722</v>
      </c>
      <c r="E3201" s="1">
        <v>44902</v>
      </c>
      <c r="F3201" s="3">
        <v>1.0020100000000001</v>
      </c>
      <c r="G3201" t="s">
        <v>1924</v>
      </c>
      <c r="H3201" t="s">
        <v>147</v>
      </c>
      <c r="I3201" t="s">
        <v>323</v>
      </c>
      <c r="J3201" s="3" t="s">
        <v>1925</v>
      </c>
      <c r="K3201" s="3" t="s">
        <v>1926</v>
      </c>
      <c r="L3201" s="3" t="s">
        <v>22</v>
      </c>
      <c r="M3201" s="5">
        <v>45626</v>
      </c>
      <c r="O3201" t="s">
        <v>103</v>
      </c>
      <c r="P3201">
        <v>1.0625</v>
      </c>
      <c r="S3201" s="6">
        <v>44985</v>
      </c>
      <c r="T3201" t="s">
        <v>2010</v>
      </c>
      <c r="U3201" t="s">
        <v>2143</v>
      </c>
    </row>
    <row r="3202" spans="1:21" hidden="1" x14ac:dyDescent="0.25">
      <c r="A3202" t="s">
        <v>1794</v>
      </c>
      <c r="B3202" t="s">
        <v>74</v>
      </c>
      <c r="C3202" t="s">
        <v>17</v>
      </c>
      <c r="E3202" s="1">
        <v>44902</v>
      </c>
      <c r="F3202" s="3">
        <v>1.0020100000000001</v>
      </c>
      <c r="G3202" t="s">
        <v>1924</v>
      </c>
      <c r="H3202" t="s">
        <v>147</v>
      </c>
      <c r="I3202" t="s">
        <v>323</v>
      </c>
      <c r="J3202" s="3" t="s">
        <v>1925</v>
      </c>
      <c r="K3202" s="3" t="s">
        <v>1926</v>
      </c>
      <c r="L3202" s="3" t="s">
        <v>22</v>
      </c>
      <c r="M3202" s="5">
        <v>45626</v>
      </c>
      <c r="O3202" t="s">
        <v>103</v>
      </c>
      <c r="P3202">
        <v>0</v>
      </c>
      <c r="S3202" s="6">
        <v>44999</v>
      </c>
      <c r="T3202" t="s">
        <v>346</v>
      </c>
      <c r="U3202" t="s">
        <v>104</v>
      </c>
    </row>
    <row r="3203" spans="1:21" hidden="1" x14ac:dyDescent="0.25">
      <c r="A3203" t="s">
        <v>1794</v>
      </c>
      <c r="B3203" t="s">
        <v>74</v>
      </c>
      <c r="C3203" t="s">
        <v>17</v>
      </c>
      <c r="E3203" s="1">
        <v>44902</v>
      </c>
      <c r="F3203" s="3">
        <v>1.0020100000000001</v>
      </c>
      <c r="G3203" t="s">
        <v>1924</v>
      </c>
      <c r="H3203" t="s">
        <v>147</v>
      </c>
      <c r="I3203" t="s">
        <v>323</v>
      </c>
      <c r="J3203" s="3" t="s">
        <v>1925</v>
      </c>
      <c r="K3203" s="3" t="s">
        <v>1926</v>
      </c>
      <c r="L3203" s="3" t="s">
        <v>22</v>
      </c>
      <c r="M3203" s="5">
        <v>45626</v>
      </c>
      <c r="O3203" t="s">
        <v>103</v>
      </c>
      <c r="P3203">
        <v>8.9700000000000006</v>
      </c>
      <c r="S3203" s="6">
        <v>44999</v>
      </c>
      <c r="T3203" t="s">
        <v>1073</v>
      </c>
      <c r="U3203" t="s">
        <v>2209</v>
      </c>
    </row>
    <row r="3204" spans="1:21" hidden="1" x14ac:dyDescent="0.25">
      <c r="A3204" t="s">
        <v>1794</v>
      </c>
      <c r="B3204" t="s">
        <v>74</v>
      </c>
      <c r="C3204" t="s">
        <v>722</v>
      </c>
      <c r="E3204" s="1">
        <v>44922</v>
      </c>
      <c r="F3204" s="3" t="s">
        <v>2003</v>
      </c>
      <c r="G3204" t="s">
        <v>2004</v>
      </c>
      <c r="H3204" t="s">
        <v>452</v>
      </c>
      <c r="I3204" t="s">
        <v>452</v>
      </c>
      <c r="J3204" s="3" t="s">
        <v>2005</v>
      </c>
      <c r="K3204" s="3" t="s">
        <v>2006</v>
      </c>
      <c r="L3204" s="3" t="s">
        <v>22</v>
      </c>
      <c r="M3204" s="5">
        <v>45536</v>
      </c>
      <c r="O3204" t="s">
        <v>948</v>
      </c>
      <c r="P3204">
        <v>1.5</v>
      </c>
      <c r="S3204" s="6">
        <v>44930</v>
      </c>
      <c r="T3204" t="s">
        <v>1073</v>
      </c>
      <c r="U3204" t="s">
        <v>2023</v>
      </c>
    </row>
    <row r="3205" spans="1:21" hidden="1" x14ac:dyDescent="0.25">
      <c r="A3205" t="s">
        <v>1794</v>
      </c>
      <c r="B3205" t="s">
        <v>74</v>
      </c>
      <c r="C3205" t="s">
        <v>722</v>
      </c>
      <c r="E3205" s="1">
        <v>44922</v>
      </c>
      <c r="F3205" s="3" t="s">
        <v>2003</v>
      </c>
      <c r="G3205" t="s">
        <v>2004</v>
      </c>
      <c r="H3205" t="s">
        <v>452</v>
      </c>
      <c r="I3205" t="s">
        <v>452</v>
      </c>
      <c r="J3205" s="3" t="s">
        <v>2005</v>
      </c>
      <c r="K3205" s="3" t="s">
        <v>2006</v>
      </c>
      <c r="L3205" s="3" t="s">
        <v>22</v>
      </c>
      <c r="M3205" s="5">
        <v>45536</v>
      </c>
      <c r="O3205" t="s">
        <v>948</v>
      </c>
      <c r="P3205">
        <v>1.5</v>
      </c>
      <c r="S3205" s="6">
        <v>44937</v>
      </c>
      <c r="T3205" t="s">
        <v>1284</v>
      </c>
      <c r="U3205" t="s">
        <v>2137</v>
      </c>
    </row>
    <row r="3206" spans="1:21" hidden="1" x14ac:dyDescent="0.25">
      <c r="A3206" t="s">
        <v>1794</v>
      </c>
      <c r="B3206" t="s">
        <v>74</v>
      </c>
      <c r="C3206" t="s">
        <v>722</v>
      </c>
      <c r="E3206" s="1">
        <v>44922</v>
      </c>
      <c r="F3206" s="3" t="s">
        <v>2003</v>
      </c>
      <c r="G3206" t="s">
        <v>2004</v>
      </c>
      <c r="H3206" t="s">
        <v>452</v>
      </c>
      <c r="I3206" t="s">
        <v>452</v>
      </c>
      <c r="J3206" s="3" t="s">
        <v>2005</v>
      </c>
      <c r="K3206" s="3" t="s">
        <v>2006</v>
      </c>
      <c r="L3206" s="3" t="s">
        <v>22</v>
      </c>
      <c r="M3206" s="5">
        <v>45536</v>
      </c>
      <c r="O3206" t="s">
        <v>948</v>
      </c>
      <c r="P3206">
        <v>6.0579999999999998</v>
      </c>
      <c r="S3206" s="6">
        <v>44974</v>
      </c>
      <c r="T3206" t="s">
        <v>2010</v>
      </c>
      <c r="U3206" t="s">
        <v>2222</v>
      </c>
    </row>
    <row r="3207" spans="1:21" hidden="1" x14ac:dyDescent="0.25">
      <c r="A3207" t="s">
        <v>1794</v>
      </c>
      <c r="B3207" t="s">
        <v>74</v>
      </c>
      <c r="C3207" t="s">
        <v>722</v>
      </c>
      <c r="E3207" s="1">
        <v>44922</v>
      </c>
      <c r="F3207" s="3" t="s">
        <v>2003</v>
      </c>
      <c r="G3207" t="s">
        <v>2004</v>
      </c>
      <c r="H3207" t="s">
        <v>452</v>
      </c>
      <c r="I3207" t="s">
        <v>452</v>
      </c>
      <c r="J3207" s="3" t="s">
        <v>2005</v>
      </c>
      <c r="K3207" s="3" t="s">
        <v>2006</v>
      </c>
      <c r="L3207" s="3" t="s">
        <v>22</v>
      </c>
      <c r="M3207" s="5">
        <v>45536</v>
      </c>
      <c r="O3207" t="s">
        <v>948</v>
      </c>
      <c r="P3207">
        <v>3.6225999999999998</v>
      </c>
      <c r="S3207" s="6">
        <v>44977</v>
      </c>
      <c r="T3207" t="s">
        <v>2010</v>
      </c>
      <c r="U3207" t="s">
        <v>2222</v>
      </c>
    </row>
    <row r="3208" spans="1:21" hidden="1" x14ac:dyDescent="0.25">
      <c r="A3208" t="s">
        <v>1794</v>
      </c>
      <c r="B3208" t="s">
        <v>74</v>
      </c>
      <c r="C3208" t="s">
        <v>722</v>
      </c>
      <c r="E3208" s="1">
        <v>44922</v>
      </c>
      <c r="F3208" s="3" t="s">
        <v>2003</v>
      </c>
      <c r="G3208" t="s">
        <v>2004</v>
      </c>
      <c r="H3208" t="s">
        <v>452</v>
      </c>
      <c r="I3208" t="s">
        <v>452</v>
      </c>
      <c r="J3208" s="3" t="s">
        <v>2005</v>
      </c>
      <c r="K3208" s="3" t="s">
        <v>2006</v>
      </c>
      <c r="L3208" s="3" t="s">
        <v>22</v>
      </c>
      <c r="M3208" s="5">
        <v>45536</v>
      </c>
      <c r="O3208" t="s">
        <v>948</v>
      </c>
      <c r="P3208">
        <v>2.1309999999999998</v>
      </c>
      <c r="S3208" s="6">
        <v>44986</v>
      </c>
      <c r="T3208" t="s">
        <v>2010</v>
      </c>
      <c r="U3208" t="s">
        <v>2222</v>
      </c>
    </row>
    <row r="3209" spans="1:21" hidden="1" x14ac:dyDescent="0.25">
      <c r="A3209" t="s">
        <v>1794</v>
      </c>
      <c r="B3209" t="s">
        <v>74</v>
      </c>
      <c r="C3209" t="s">
        <v>722</v>
      </c>
      <c r="E3209" s="1">
        <v>44922</v>
      </c>
      <c r="F3209" s="3" t="s">
        <v>2003</v>
      </c>
      <c r="G3209" t="s">
        <v>2004</v>
      </c>
      <c r="H3209" t="s">
        <v>452</v>
      </c>
      <c r="I3209" t="s">
        <v>452</v>
      </c>
      <c r="J3209" s="3" t="s">
        <v>2005</v>
      </c>
      <c r="K3209" s="3" t="s">
        <v>2006</v>
      </c>
      <c r="L3209" s="3" t="s">
        <v>22</v>
      </c>
      <c r="M3209" s="5">
        <v>45536</v>
      </c>
      <c r="O3209" t="s">
        <v>948</v>
      </c>
      <c r="P3209">
        <v>0</v>
      </c>
      <c r="S3209" s="6">
        <v>44999</v>
      </c>
      <c r="T3209" t="s">
        <v>346</v>
      </c>
      <c r="U3209" t="s">
        <v>2220</v>
      </c>
    </row>
    <row r="3210" spans="1:21" hidden="1" x14ac:dyDescent="0.25">
      <c r="A3210" t="s">
        <v>1794</v>
      </c>
      <c r="B3210" t="s">
        <v>74</v>
      </c>
      <c r="C3210" t="s">
        <v>722</v>
      </c>
      <c r="E3210" s="1">
        <v>44922</v>
      </c>
      <c r="F3210" s="3" t="s">
        <v>2003</v>
      </c>
      <c r="G3210" t="s">
        <v>2004</v>
      </c>
      <c r="H3210" t="s">
        <v>452</v>
      </c>
      <c r="I3210" t="s">
        <v>452</v>
      </c>
      <c r="J3210" s="3" t="s">
        <v>2005</v>
      </c>
      <c r="K3210" s="3" t="s">
        <v>2006</v>
      </c>
      <c r="L3210" s="3" t="s">
        <v>22</v>
      </c>
      <c r="M3210" s="5">
        <v>45536</v>
      </c>
      <c r="O3210" t="s">
        <v>948</v>
      </c>
      <c r="P3210">
        <v>1.85</v>
      </c>
      <c r="S3210" s="6">
        <v>44999</v>
      </c>
      <c r="T3210" t="s">
        <v>1073</v>
      </c>
      <c r="U3210" t="s">
        <v>2209</v>
      </c>
    </row>
    <row r="3211" spans="1:21" hidden="1" x14ac:dyDescent="0.25">
      <c r="A3211" t="s">
        <v>1794</v>
      </c>
      <c r="B3211" t="s">
        <v>16</v>
      </c>
      <c r="C3211" t="s">
        <v>17</v>
      </c>
      <c r="E3211" s="1">
        <v>44942</v>
      </c>
      <c r="F3211" s="3" t="s">
        <v>2120</v>
      </c>
      <c r="G3211" t="s">
        <v>2121</v>
      </c>
      <c r="H3211" t="s">
        <v>2122</v>
      </c>
      <c r="I3211" t="s">
        <v>2123</v>
      </c>
      <c r="J3211" s="3" t="s">
        <v>2124</v>
      </c>
      <c r="K3211" s="3" t="s">
        <v>2125</v>
      </c>
      <c r="L3211" s="3" t="s">
        <v>22</v>
      </c>
      <c r="M3211" s="5">
        <v>46768</v>
      </c>
      <c r="O3211" t="s">
        <v>23</v>
      </c>
      <c r="P3211">
        <v>10</v>
      </c>
      <c r="S3211" s="6">
        <v>45002</v>
      </c>
      <c r="T3211" t="s">
        <v>1284</v>
      </c>
      <c r="U3211" t="s">
        <v>2223</v>
      </c>
    </row>
    <row r="3212" spans="1:21" hidden="1" x14ac:dyDescent="0.25">
      <c r="A3212" t="s">
        <v>1794</v>
      </c>
      <c r="B3212" t="s">
        <v>16</v>
      </c>
      <c r="C3212" t="s">
        <v>17</v>
      </c>
      <c r="E3212" s="1">
        <v>44938</v>
      </c>
      <c r="F3212" s="3" t="s">
        <v>2156</v>
      </c>
      <c r="G3212" t="s">
        <v>2157</v>
      </c>
      <c r="H3212" t="s">
        <v>20</v>
      </c>
      <c r="I3212" t="s">
        <v>20</v>
      </c>
      <c r="J3212" s="3" t="s">
        <v>2158</v>
      </c>
      <c r="K3212" s="3" t="s">
        <v>2159</v>
      </c>
      <c r="L3212" s="3" t="s">
        <v>22</v>
      </c>
      <c r="M3212" s="5">
        <v>46764</v>
      </c>
      <c r="O3212" t="s">
        <v>23</v>
      </c>
      <c r="P3212">
        <v>1</v>
      </c>
      <c r="S3212" s="6">
        <v>45002</v>
      </c>
      <c r="T3212" t="s">
        <v>1284</v>
      </c>
      <c r="U3212" t="s">
        <v>2224</v>
      </c>
    </row>
    <row r="3213" spans="1:21" hidden="1" x14ac:dyDescent="0.25">
      <c r="A3213" t="s">
        <v>1794</v>
      </c>
      <c r="B3213" t="s">
        <v>74</v>
      </c>
      <c r="C3213" t="s">
        <v>722</v>
      </c>
      <c r="E3213" s="1">
        <v>44930</v>
      </c>
      <c r="F3213" s="3" t="s">
        <v>2045</v>
      </c>
      <c r="G3213" t="s">
        <v>2046</v>
      </c>
      <c r="H3213" t="s">
        <v>2040</v>
      </c>
      <c r="J3213" s="3" t="s">
        <v>2047</v>
      </c>
      <c r="K3213" s="3">
        <v>290654</v>
      </c>
      <c r="L3213" s="3" t="s">
        <v>22</v>
      </c>
      <c r="M3213" s="5">
        <v>46756</v>
      </c>
      <c r="O3213" t="s">
        <v>1520</v>
      </c>
      <c r="P3213">
        <v>0</v>
      </c>
      <c r="S3213" s="6">
        <v>45002</v>
      </c>
      <c r="T3213" t="s">
        <v>2032</v>
      </c>
      <c r="U3213" t="s">
        <v>2220</v>
      </c>
    </row>
    <row r="3214" spans="1:21" hidden="1" x14ac:dyDescent="0.25">
      <c r="A3214" t="s">
        <v>1794</v>
      </c>
      <c r="B3214" t="s">
        <v>74</v>
      </c>
      <c r="C3214" t="s">
        <v>722</v>
      </c>
      <c r="E3214" s="1">
        <v>44930</v>
      </c>
      <c r="F3214" s="3" t="s">
        <v>2045</v>
      </c>
      <c r="G3214" t="s">
        <v>2046</v>
      </c>
      <c r="H3214" t="s">
        <v>2040</v>
      </c>
      <c r="J3214" s="3" t="s">
        <v>2047</v>
      </c>
      <c r="K3214" s="3">
        <v>290654</v>
      </c>
      <c r="L3214" s="3" t="s">
        <v>22</v>
      </c>
      <c r="M3214" s="5">
        <v>46756</v>
      </c>
      <c r="O3214" t="s">
        <v>1520</v>
      </c>
      <c r="P3214">
        <v>1</v>
      </c>
      <c r="S3214" s="6">
        <v>45002</v>
      </c>
      <c r="T3214" t="s">
        <v>1284</v>
      </c>
      <c r="U3214" t="s">
        <v>2224</v>
      </c>
    </row>
    <row r="3215" spans="1:21" hidden="1" x14ac:dyDescent="0.25">
      <c r="A3215" t="s">
        <v>1794</v>
      </c>
      <c r="B3215" t="s">
        <v>74</v>
      </c>
      <c r="C3215" t="s">
        <v>722</v>
      </c>
      <c r="E3215" s="1">
        <v>44895</v>
      </c>
      <c r="F3215" s="3" t="s">
        <v>1902</v>
      </c>
      <c r="G3215" t="s">
        <v>1903</v>
      </c>
      <c r="H3215" t="s">
        <v>20</v>
      </c>
      <c r="I3215" t="s">
        <v>20</v>
      </c>
      <c r="J3215" s="3" t="s">
        <v>1904</v>
      </c>
      <c r="K3215" s="3">
        <v>220687</v>
      </c>
      <c r="L3215" s="3" t="s">
        <v>22</v>
      </c>
      <c r="M3215" s="5">
        <v>45350</v>
      </c>
      <c r="O3215" t="s">
        <v>204</v>
      </c>
      <c r="P3215">
        <v>1.25E-3</v>
      </c>
      <c r="S3215" s="6">
        <v>44988</v>
      </c>
      <c r="T3215" t="s">
        <v>2010</v>
      </c>
      <c r="U3215" t="s">
        <v>2143</v>
      </c>
    </row>
    <row r="3216" spans="1:21" hidden="1" x14ac:dyDescent="0.25">
      <c r="A3216" t="s">
        <v>1794</v>
      </c>
      <c r="B3216" t="s">
        <v>74</v>
      </c>
      <c r="C3216" t="s">
        <v>17</v>
      </c>
      <c r="E3216" s="1">
        <v>44895</v>
      </c>
      <c r="F3216" s="3" t="s">
        <v>1902</v>
      </c>
      <c r="G3216" t="s">
        <v>1903</v>
      </c>
      <c r="H3216" t="s">
        <v>20</v>
      </c>
      <c r="I3216" t="s">
        <v>20</v>
      </c>
      <c r="J3216" s="3" t="s">
        <v>1904</v>
      </c>
      <c r="K3216" s="3">
        <v>220687</v>
      </c>
      <c r="L3216" s="3" t="s">
        <v>22</v>
      </c>
      <c r="M3216" s="5">
        <v>45350</v>
      </c>
      <c r="O3216" t="s">
        <v>204</v>
      </c>
      <c r="P3216">
        <v>0</v>
      </c>
      <c r="S3216" s="6">
        <v>44999</v>
      </c>
      <c r="T3216" t="s">
        <v>346</v>
      </c>
      <c r="U3216" t="s">
        <v>104</v>
      </c>
    </row>
    <row r="3217" spans="1:21" hidden="1" x14ac:dyDescent="0.25">
      <c r="A3217" t="s">
        <v>1794</v>
      </c>
      <c r="B3217" t="s">
        <v>74</v>
      </c>
      <c r="C3217" t="s">
        <v>17</v>
      </c>
      <c r="E3217" s="1">
        <v>44895</v>
      </c>
      <c r="F3217" s="3" t="s">
        <v>1902</v>
      </c>
      <c r="G3217" t="s">
        <v>1903</v>
      </c>
      <c r="H3217" t="s">
        <v>20</v>
      </c>
      <c r="I3217" t="s">
        <v>20</v>
      </c>
      <c r="J3217" s="3" t="s">
        <v>1904</v>
      </c>
      <c r="K3217" s="3">
        <v>220687</v>
      </c>
      <c r="L3217" s="3" t="s">
        <v>22</v>
      </c>
      <c r="M3217" s="5">
        <v>45350</v>
      </c>
      <c r="O3217" t="s">
        <v>204</v>
      </c>
      <c r="P3217">
        <v>0</v>
      </c>
      <c r="S3217" s="6">
        <v>44999</v>
      </c>
      <c r="T3217" t="s">
        <v>1073</v>
      </c>
      <c r="U3217" t="s">
        <v>2209</v>
      </c>
    </row>
    <row r="3218" spans="1:21" hidden="1" x14ac:dyDescent="0.25">
      <c r="A3218" t="s">
        <v>1794</v>
      </c>
      <c r="B3218" t="s">
        <v>74</v>
      </c>
      <c r="C3218" t="s">
        <v>722</v>
      </c>
      <c r="E3218" s="1">
        <v>44923</v>
      </c>
      <c r="F3218" s="3" t="s">
        <v>1999</v>
      </c>
      <c r="G3218" t="s">
        <v>2000</v>
      </c>
      <c r="H3218" t="s">
        <v>158</v>
      </c>
      <c r="I3218" t="s">
        <v>158</v>
      </c>
      <c r="J3218" s="3" t="s">
        <v>2001</v>
      </c>
      <c r="K3218" s="3" t="s">
        <v>2002</v>
      </c>
      <c r="L3218" s="3" t="s">
        <v>102</v>
      </c>
      <c r="M3218" s="5">
        <v>46314</v>
      </c>
      <c r="O3218" t="s">
        <v>78</v>
      </c>
      <c r="P3218">
        <v>0</v>
      </c>
      <c r="S3218" s="6">
        <v>44999</v>
      </c>
      <c r="T3218" t="s">
        <v>346</v>
      </c>
      <c r="U3218" t="s">
        <v>104</v>
      </c>
    </row>
    <row r="3219" spans="1:21" hidden="1" x14ac:dyDescent="0.25">
      <c r="A3219" t="s">
        <v>1794</v>
      </c>
      <c r="B3219" t="s">
        <v>74</v>
      </c>
      <c r="C3219" t="s">
        <v>722</v>
      </c>
      <c r="E3219" s="1">
        <v>44923</v>
      </c>
      <c r="F3219" s="3" t="s">
        <v>1999</v>
      </c>
      <c r="G3219" t="s">
        <v>2000</v>
      </c>
      <c r="H3219" t="s">
        <v>158</v>
      </c>
      <c r="I3219" t="s">
        <v>158</v>
      </c>
      <c r="J3219" s="3" t="s">
        <v>2001</v>
      </c>
      <c r="K3219" s="3" t="s">
        <v>2002</v>
      </c>
      <c r="L3219" s="3" t="s">
        <v>102</v>
      </c>
      <c r="M3219" s="5">
        <v>46314</v>
      </c>
      <c r="O3219" t="s">
        <v>78</v>
      </c>
      <c r="P3219">
        <v>10</v>
      </c>
      <c r="S3219" s="6">
        <v>44999</v>
      </c>
      <c r="T3219" t="s">
        <v>1073</v>
      </c>
      <c r="U3219" t="s">
        <v>2209</v>
      </c>
    </row>
    <row r="3220" spans="1:21" hidden="1" x14ac:dyDescent="0.25">
      <c r="A3220" t="s">
        <v>1794</v>
      </c>
      <c r="B3220" t="s">
        <v>65</v>
      </c>
      <c r="C3220" t="s">
        <v>17</v>
      </c>
      <c r="E3220" s="1">
        <v>44902</v>
      </c>
      <c r="F3220" s="3">
        <v>19700360</v>
      </c>
      <c r="G3220" t="s">
        <v>1935</v>
      </c>
      <c r="H3220" t="s">
        <v>67</v>
      </c>
      <c r="J3220" s="3" t="s">
        <v>1936</v>
      </c>
      <c r="K3220" s="3" t="s">
        <v>1937</v>
      </c>
      <c r="L3220" s="3" t="s">
        <v>22</v>
      </c>
      <c r="M3220" s="5">
        <v>44804</v>
      </c>
      <c r="O3220" t="s">
        <v>23</v>
      </c>
      <c r="Q3220">
        <v>1000</v>
      </c>
      <c r="S3220" s="6">
        <v>45065</v>
      </c>
      <c r="T3220" t="s">
        <v>199</v>
      </c>
      <c r="U3220" t="s">
        <v>2863</v>
      </c>
    </row>
    <row r="3221" spans="1:21" hidden="1" x14ac:dyDescent="0.25">
      <c r="A3221" t="s">
        <v>1794</v>
      </c>
      <c r="B3221" t="s">
        <v>65</v>
      </c>
      <c r="C3221" t="s">
        <v>17</v>
      </c>
      <c r="E3221" s="1">
        <v>44988</v>
      </c>
      <c r="F3221" s="3">
        <v>541313172</v>
      </c>
      <c r="G3221" t="s">
        <v>2260</v>
      </c>
      <c r="H3221" t="s">
        <v>594</v>
      </c>
      <c r="J3221" s="3" t="s">
        <v>2261</v>
      </c>
      <c r="K3221" s="3" t="s">
        <v>2262</v>
      </c>
      <c r="L3221" s="3" t="s">
        <v>22</v>
      </c>
      <c r="M3221" s="5">
        <v>45664</v>
      </c>
      <c r="N3221" s="8">
        <v>10260</v>
      </c>
      <c r="O3221" t="s">
        <v>23</v>
      </c>
      <c r="R3221" s="10">
        <f>Table1[[#This Row],[Initial Balance]]-(SUM(P3315,P3317,P3316,P3318))</f>
        <v>1425</v>
      </c>
      <c r="S3221" s="6">
        <v>45005</v>
      </c>
      <c r="T3221" t="s">
        <v>119</v>
      </c>
      <c r="U3221" t="s">
        <v>2220</v>
      </c>
    </row>
    <row r="3222" spans="1:21" hidden="1" x14ac:dyDescent="0.25">
      <c r="A3222" t="s">
        <v>1794</v>
      </c>
      <c r="B3222" t="s">
        <v>16</v>
      </c>
      <c r="C3222" t="s">
        <v>17</v>
      </c>
      <c r="E3222" s="1">
        <v>44978</v>
      </c>
      <c r="F3222" s="3">
        <v>3100499</v>
      </c>
      <c r="G3222" t="s">
        <v>2279</v>
      </c>
      <c r="H3222" t="s">
        <v>20</v>
      </c>
      <c r="J3222" s="3" t="s">
        <v>2280</v>
      </c>
      <c r="K3222" s="3" t="s">
        <v>2281</v>
      </c>
      <c r="L3222" s="3" t="s">
        <v>22</v>
      </c>
      <c r="M3222" s="5">
        <v>44934</v>
      </c>
      <c r="N3222" s="8">
        <v>50</v>
      </c>
      <c r="O3222" t="s">
        <v>1420</v>
      </c>
      <c r="R3222" s="10">
        <f>Table1[[#This Row],[Initial Balance]]-(SUM(P3223,P3224,P3254,P3610,P3611,P3612))</f>
        <v>-399.5</v>
      </c>
      <c r="S3222" s="6">
        <v>45005</v>
      </c>
      <c r="T3222" t="s">
        <v>119</v>
      </c>
      <c r="U3222" t="s">
        <v>2220</v>
      </c>
    </row>
    <row r="3223" spans="1:21" hidden="1" x14ac:dyDescent="0.25">
      <c r="A3223" t="s">
        <v>1794</v>
      </c>
      <c r="B3223" t="s">
        <v>16</v>
      </c>
      <c r="C3223" t="s">
        <v>17</v>
      </c>
      <c r="E3223" s="1">
        <v>44978</v>
      </c>
      <c r="F3223" s="3">
        <v>3100499</v>
      </c>
      <c r="G3223" t="s">
        <v>2279</v>
      </c>
      <c r="H3223" t="s">
        <v>20</v>
      </c>
      <c r="J3223" s="3" t="s">
        <v>2280</v>
      </c>
      <c r="K3223" s="3" t="s">
        <v>2281</v>
      </c>
      <c r="L3223" s="3" t="s">
        <v>22</v>
      </c>
      <c r="M3223" s="5">
        <v>44934</v>
      </c>
      <c r="P3223">
        <v>10.8</v>
      </c>
      <c r="S3223" s="6">
        <v>44995</v>
      </c>
      <c r="T3223" t="s">
        <v>1284</v>
      </c>
      <c r="U3223" t="s">
        <v>2202</v>
      </c>
    </row>
    <row r="3224" spans="1:21" hidden="1" x14ac:dyDescent="0.25">
      <c r="A3224" t="s">
        <v>1794</v>
      </c>
      <c r="B3224" t="s">
        <v>16</v>
      </c>
      <c r="C3224" t="s">
        <v>17</v>
      </c>
      <c r="E3224" s="1">
        <v>44978</v>
      </c>
      <c r="F3224" s="3">
        <v>3100499</v>
      </c>
      <c r="G3224" t="s">
        <v>2279</v>
      </c>
      <c r="H3224" t="s">
        <v>20</v>
      </c>
      <c r="J3224" s="3" t="s">
        <v>2280</v>
      </c>
      <c r="K3224" s="3" t="s">
        <v>2281</v>
      </c>
      <c r="L3224" s="3" t="s">
        <v>22</v>
      </c>
      <c r="M3224" s="5">
        <v>44934</v>
      </c>
      <c r="P3224">
        <v>8.3000000000000007</v>
      </c>
      <c r="S3224" s="6">
        <v>45002</v>
      </c>
      <c r="T3224" t="s">
        <v>1284</v>
      </c>
      <c r="U3224" t="s">
        <v>2282</v>
      </c>
    </row>
    <row r="3225" spans="1:21" hidden="1" x14ac:dyDescent="0.25">
      <c r="A3225" t="s">
        <v>1794</v>
      </c>
      <c r="B3225" t="s">
        <v>16</v>
      </c>
      <c r="C3225" t="s">
        <v>17</v>
      </c>
      <c r="E3225" s="1">
        <v>44894</v>
      </c>
      <c r="F3225" s="3" t="s">
        <v>1905</v>
      </c>
      <c r="G3225" t="s">
        <v>1906</v>
      </c>
      <c r="H3225" t="s">
        <v>20</v>
      </c>
      <c r="I3225" t="s">
        <v>20</v>
      </c>
      <c r="J3225" s="3" t="s">
        <v>1907</v>
      </c>
      <c r="K3225" s="3">
        <v>519484</v>
      </c>
      <c r="L3225" s="3" t="s">
        <v>22</v>
      </c>
      <c r="M3225" s="5">
        <v>45808</v>
      </c>
      <c r="O3225" t="s">
        <v>23</v>
      </c>
      <c r="P3225">
        <v>5</v>
      </c>
      <c r="S3225" s="6">
        <v>45005</v>
      </c>
      <c r="T3225" t="s">
        <v>1284</v>
      </c>
      <c r="U3225" t="s">
        <v>2309</v>
      </c>
    </row>
    <row r="3226" spans="1:21" hidden="1" x14ac:dyDescent="0.25">
      <c r="A3226" t="s">
        <v>1794</v>
      </c>
      <c r="B3226" t="s">
        <v>16</v>
      </c>
      <c r="C3226" t="s">
        <v>17</v>
      </c>
      <c r="E3226" s="1">
        <v>44902</v>
      </c>
      <c r="F3226" s="3" t="s">
        <v>536</v>
      </c>
      <c r="G3226" t="s">
        <v>1945</v>
      </c>
      <c r="H3226" t="s">
        <v>20</v>
      </c>
      <c r="I3226" t="s">
        <v>33</v>
      </c>
      <c r="J3226" s="3" t="s">
        <v>1946</v>
      </c>
      <c r="K3226" s="3">
        <v>600006</v>
      </c>
      <c r="L3226" s="3" t="s">
        <v>22</v>
      </c>
      <c r="M3226" s="5">
        <v>45974</v>
      </c>
      <c r="O3226" t="s">
        <v>23</v>
      </c>
      <c r="P3226">
        <v>2</v>
      </c>
      <c r="S3226" s="6">
        <v>45005</v>
      </c>
      <c r="T3226" t="s">
        <v>1284</v>
      </c>
      <c r="U3226" t="s">
        <v>2309</v>
      </c>
    </row>
    <row r="3227" spans="1:21" hidden="1" x14ac:dyDescent="0.25">
      <c r="A3227" t="s">
        <v>1794</v>
      </c>
      <c r="B3227" t="s">
        <v>16</v>
      </c>
      <c r="C3227" t="s">
        <v>17</v>
      </c>
      <c r="E3227" s="1">
        <v>44883</v>
      </c>
      <c r="F3227" s="3" t="s">
        <v>361</v>
      </c>
      <c r="G3227" t="s">
        <v>1876</v>
      </c>
      <c r="H3227" t="s">
        <v>41</v>
      </c>
      <c r="J3227" s="3" t="s">
        <v>1877</v>
      </c>
      <c r="K3227" s="3">
        <v>6052207030</v>
      </c>
      <c r="L3227" s="3" t="s">
        <v>22</v>
      </c>
      <c r="M3227" s="5">
        <v>46709</v>
      </c>
      <c r="O3227" t="s">
        <v>23</v>
      </c>
      <c r="P3227">
        <v>5</v>
      </c>
      <c r="S3227" s="6">
        <v>45008</v>
      </c>
      <c r="T3227" t="s">
        <v>1284</v>
      </c>
      <c r="U3227" t="s">
        <v>2328</v>
      </c>
    </row>
    <row r="3228" spans="1:21" hidden="1" x14ac:dyDescent="0.25">
      <c r="A3228" t="s">
        <v>1794</v>
      </c>
      <c r="B3228" t="s">
        <v>16</v>
      </c>
      <c r="C3228" t="s">
        <v>17</v>
      </c>
      <c r="E3228" s="1">
        <v>44883</v>
      </c>
      <c r="F3228" s="3" t="s">
        <v>361</v>
      </c>
      <c r="G3228" t="s">
        <v>1876</v>
      </c>
      <c r="H3228" t="s">
        <v>41</v>
      </c>
      <c r="J3228" s="3" t="s">
        <v>1877</v>
      </c>
      <c r="K3228" s="3">
        <v>6052207030</v>
      </c>
      <c r="L3228" s="3" t="s">
        <v>22</v>
      </c>
      <c r="M3228" s="5">
        <v>46709</v>
      </c>
      <c r="O3228" t="s">
        <v>23</v>
      </c>
      <c r="P3228">
        <v>1</v>
      </c>
      <c r="S3228" s="6">
        <v>45009</v>
      </c>
      <c r="T3228" t="s">
        <v>689</v>
      </c>
      <c r="U3228" t="s">
        <v>2329</v>
      </c>
    </row>
    <row r="3229" spans="1:21" hidden="1" x14ac:dyDescent="0.25">
      <c r="A3229" t="s">
        <v>1794</v>
      </c>
      <c r="B3229" t="s">
        <v>16</v>
      </c>
      <c r="C3229" t="s">
        <v>17</v>
      </c>
      <c r="E3229" s="1">
        <v>44938</v>
      </c>
      <c r="F3229" s="3" t="s">
        <v>2156</v>
      </c>
      <c r="G3229" t="s">
        <v>2157</v>
      </c>
      <c r="H3229" t="s">
        <v>20</v>
      </c>
      <c r="I3229" t="s">
        <v>20</v>
      </c>
      <c r="J3229" s="3" t="s">
        <v>2158</v>
      </c>
      <c r="K3229" s="3" t="s">
        <v>2159</v>
      </c>
      <c r="L3229" s="3" t="s">
        <v>22</v>
      </c>
      <c r="M3229" s="5">
        <v>46764</v>
      </c>
      <c r="O3229" t="s">
        <v>23</v>
      </c>
      <c r="P3229">
        <v>1</v>
      </c>
      <c r="S3229" s="6">
        <v>45008</v>
      </c>
      <c r="T3229" t="s">
        <v>1284</v>
      </c>
      <c r="U3229" t="s">
        <v>2331</v>
      </c>
    </row>
    <row r="3230" spans="1:21" hidden="1" x14ac:dyDescent="0.25">
      <c r="A3230" t="s">
        <v>1794</v>
      </c>
      <c r="B3230" t="s">
        <v>16</v>
      </c>
      <c r="C3230" t="s">
        <v>17</v>
      </c>
      <c r="E3230" s="1">
        <v>44978</v>
      </c>
      <c r="F3230" s="3">
        <v>3100499</v>
      </c>
      <c r="G3230" t="s">
        <v>2279</v>
      </c>
      <c r="H3230" t="s">
        <v>20</v>
      </c>
      <c r="J3230" s="3" t="s">
        <v>2280</v>
      </c>
      <c r="K3230" s="3" t="s">
        <v>2281</v>
      </c>
      <c r="L3230" s="3" t="s">
        <v>22</v>
      </c>
      <c r="M3230" s="5">
        <v>44934</v>
      </c>
      <c r="P3230">
        <v>8.3000000000000007</v>
      </c>
      <c r="S3230" s="6">
        <v>45008</v>
      </c>
      <c r="T3230" t="s">
        <v>1284</v>
      </c>
      <c r="U3230" t="s">
        <v>2331</v>
      </c>
    </row>
    <row r="3231" spans="1:21" hidden="1" x14ac:dyDescent="0.25">
      <c r="A3231" t="s">
        <v>1794</v>
      </c>
      <c r="B3231" t="s">
        <v>16</v>
      </c>
      <c r="C3231" t="s">
        <v>17</v>
      </c>
      <c r="E3231" s="1">
        <v>44942</v>
      </c>
      <c r="F3231" s="3" t="s">
        <v>2120</v>
      </c>
      <c r="G3231" t="s">
        <v>2121</v>
      </c>
      <c r="H3231" t="s">
        <v>2122</v>
      </c>
      <c r="I3231" t="s">
        <v>2123</v>
      </c>
      <c r="J3231" s="3" t="s">
        <v>2124</v>
      </c>
      <c r="K3231" s="3" t="s">
        <v>2125</v>
      </c>
      <c r="L3231" s="3" t="s">
        <v>22</v>
      </c>
      <c r="M3231" s="5">
        <v>46768</v>
      </c>
      <c r="O3231" t="s">
        <v>23</v>
      </c>
      <c r="P3231">
        <v>10</v>
      </c>
      <c r="S3231" s="6">
        <v>45008</v>
      </c>
      <c r="T3231" t="s">
        <v>1284</v>
      </c>
      <c r="U3231" t="s">
        <v>2331</v>
      </c>
    </row>
    <row r="3232" spans="1:21" hidden="1" x14ac:dyDescent="0.25">
      <c r="A3232" t="s">
        <v>1794</v>
      </c>
      <c r="B3232" t="s">
        <v>16</v>
      </c>
      <c r="C3232" t="s">
        <v>17</v>
      </c>
      <c r="E3232" s="1">
        <v>44942</v>
      </c>
      <c r="F3232" s="3" t="s">
        <v>2120</v>
      </c>
      <c r="G3232" t="s">
        <v>2121</v>
      </c>
      <c r="H3232" t="s">
        <v>2122</v>
      </c>
      <c r="I3232" t="s">
        <v>2123</v>
      </c>
      <c r="J3232" s="3" t="s">
        <v>2124</v>
      </c>
      <c r="K3232" s="3" t="s">
        <v>2125</v>
      </c>
      <c r="L3232" s="3" t="s">
        <v>22</v>
      </c>
      <c r="M3232" s="5">
        <v>46768</v>
      </c>
      <c r="O3232" t="s">
        <v>23</v>
      </c>
      <c r="P3232">
        <v>5</v>
      </c>
      <c r="S3232" s="6">
        <v>45012</v>
      </c>
      <c r="T3232" t="s">
        <v>1284</v>
      </c>
      <c r="U3232" t="s">
        <v>2331</v>
      </c>
    </row>
    <row r="3233" spans="1:21" hidden="1" x14ac:dyDescent="0.25">
      <c r="A3233" t="s">
        <v>1794</v>
      </c>
      <c r="B3233" t="s">
        <v>16</v>
      </c>
      <c r="C3233" t="s">
        <v>17</v>
      </c>
      <c r="E3233" s="1">
        <v>44937</v>
      </c>
      <c r="F3233" s="3">
        <v>305180</v>
      </c>
      <c r="G3233" t="s">
        <v>2135</v>
      </c>
      <c r="H3233" t="s">
        <v>41</v>
      </c>
      <c r="I3233" t="s">
        <v>41</v>
      </c>
      <c r="J3233" s="3" t="s">
        <v>2136</v>
      </c>
      <c r="K3233" s="3">
        <v>2175385</v>
      </c>
      <c r="L3233" s="3" t="s">
        <v>22</v>
      </c>
      <c r="M3233" s="5">
        <v>46691</v>
      </c>
      <c r="O3233" t="s">
        <v>23</v>
      </c>
      <c r="P3233">
        <v>5</v>
      </c>
      <c r="S3233" s="6">
        <v>45007</v>
      </c>
      <c r="T3233" t="s">
        <v>1284</v>
      </c>
      <c r="U3233" t="s">
        <v>2328</v>
      </c>
    </row>
    <row r="3234" spans="1:21" hidden="1" x14ac:dyDescent="0.25">
      <c r="A3234" t="s">
        <v>1794</v>
      </c>
      <c r="B3234" t="s">
        <v>74</v>
      </c>
      <c r="C3234" t="s">
        <v>17</v>
      </c>
      <c r="E3234" s="1">
        <v>45005</v>
      </c>
      <c r="F3234" s="3">
        <v>19700360</v>
      </c>
      <c r="G3234" t="s">
        <v>2343</v>
      </c>
      <c r="H3234" t="s">
        <v>67</v>
      </c>
      <c r="J3234" s="3" t="s">
        <v>2344</v>
      </c>
      <c r="K3234" s="3" t="s">
        <v>2345</v>
      </c>
      <c r="L3234" s="3" t="s">
        <v>22</v>
      </c>
      <c r="M3234" s="5">
        <v>45657</v>
      </c>
      <c r="N3234">
        <v>10000</v>
      </c>
      <c r="O3234" t="s">
        <v>23</v>
      </c>
      <c r="R3234" s="10">
        <f>Table1[[#This Row],[Initial Balance]]-(SUM(P3235,P3247,P3371))</f>
        <v>6998</v>
      </c>
      <c r="S3234" s="6">
        <v>45005</v>
      </c>
      <c r="T3234" t="s">
        <v>2032</v>
      </c>
      <c r="U3234" t="s">
        <v>2220</v>
      </c>
    </row>
    <row r="3235" spans="1:21" hidden="1" x14ac:dyDescent="0.25">
      <c r="A3235" t="s">
        <v>1794</v>
      </c>
      <c r="B3235" t="s">
        <v>74</v>
      </c>
      <c r="C3235" t="s">
        <v>17</v>
      </c>
      <c r="E3235" s="1">
        <v>45005</v>
      </c>
      <c r="F3235" s="3">
        <v>19700360</v>
      </c>
      <c r="G3235" t="s">
        <v>2343</v>
      </c>
      <c r="H3235" t="s">
        <v>67</v>
      </c>
      <c r="J3235" s="3" t="s">
        <v>2344</v>
      </c>
      <c r="K3235" s="3" t="s">
        <v>2345</v>
      </c>
      <c r="L3235" s="3" t="s">
        <v>22</v>
      </c>
      <c r="M3235" s="5">
        <v>45657</v>
      </c>
      <c r="O3235" t="s">
        <v>23</v>
      </c>
      <c r="P3235">
        <v>3000</v>
      </c>
      <c r="S3235" s="6">
        <v>45007</v>
      </c>
      <c r="T3235" t="s">
        <v>2032</v>
      </c>
      <c r="U3235" t="s">
        <v>2346</v>
      </c>
    </row>
    <row r="3236" spans="1:21" hidden="1" x14ac:dyDescent="0.25">
      <c r="A3236" t="s">
        <v>1794</v>
      </c>
      <c r="B3236" t="s">
        <v>74</v>
      </c>
      <c r="C3236" t="s">
        <v>17</v>
      </c>
      <c r="E3236" s="1">
        <v>45005</v>
      </c>
      <c r="F3236" s="3">
        <v>54131372</v>
      </c>
      <c r="G3236" t="s">
        <v>2347</v>
      </c>
      <c r="H3236" t="s">
        <v>594</v>
      </c>
      <c r="I3236" t="s">
        <v>67</v>
      </c>
      <c r="J3236" s="3" t="s">
        <v>2348</v>
      </c>
      <c r="K3236" s="3" t="s">
        <v>2349</v>
      </c>
      <c r="L3236" s="3" t="s">
        <v>22</v>
      </c>
      <c r="M3236" s="5">
        <v>45664</v>
      </c>
      <c r="N3236">
        <v>10545</v>
      </c>
      <c r="O3236" t="s">
        <v>23</v>
      </c>
      <c r="R3236" s="10">
        <f>Table1[[#This Row],[Initial Balance]]-SUM(P3369,P3370,P4118)</f>
        <v>10541</v>
      </c>
      <c r="S3236" s="6">
        <v>45005</v>
      </c>
      <c r="T3236" t="s">
        <v>2032</v>
      </c>
      <c r="U3236" t="s">
        <v>2220</v>
      </c>
    </row>
    <row r="3237" spans="1:21" hidden="1" x14ac:dyDescent="0.25">
      <c r="A3237" t="s">
        <v>1794</v>
      </c>
      <c r="B3237" t="s">
        <v>74</v>
      </c>
      <c r="C3237" t="s">
        <v>17</v>
      </c>
      <c r="E3237" s="1">
        <v>44930</v>
      </c>
      <c r="F3237" s="3" t="s">
        <v>2045</v>
      </c>
      <c r="G3237" t="s">
        <v>2359</v>
      </c>
      <c r="H3237" t="s">
        <v>2040</v>
      </c>
      <c r="J3237" s="3" t="s">
        <v>2360</v>
      </c>
      <c r="K3237" s="3">
        <v>290654</v>
      </c>
      <c r="L3237" s="3" t="s">
        <v>22</v>
      </c>
      <c r="M3237" s="5">
        <v>46756</v>
      </c>
      <c r="N3237">
        <v>1</v>
      </c>
      <c r="O3237" t="s">
        <v>227</v>
      </c>
      <c r="R3237" s="10">
        <f>Table1[[#This Row],[Initial Balance]]-SUM(P3244,P3598)</f>
        <v>-2.0000000000000018E-2</v>
      </c>
      <c r="S3237" s="6">
        <v>45002</v>
      </c>
      <c r="T3237" t="s">
        <v>2032</v>
      </c>
      <c r="U3237" t="s">
        <v>2220</v>
      </c>
    </row>
    <row r="3238" spans="1:21" hidden="1" x14ac:dyDescent="0.25">
      <c r="A3238" t="s">
        <v>1794</v>
      </c>
      <c r="B3238" t="s">
        <v>74</v>
      </c>
      <c r="C3238" t="s">
        <v>17</v>
      </c>
      <c r="E3238" s="1">
        <v>45005</v>
      </c>
      <c r="F3238" s="3" t="s">
        <v>1101</v>
      </c>
      <c r="G3238" t="s">
        <v>2361</v>
      </c>
      <c r="H3238" t="s">
        <v>1702</v>
      </c>
      <c r="J3238" s="3" t="s">
        <v>2362</v>
      </c>
      <c r="K3238" s="3" t="s">
        <v>2363</v>
      </c>
      <c r="L3238" s="3" t="s">
        <v>22</v>
      </c>
      <c r="M3238" s="5">
        <v>46073</v>
      </c>
      <c r="N3238">
        <v>12</v>
      </c>
      <c r="O3238" t="s">
        <v>204</v>
      </c>
      <c r="R3238" s="10">
        <f>Table1[[#This Row],[Initial Balance]]-(SUM(P3332,P3391))</f>
        <v>4</v>
      </c>
      <c r="S3238" s="6">
        <v>45005</v>
      </c>
      <c r="T3238" t="s">
        <v>2032</v>
      </c>
      <c r="U3238" t="s">
        <v>2220</v>
      </c>
    </row>
    <row r="3239" spans="1:21" hidden="1" x14ac:dyDescent="0.25">
      <c r="A3239" t="s">
        <v>1794</v>
      </c>
      <c r="B3239" t="s">
        <v>74</v>
      </c>
      <c r="C3239" t="s">
        <v>17</v>
      </c>
      <c r="E3239" s="1">
        <v>45005</v>
      </c>
      <c r="F3239" s="3" t="s">
        <v>328</v>
      </c>
      <c r="G3239" t="s">
        <v>2364</v>
      </c>
      <c r="H3239" t="s">
        <v>67</v>
      </c>
      <c r="J3239" s="3" t="s">
        <v>2365</v>
      </c>
      <c r="K3239" s="3">
        <v>6222015050</v>
      </c>
      <c r="L3239" s="3" t="s">
        <v>22</v>
      </c>
      <c r="M3239" s="5">
        <v>45626</v>
      </c>
      <c r="N3239">
        <v>5000</v>
      </c>
      <c r="O3239" t="s">
        <v>23</v>
      </c>
      <c r="R3239" s="10">
        <v>5000</v>
      </c>
      <c r="S3239" s="6">
        <v>45005</v>
      </c>
      <c r="T3239" t="s">
        <v>2032</v>
      </c>
      <c r="U3239" t="s">
        <v>2220</v>
      </c>
    </row>
    <row r="3240" spans="1:21" hidden="1" x14ac:dyDescent="0.25">
      <c r="A3240" t="s">
        <v>1794</v>
      </c>
      <c r="B3240" t="s">
        <v>74</v>
      </c>
      <c r="C3240" t="s">
        <v>17</v>
      </c>
      <c r="E3240" s="1">
        <v>45005</v>
      </c>
      <c r="F3240" s="3" t="s">
        <v>328</v>
      </c>
      <c r="G3240" t="s">
        <v>2364</v>
      </c>
      <c r="H3240" t="s">
        <v>67</v>
      </c>
      <c r="J3240" s="3" t="s">
        <v>2344</v>
      </c>
      <c r="K3240" s="3">
        <v>6222015050</v>
      </c>
      <c r="L3240" s="3" t="s">
        <v>22</v>
      </c>
      <c r="M3240" s="5">
        <v>45626</v>
      </c>
      <c r="O3240" t="s">
        <v>23</v>
      </c>
      <c r="P3240">
        <v>3000</v>
      </c>
      <c r="S3240" s="6">
        <v>45013</v>
      </c>
      <c r="T3240" t="s">
        <v>2032</v>
      </c>
      <c r="U3240" t="s">
        <v>2434</v>
      </c>
    </row>
    <row r="3241" spans="1:21" hidden="1" x14ac:dyDescent="0.25">
      <c r="A3241" t="s">
        <v>1794</v>
      </c>
      <c r="B3241" t="s">
        <v>74</v>
      </c>
      <c r="C3241" t="s">
        <v>17</v>
      </c>
      <c r="E3241" s="1">
        <v>44930</v>
      </c>
      <c r="F3241" s="3" t="s">
        <v>2045</v>
      </c>
      <c r="G3241" t="s">
        <v>2359</v>
      </c>
      <c r="H3241" t="s">
        <v>2040</v>
      </c>
      <c r="J3241" s="3" t="s">
        <v>2360</v>
      </c>
      <c r="K3241" s="3">
        <v>290654</v>
      </c>
      <c r="L3241" s="3" t="s">
        <v>22</v>
      </c>
      <c r="M3241" s="5">
        <v>46756</v>
      </c>
      <c r="O3241" t="s">
        <v>227</v>
      </c>
      <c r="P3241">
        <v>0</v>
      </c>
      <c r="S3241" s="6">
        <v>45017</v>
      </c>
      <c r="T3241" t="s">
        <v>2032</v>
      </c>
      <c r="U3241" t="s">
        <v>1726</v>
      </c>
    </row>
    <row r="3242" spans="1:21" hidden="1" x14ac:dyDescent="0.25">
      <c r="A3242" t="s">
        <v>1794</v>
      </c>
      <c r="B3242" t="s">
        <v>74</v>
      </c>
      <c r="C3242" t="s">
        <v>722</v>
      </c>
      <c r="E3242" s="1">
        <v>44887</v>
      </c>
      <c r="F3242" s="3" t="s">
        <v>1922</v>
      </c>
      <c r="G3242" t="s">
        <v>1879</v>
      </c>
      <c r="H3242" t="s">
        <v>1880</v>
      </c>
      <c r="J3242" s="3" t="s">
        <v>2051</v>
      </c>
      <c r="K3242" s="3">
        <v>21081802</v>
      </c>
      <c r="L3242" s="3" t="s">
        <v>22</v>
      </c>
      <c r="M3242" s="5">
        <v>45358</v>
      </c>
      <c r="O3242" t="s">
        <v>948</v>
      </c>
      <c r="P3242">
        <v>23.9</v>
      </c>
      <c r="S3242" s="6">
        <v>45013</v>
      </c>
      <c r="T3242" t="s">
        <v>28</v>
      </c>
      <c r="U3242" t="s">
        <v>2370</v>
      </c>
    </row>
    <row r="3243" spans="1:21" hidden="1" x14ac:dyDescent="0.25">
      <c r="A3243" t="s">
        <v>1794</v>
      </c>
      <c r="B3243" t="s">
        <v>74</v>
      </c>
      <c r="C3243" t="s">
        <v>722</v>
      </c>
      <c r="E3243" s="1">
        <v>44887</v>
      </c>
      <c r="F3243" s="3" t="s">
        <v>1922</v>
      </c>
      <c r="G3243" t="s">
        <v>1879</v>
      </c>
      <c r="H3243" t="s">
        <v>1880</v>
      </c>
      <c r="J3243" s="3" t="s">
        <v>2051</v>
      </c>
      <c r="K3243" s="3">
        <v>21081802</v>
      </c>
      <c r="L3243" s="3" t="s">
        <v>22</v>
      </c>
      <c r="M3243" s="5">
        <v>45358</v>
      </c>
      <c r="O3243" t="s">
        <v>948</v>
      </c>
      <c r="P3243">
        <v>19.07</v>
      </c>
      <c r="S3243" s="6">
        <v>45014</v>
      </c>
      <c r="T3243" t="s">
        <v>1073</v>
      </c>
      <c r="U3243" t="s">
        <v>2371</v>
      </c>
    </row>
    <row r="3244" spans="1:21" hidden="1" x14ac:dyDescent="0.25">
      <c r="A3244" t="s">
        <v>1794</v>
      </c>
      <c r="B3244" t="s">
        <v>74</v>
      </c>
      <c r="C3244" t="s">
        <v>722</v>
      </c>
      <c r="E3244" s="1">
        <v>44908</v>
      </c>
      <c r="F3244" s="3" t="s">
        <v>1922</v>
      </c>
      <c r="G3244" t="s">
        <v>1879</v>
      </c>
      <c r="H3244" t="s">
        <v>1880</v>
      </c>
      <c r="J3244" s="3" t="s">
        <v>1923</v>
      </c>
      <c r="K3244" s="3">
        <v>21081802</v>
      </c>
      <c r="L3244" s="3" t="s">
        <v>102</v>
      </c>
      <c r="M3244" s="5">
        <v>44992</v>
      </c>
      <c r="O3244" t="s">
        <v>103</v>
      </c>
      <c r="P3244">
        <v>1</v>
      </c>
      <c r="S3244" s="6">
        <v>44967</v>
      </c>
      <c r="T3244" t="s">
        <v>28</v>
      </c>
      <c r="U3244" t="s">
        <v>2037</v>
      </c>
    </row>
    <row r="3245" spans="1:21" hidden="1" x14ac:dyDescent="0.25">
      <c r="A3245" t="s">
        <v>1794</v>
      </c>
      <c r="B3245" t="s">
        <v>74</v>
      </c>
      <c r="C3245" t="s">
        <v>722</v>
      </c>
      <c r="E3245" s="1">
        <v>44908</v>
      </c>
      <c r="F3245" s="3" t="s">
        <v>1922</v>
      </c>
      <c r="G3245" t="s">
        <v>1879</v>
      </c>
      <c r="H3245" t="s">
        <v>1880</v>
      </c>
      <c r="J3245" s="3" t="s">
        <v>1923</v>
      </c>
      <c r="K3245" s="3">
        <v>21081802</v>
      </c>
      <c r="L3245" s="3" t="s">
        <v>102</v>
      </c>
      <c r="M3245" s="5">
        <v>44992</v>
      </c>
      <c r="O3245" t="s">
        <v>103</v>
      </c>
      <c r="P3245">
        <v>6</v>
      </c>
      <c r="S3245" s="6">
        <v>44986</v>
      </c>
      <c r="T3245" t="s">
        <v>28</v>
      </c>
      <c r="U3245" t="s">
        <v>2439</v>
      </c>
    </row>
    <row r="3246" spans="1:21" hidden="1" x14ac:dyDescent="0.25">
      <c r="A3246" t="s">
        <v>1794</v>
      </c>
      <c r="B3246" t="s">
        <v>74</v>
      </c>
      <c r="C3246" t="s">
        <v>722</v>
      </c>
      <c r="E3246" s="1">
        <v>44908</v>
      </c>
      <c r="F3246" s="3" t="s">
        <v>1922</v>
      </c>
      <c r="G3246" t="s">
        <v>1879</v>
      </c>
      <c r="H3246" t="s">
        <v>1880</v>
      </c>
      <c r="J3246" s="3" t="s">
        <v>1923</v>
      </c>
      <c r="K3246" s="3">
        <v>21081802</v>
      </c>
      <c r="L3246" s="3" t="s">
        <v>102</v>
      </c>
      <c r="M3246" s="5">
        <v>44992</v>
      </c>
      <c r="O3246" t="s">
        <v>103</v>
      </c>
      <c r="P3246">
        <v>12</v>
      </c>
      <c r="S3246" s="6">
        <v>44994</v>
      </c>
      <c r="T3246" t="s">
        <v>28</v>
      </c>
      <c r="U3246" t="s">
        <v>2983</v>
      </c>
    </row>
    <row r="3247" spans="1:21" hidden="1" x14ac:dyDescent="0.25">
      <c r="A3247" t="s">
        <v>1794</v>
      </c>
      <c r="B3247" t="s">
        <v>74</v>
      </c>
      <c r="C3247" t="s">
        <v>722</v>
      </c>
      <c r="E3247" s="1">
        <v>44908</v>
      </c>
      <c r="F3247" s="3" t="s">
        <v>1922</v>
      </c>
      <c r="G3247" t="s">
        <v>1879</v>
      </c>
      <c r="H3247" t="s">
        <v>1880</v>
      </c>
      <c r="J3247" s="3" t="s">
        <v>1923</v>
      </c>
      <c r="K3247" s="3">
        <v>21081802</v>
      </c>
      <c r="L3247" s="3" t="s">
        <v>102</v>
      </c>
      <c r="M3247" s="5">
        <v>44992</v>
      </c>
      <c r="O3247" t="s">
        <v>103</v>
      </c>
      <c r="P3247">
        <v>1</v>
      </c>
      <c r="S3247" s="6">
        <v>45005</v>
      </c>
      <c r="T3247" t="s">
        <v>28</v>
      </c>
      <c r="U3247" t="s">
        <v>2037</v>
      </c>
    </row>
    <row r="3248" spans="1:21" hidden="1" x14ac:dyDescent="0.25">
      <c r="A3248" t="s">
        <v>1794</v>
      </c>
      <c r="B3248" t="s">
        <v>74</v>
      </c>
      <c r="C3248" t="s">
        <v>722</v>
      </c>
      <c r="E3248" s="1">
        <v>44860</v>
      </c>
      <c r="F3248" s="3" t="s">
        <v>1795</v>
      </c>
      <c r="G3248" t="s">
        <v>1796</v>
      </c>
      <c r="H3248" t="s">
        <v>1797</v>
      </c>
      <c r="J3248" s="3" t="s">
        <v>1798</v>
      </c>
      <c r="K3248" s="3" t="s">
        <v>1799</v>
      </c>
      <c r="M3248" s="5"/>
      <c r="O3248" t="s">
        <v>103</v>
      </c>
      <c r="P3248">
        <v>44</v>
      </c>
      <c r="S3248" s="6">
        <v>44907</v>
      </c>
      <c r="T3248" t="s">
        <v>28</v>
      </c>
      <c r="U3248" t="s">
        <v>1800</v>
      </c>
    </row>
    <row r="3249" spans="1:21" hidden="1" x14ac:dyDescent="0.25">
      <c r="A3249" t="s">
        <v>1794</v>
      </c>
      <c r="B3249" t="s">
        <v>74</v>
      </c>
      <c r="C3249" t="s">
        <v>722</v>
      </c>
      <c r="E3249" s="1">
        <v>44860</v>
      </c>
      <c r="F3249" s="3" t="s">
        <v>1795</v>
      </c>
      <c r="G3249" t="s">
        <v>1796</v>
      </c>
      <c r="H3249" t="s">
        <v>1797</v>
      </c>
      <c r="J3249" s="3" t="s">
        <v>1798</v>
      </c>
      <c r="K3249" s="3" t="s">
        <v>1799</v>
      </c>
      <c r="M3249" s="5"/>
      <c r="O3249" t="s">
        <v>103</v>
      </c>
      <c r="P3249">
        <v>99</v>
      </c>
      <c r="S3249" s="6">
        <v>44910</v>
      </c>
      <c r="T3249" t="s">
        <v>28</v>
      </c>
      <c r="U3249" t="s">
        <v>2396</v>
      </c>
    </row>
    <row r="3250" spans="1:21" hidden="1" x14ac:dyDescent="0.25">
      <c r="A3250" t="s">
        <v>1794</v>
      </c>
      <c r="B3250" t="s">
        <v>74</v>
      </c>
      <c r="C3250" t="s">
        <v>722</v>
      </c>
      <c r="E3250" s="1">
        <v>44860</v>
      </c>
      <c r="F3250" s="3" t="s">
        <v>1795</v>
      </c>
      <c r="G3250" t="s">
        <v>1796</v>
      </c>
      <c r="H3250" t="s">
        <v>1797</v>
      </c>
      <c r="J3250" s="3" t="s">
        <v>1798</v>
      </c>
      <c r="K3250" s="3" t="s">
        <v>1799</v>
      </c>
      <c r="M3250" s="5"/>
      <c r="O3250" t="s">
        <v>103</v>
      </c>
      <c r="P3250">
        <v>99</v>
      </c>
      <c r="S3250" s="6">
        <v>44916</v>
      </c>
      <c r="T3250" t="s">
        <v>28</v>
      </c>
      <c r="U3250" t="s">
        <v>2397</v>
      </c>
    </row>
    <row r="3251" spans="1:21" hidden="1" x14ac:dyDescent="0.25">
      <c r="A3251" t="s">
        <v>1794</v>
      </c>
      <c r="B3251" t="s">
        <v>74</v>
      </c>
      <c r="C3251" t="s">
        <v>722</v>
      </c>
      <c r="E3251" s="1">
        <v>44860</v>
      </c>
      <c r="F3251" s="3" t="s">
        <v>1795</v>
      </c>
      <c r="G3251" t="s">
        <v>1796</v>
      </c>
      <c r="H3251" t="s">
        <v>1797</v>
      </c>
      <c r="J3251" s="3" t="s">
        <v>1798</v>
      </c>
      <c r="K3251" s="3" t="s">
        <v>1799</v>
      </c>
      <c r="M3251" s="5"/>
      <c r="O3251" t="s">
        <v>103</v>
      </c>
      <c r="P3251">
        <v>99</v>
      </c>
      <c r="S3251" s="6">
        <v>44923</v>
      </c>
      <c r="T3251" t="s">
        <v>28</v>
      </c>
      <c r="U3251" t="s">
        <v>2398</v>
      </c>
    </row>
    <row r="3252" spans="1:21" hidden="1" x14ac:dyDescent="0.25">
      <c r="A3252" t="s">
        <v>1794</v>
      </c>
      <c r="B3252" t="s">
        <v>74</v>
      </c>
      <c r="C3252" t="s">
        <v>722</v>
      </c>
      <c r="E3252" s="1">
        <v>44860</v>
      </c>
      <c r="F3252" s="3" t="s">
        <v>1795</v>
      </c>
      <c r="G3252" t="s">
        <v>1796</v>
      </c>
      <c r="H3252" t="s">
        <v>1797</v>
      </c>
      <c r="J3252" s="3" t="s">
        <v>1798</v>
      </c>
      <c r="K3252" s="3" t="s">
        <v>1799</v>
      </c>
      <c r="M3252" s="5"/>
      <c r="O3252" t="s">
        <v>103</v>
      </c>
      <c r="P3252">
        <v>7</v>
      </c>
      <c r="S3252" s="6">
        <v>44929</v>
      </c>
      <c r="T3252" t="s">
        <v>28</v>
      </c>
      <c r="U3252" t="s">
        <v>2399</v>
      </c>
    </row>
    <row r="3253" spans="1:21" hidden="1" x14ac:dyDescent="0.25">
      <c r="A3253" t="s">
        <v>1794</v>
      </c>
      <c r="B3253" t="s">
        <v>74</v>
      </c>
      <c r="C3253" t="s">
        <v>722</v>
      </c>
      <c r="E3253" s="1">
        <v>44860</v>
      </c>
      <c r="F3253" s="3" t="s">
        <v>1795</v>
      </c>
      <c r="G3253" t="s">
        <v>1796</v>
      </c>
      <c r="H3253" t="s">
        <v>1797</v>
      </c>
      <c r="J3253" s="3" t="s">
        <v>1798</v>
      </c>
      <c r="K3253" s="3" t="s">
        <v>1799</v>
      </c>
      <c r="M3253" s="5"/>
      <c r="O3253" t="s">
        <v>103</v>
      </c>
      <c r="P3253">
        <v>99</v>
      </c>
      <c r="S3253" s="6">
        <v>44942</v>
      </c>
      <c r="T3253" t="s">
        <v>28</v>
      </c>
      <c r="U3253" t="s">
        <v>2400</v>
      </c>
    </row>
    <row r="3254" spans="1:21" hidden="1" x14ac:dyDescent="0.25">
      <c r="A3254" t="s">
        <v>1794</v>
      </c>
      <c r="B3254" t="s">
        <v>74</v>
      </c>
      <c r="C3254" t="s">
        <v>722</v>
      </c>
      <c r="E3254" s="1">
        <v>44860</v>
      </c>
      <c r="F3254" s="3" t="s">
        <v>1795</v>
      </c>
      <c r="G3254" t="s">
        <v>1796</v>
      </c>
      <c r="H3254" t="s">
        <v>1797</v>
      </c>
      <c r="J3254" s="3" t="s">
        <v>1798</v>
      </c>
      <c r="K3254" s="3" t="s">
        <v>1799</v>
      </c>
      <c r="M3254" s="5"/>
      <c r="O3254" t="s">
        <v>103</v>
      </c>
      <c r="P3254">
        <v>429.2</v>
      </c>
      <c r="S3254" s="6">
        <v>44949</v>
      </c>
      <c r="T3254" t="s">
        <v>28</v>
      </c>
      <c r="U3254" t="s">
        <v>2401</v>
      </c>
    </row>
    <row r="3255" spans="1:21" hidden="1" x14ac:dyDescent="0.25">
      <c r="A3255" t="s">
        <v>1794</v>
      </c>
      <c r="B3255" t="s">
        <v>74</v>
      </c>
      <c r="C3255" t="s">
        <v>722</v>
      </c>
      <c r="E3255" s="1">
        <v>44860</v>
      </c>
      <c r="F3255" s="3" t="s">
        <v>1795</v>
      </c>
      <c r="G3255" t="s">
        <v>1796</v>
      </c>
      <c r="H3255" t="s">
        <v>1797</v>
      </c>
      <c r="J3255" s="3" t="s">
        <v>1798</v>
      </c>
      <c r="K3255" s="3" t="s">
        <v>1799</v>
      </c>
      <c r="M3255" s="5"/>
      <c r="O3255" t="s">
        <v>103</v>
      </c>
      <c r="P3255">
        <v>2.17</v>
      </c>
      <c r="S3255" s="6">
        <v>44964</v>
      </c>
      <c r="T3255" t="s">
        <v>2163</v>
      </c>
      <c r="U3255" t="s">
        <v>2164</v>
      </c>
    </row>
    <row r="3256" spans="1:21" hidden="1" x14ac:dyDescent="0.25">
      <c r="A3256" t="s">
        <v>1794</v>
      </c>
      <c r="B3256" t="s">
        <v>74</v>
      </c>
      <c r="C3256" t="s">
        <v>722</v>
      </c>
      <c r="E3256" s="1">
        <v>44860</v>
      </c>
      <c r="F3256" s="3" t="s">
        <v>1795</v>
      </c>
      <c r="G3256" t="s">
        <v>1796</v>
      </c>
      <c r="H3256" t="s">
        <v>1797</v>
      </c>
      <c r="J3256" s="3" t="s">
        <v>1798</v>
      </c>
      <c r="K3256" s="3" t="s">
        <v>1799</v>
      </c>
      <c r="M3256" s="5"/>
      <c r="O3256" t="s">
        <v>103</v>
      </c>
      <c r="P3256">
        <v>0</v>
      </c>
      <c r="S3256" s="6">
        <v>44972</v>
      </c>
      <c r="T3256" t="s">
        <v>346</v>
      </c>
      <c r="U3256" t="s">
        <v>104</v>
      </c>
    </row>
    <row r="3257" spans="1:21" hidden="1" x14ac:dyDescent="0.25">
      <c r="A3257" t="s">
        <v>1794</v>
      </c>
      <c r="B3257" t="s">
        <v>74</v>
      </c>
      <c r="C3257" t="s">
        <v>722</v>
      </c>
      <c r="E3257" s="1">
        <v>44860</v>
      </c>
      <c r="F3257" s="3" t="s">
        <v>1795</v>
      </c>
      <c r="G3257" t="s">
        <v>1796</v>
      </c>
      <c r="H3257" t="s">
        <v>1797</v>
      </c>
      <c r="J3257" s="3" t="s">
        <v>1798</v>
      </c>
      <c r="K3257" s="3" t="s">
        <v>1799</v>
      </c>
      <c r="M3257" s="5"/>
      <c r="O3257" t="s">
        <v>103</v>
      </c>
      <c r="P3257">
        <v>0</v>
      </c>
      <c r="S3257" s="6">
        <v>44972</v>
      </c>
      <c r="T3257" t="s">
        <v>346</v>
      </c>
      <c r="U3257" t="s">
        <v>2402</v>
      </c>
    </row>
    <row r="3258" spans="1:21" hidden="1" x14ac:dyDescent="0.25">
      <c r="A3258" t="s">
        <v>1794</v>
      </c>
      <c r="B3258" t="s">
        <v>74</v>
      </c>
      <c r="C3258" t="s">
        <v>722</v>
      </c>
      <c r="E3258" s="1">
        <v>44860</v>
      </c>
      <c r="F3258" s="3" t="s">
        <v>1795</v>
      </c>
      <c r="G3258" t="s">
        <v>1796</v>
      </c>
      <c r="H3258" t="s">
        <v>1797</v>
      </c>
      <c r="J3258" s="3" t="s">
        <v>1798</v>
      </c>
      <c r="K3258" s="3" t="s">
        <v>1799</v>
      </c>
      <c r="M3258" s="5"/>
      <c r="O3258" t="s">
        <v>103</v>
      </c>
      <c r="P3258">
        <v>76</v>
      </c>
      <c r="S3258" s="6">
        <v>44973</v>
      </c>
      <c r="T3258" t="s">
        <v>199</v>
      </c>
      <c r="U3258" t="s">
        <v>2403</v>
      </c>
    </row>
    <row r="3259" spans="1:21" hidden="1" x14ac:dyDescent="0.25">
      <c r="A3259" t="s">
        <v>1794</v>
      </c>
      <c r="B3259" t="s">
        <v>74</v>
      </c>
      <c r="C3259" t="s">
        <v>722</v>
      </c>
      <c r="E3259" s="1">
        <v>44860</v>
      </c>
      <c r="F3259" s="3" t="s">
        <v>1795</v>
      </c>
      <c r="G3259" t="s">
        <v>1796</v>
      </c>
      <c r="H3259" t="s">
        <v>1797</v>
      </c>
      <c r="J3259" s="3" t="s">
        <v>1798</v>
      </c>
      <c r="K3259" s="3" t="s">
        <v>1799</v>
      </c>
      <c r="M3259" s="5"/>
      <c r="O3259" t="s">
        <v>103</v>
      </c>
      <c r="P3259">
        <v>990</v>
      </c>
      <c r="S3259" s="6">
        <v>44977</v>
      </c>
      <c r="T3259" t="s">
        <v>28</v>
      </c>
      <c r="U3259" t="s">
        <v>2404</v>
      </c>
    </row>
    <row r="3260" spans="1:21" ht="18" hidden="1" customHeight="1" x14ac:dyDescent="0.25">
      <c r="A3260" t="s">
        <v>1794</v>
      </c>
      <c r="B3260" t="s">
        <v>74</v>
      </c>
      <c r="C3260" t="s">
        <v>722</v>
      </c>
      <c r="E3260" s="1">
        <v>44860</v>
      </c>
      <c r="F3260" s="3" t="s">
        <v>1795</v>
      </c>
      <c r="G3260" t="s">
        <v>1796</v>
      </c>
      <c r="H3260" t="s">
        <v>1797</v>
      </c>
      <c r="J3260" s="3" t="s">
        <v>1798</v>
      </c>
      <c r="K3260" s="3" t="s">
        <v>1799</v>
      </c>
      <c r="M3260" s="5"/>
      <c r="O3260" t="s">
        <v>103</v>
      </c>
      <c r="P3260">
        <v>990</v>
      </c>
      <c r="S3260" s="6">
        <v>44985</v>
      </c>
      <c r="T3260" t="s">
        <v>28</v>
      </c>
      <c r="U3260" t="s">
        <v>2405</v>
      </c>
    </row>
    <row r="3261" spans="1:21" hidden="1" x14ac:dyDescent="0.25">
      <c r="A3261" t="s">
        <v>1794</v>
      </c>
      <c r="B3261" t="s">
        <v>74</v>
      </c>
      <c r="C3261" t="s">
        <v>722</v>
      </c>
      <c r="E3261" s="1">
        <v>44860</v>
      </c>
      <c r="F3261" s="3" t="s">
        <v>1795</v>
      </c>
      <c r="G3261" t="s">
        <v>1796</v>
      </c>
      <c r="H3261" t="s">
        <v>1797</v>
      </c>
      <c r="J3261" s="3" t="s">
        <v>1798</v>
      </c>
      <c r="K3261" s="3" t="s">
        <v>1799</v>
      </c>
      <c r="M3261" s="5"/>
      <c r="O3261" t="s">
        <v>103</v>
      </c>
      <c r="P3261">
        <v>990</v>
      </c>
      <c r="S3261" s="6">
        <v>44993</v>
      </c>
      <c r="T3261" t="s">
        <v>28</v>
      </c>
      <c r="U3261" t="s">
        <v>2406</v>
      </c>
    </row>
    <row r="3262" spans="1:21" hidden="1" x14ac:dyDescent="0.25">
      <c r="A3262" t="s">
        <v>1794</v>
      </c>
      <c r="B3262" t="s">
        <v>74</v>
      </c>
      <c r="C3262" t="s">
        <v>722</v>
      </c>
      <c r="E3262" s="1">
        <v>44860</v>
      </c>
      <c r="F3262" s="3" t="s">
        <v>1795</v>
      </c>
      <c r="G3262" t="s">
        <v>1796</v>
      </c>
      <c r="H3262" t="s">
        <v>1797</v>
      </c>
      <c r="J3262" s="3" t="s">
        <v>1798</v>
      </c>
      <c r="K3262" s="3" t="s">
        <v>1799</v>
      </c>
      <c r="M3262" s="5"/>
      <c r="O3262" t="s">
        <v>103</v>
      </c>
      <c r="P3262">
        <v>990</v>
      </c>
      <c r="S3262" s="6">
        <v>45012</v>
      </c>
      <c r="T3262" t="s">
        <v>28</v>
      </c>
      <c r="U3262" t="s">
        <v>2407</v>
      </c>
    </row>
    <row r="3263" spans="1:21" hidden="1" x14ac:dyDescent="0.25">
      <c r="A3263" t="s">
        <v>1794</v>
      </c>
      <c r="B3263" t="s">
        <v>74</v>
      </c>
      <c r="C3263" t="s">
        <v>722</v>
      </c>
      <c r="E3263" s="1">
        <v>44860</v>
      </c>
      <c r="F3263" s="3" t="s">
        <v>1795</v>
      </c>
      <c r="G3263" t="s">
        <v>1796</v>
      </c>
      <c r="H3263" t="s">
        <v>1797</v>
      </c>
      <c r="J3263" s="3" t="s">
        <v>1798</v>
      </c>
      <c r="K3263" s="3" t="s">
        <v>1799</v>
      </c>
      <c r="M3263" s="5"/>
      <c r="O3263" t="s">
        <v>103</v>
      </c>
      <c r="P3263">
        <v>264.89999999999998</v>
      </c>
      <c r="S3263" s="6">
        <v>45012</v>
      </c>
      <c r="T3263" t="s">
        <v>28</v>
      </c>
      <c r="U3263" t="s">
        <v>2408</v>
      </c>
    </row>
    <row r="3264" spans="1:21" hidden="1" x14ac:dyDescent="0.25">
      <c r="A3264" t="s">
        <v>1794</v>
      </c>
      <c r="B3264" t="s">
        <v>74</v>
      </c>
      <c r="C3264" t="s">
        <v>17</v>
      </c>
      <c r="E3264" s="1">
        <v>44970</v>
      </c>
      <c r="F3264" s="3">
        <v>743678</v>
      </c>
      <c r="G3264" t="s">
        <v>2409</v>
      </c>
      <c r="H3264" t="s">
        <v>688</v>
      </c>
      <c r="J3264" s="3" t="s">
        <v>2412</v>
      </c>
      <c r="K3264" s="3">
        <v>100960</v>
      </c>
      <c r="L3264" s="3" t="s">
        <v>102</v>
      </c>
      <c r="M3264" s="5">
        <v>45930</v>
      </c>
      <c r="N3264">
        <v>25000</v>
      </c>
      <c r="O3264" t="s">
        <v>103</v>
      </c>
      <c r="R3264" s="10">
        <f>Table1[[#This Row],[Initial Balance]]-P3265-P3266-P3267-P3268-P3484-P3749-P3750-P3751-P3752-P3979-P3980-P4302</f>
        <v>21069.430999999997</v>
      </c>
      <c r="S3264" s="6">
        <v>44972</v>
      </c>
      <c r="T3264" t="s">
        <v>2032</v>
      </c>
      <c r="U3264" t="s">
        <v>2410</v>
      </c>
    </row>
    <row r="3265" spans="1:21" hidden="1" x14ac:dyDescent="0.25">
      <c r="A3265" t="s">
        <v>1794</v>
      </c>
      <c r="B3265" t="s">
        <v>74</v>
      </c>
      <c r="C3265" t="s">
        <v>17</v>
      </c>
      <c r="E3265" s="1">
        <v>44970</v>
      </c>
      <c r="F3265" s="3">
        <v>743678</v>
      </c>
      <c r="G3265" t="s">
        <v>2409</v>
      </c>
      <c r="H3265" t="s">
        <v>688</v>
      </c>
      <c r="J3265" s="3" t="s">
        <v>2412</v>
      </c>
      <c r="K3265" s="3">
        <v>100960</v>
      </c>
      <c r="L3265" s="3" t="s">
        <v>102</v>
      </c>
      <c r="M3265" s="5">
        <v>45930</v>
      </c>
      <c r="O3265" t="s">
        <v>103</v>
      </c>
      <c r="P3265">
        <v>293</v>
      </c>
      <c r="S3265" s="6">
        <v>44977</v>
      </c>
      <c r="T3265" t="s">
        <v>28</v>
      </c>
      <c r="U3265" t="s">
        <v>2404</v>
      </c>
    </row>
    <row r="3266" spans="1:21" hidden="1" x14ac:dyDescent="0.25">
      <c r="A3266" t="s">
        <v>1794</v>
      </c>
      <c r="B3266" t="s">
        <v>74</v>
      </c>
      <c r="C3266" t="s">
        <v>17</v>
      </c>
      <c r="E3266" s="1">
        <v>44970</v>
      </c>
      <c r="F3266" s="3">
        <v>743678</v>
      </c>
      <c r="G3266" t="s">
        <v>2409</v>
      </c>
      <c r="H3266" t="s">
        <v>688</v>
      </c>
      <c r="J3266" s="3" t="s">
        <v>2412</v>
      </c>
      <c r="K3266" s="3">
        <v>100960</v>
      </c>
      <c r="L3266" s="3" t="s">
        <v>102</v>
      </c>
      <c r="M3266" s="5">
        <v>45930</v>
      </c>
      <c r="O3266" t="s">
        <v>103</v>
      </c>
      <c r="P3266">
        <v>294</v>
      </c>
      <c r="S3266" s="6">
        <v>44985</v>
      </c>
      <c r="T3266" t="s">
        <v>28</v>
      </c>
      <c r="U3266" t="s">
        <v>2405</v>
      </c>
    </row>
    <row r="3267" spans="1:21" hidden="1" x14ac:dyDescent="0.25">
      <c r="A3267" t="s">
        <v>1794</v>
      </c>
      <c r="B3267" t="s">
        <v>74</v>
      </c>
      <c r="C3267" t="s">
        <v>17</v>
      </c>
      <c r="E3267" s="1">
        <v>44970</v>
      </c>
      <c r="F3267" s="3">
        <v>743678</v>
      </c>
      <c r="G3267" t="s">
        <v>2409</v>
      </c>
      <c r="H3267" t="s">
        <v>688</v>
      </c>
      <c r="J3267" s="3" t="s">
        <v>2412</v>
      </c>
      <c r="K3267" s="3">
        <v>100960</v>
      </c>
      <c r="L3267" s="3" t="s">
        <v>102</v>
      </c>
      <c r="M3267" s="5">
        <v>45930</v>
      </c>
      <c r="O3267" t="s">
        <v>103</v>
      </c>
      <c r="P3267">
        <v>293</v>
      </c>
      <c r="S3267" s="6">
        <v>44994</v>
      </c>
      <c r="T3267" t="s">
        <v>28</v>
      </c>
      <c r="U3267" t="s">
        <v>2406</v>
      </c>
    </row>
    <row r="3268" spans="1:21" hidden="1" x14ac:dyDescent="0.25">
      <c r="A3268" t="s">
        <v>1794</v>
      </c>
      <c r="B3268" t="s">
        <v>74</v>
      </c>
      <c r="C3268" t="s">
        <v>17</v>
      </c>
      <c r="E3268" s="1">
        <v>44970</v>
      </c>
      <c r="F3268" s="3">
        <v>743678</v>
      </c>
      <c r="G3268" t="s">
        <v>2409</v>
      </c>
      <c r="H3268" t="s">
        <v>688</v>
      </c>
      <c r="J3268" s="3" t="s">
        <v>2412</v>
      </c>
      <c r="K3268" s="3">
        <v>100960</v>
      </c>
      <c r="L3268" s="3" t="s">
        <v>102</v>
      </c>
      <c r="M3268" s="5">
        <v>45930</v>
      </c>
      <c r="O3268" t="s">
        <v>103</v>
      </c>
      <c r="P3268">
        <v>293</v>
      </c>
      <c r="S3268" s="6">
        <v>45012</v>
      </c>
      <c r="T3268" t="s">
        <v>28</v>
      </c>
      <c r="U3268" t="s">
        <v>2407</v>
      </c>
    </row>
    <row r="3269" spans="1:21" hidden="1" x14ac:dyDescent="0.25">
      <c r="A3269" t="s">
        <v>1794</v>
      </c>
      <c r="B3269" t="s">
        <v>74</v>
      </c>
      <c r="C3269" t="s">
        <v>722</v>
      </c>
      <c r="E3269" s="1">
        <v>44909</v>
      </c>
      <c r="F3269" s="3" t="s">
        <v>1548</v>
      </c>
      <c r="G3269" t="s">
        <v>2413</v>
      </c>
      <c r="H3269" t="s">
        <v>452</v>
      </c>
      <c r="J3269" s="3" t="s">
        <v>2820</v>
      </c>
      <c r="K3269" s="3" t="s">
        <v>2411</v>
      </c>
      <c r="L3269" s="3" t="s">
        <v>22</v>
      </c>
      <c r="M3269" s="5">
        <v>45327</v>
      </c>
      <c r="N3269">
        <v>500</v>
      </c>
      <c r="O3269" t="s">
        <v>103</v>
      </c>
      <c r="P3269" s="10">
        <v>0</v>
      </c>
      <c r="R3269" s="10">
        <f>Table1[[#This Row],[Initial Balance]]-P3271-P3272-P3273-P3274-P3275-P3276-P3277-P3278-P3279-P3423-P3424-P3425-P3741-P3742</f>
        <v>74.710000000000051</v>
      </c>
      <c r="S3269" s="6">
        <v>44909</v>
      </c>
      <c r="T3269" t="s">
        <v>346</v>
      </c>
      <c r="U3269" t="s">
        <v>1726</v>
      </c>
    </row>
    <row r="3270" spans="1:21" hidden="1" x14ac:dyDescent="0.25">
      <c r="A3270" t="s">
        <v>1794</v>
      </c>
      <c r="B3270" t="s">
        <v>74</v>
      </c>
      <c r="C3270" t="s">
        <v>722</v>
      </c>
      <c r="E3270" s="1">
        <v>44909</v>
      </c>
      <c r="F3270" s="3" t="s">
        <v>1548</v>
      </c>
      <c r="G3270" t="s">
        <v>2413</v>
      </c>
      <c r="H3270" t="s">
        <v>452</v>
      </c>
      <c r="J3270" s="3" t="s">
        <v>2820</v>
      </c>
      <c r="K3270" s="3" t="s">
        <v>2411</v>
      </c>
      <c r="L3270" s="3" t="s">
        <v>22</v>
      </c>
      <c r="M3270" s="5">
        <v>45327</v>
      </c>
      <c r="N3270">
        <v>500</v>
      </c>
      <c r="O3270" t="s">
        <v>103</v>
      </c>
      <c r="P3270" s="10">
        <v>0</v>
      </c>
      <c r="S3270" s="6">
        <v>44910</v>
      </c>
      <c r="T3270" t="s">
        <v>24</v>
      </c>
      <c r="U3270" t="s">
        <v>104</v>
      </c>
    </row>
    <row r="3271" spans="1:21" hidden="1" x14ac:dyDescent="0.25">
      <c r="A3271" t="s">
        <v>1794</v>
      </c>
      <c r="B3271" t="s">
        <v>74</v>
      </c>
      <c r="C3271" t="s">
        <v>722</v>
      </c>
      <c r="E3271" s="1">
        <v>44909</v>
      </c>
      <c r="F3271" s="3" t="s">
        <v>1548</v>
      </c>
      <c r="G3271" t="s">
        <v>2413</v>
      </c>
      <c r="H3271" t="s">
        <v>452</v>
      </c>
      <c r="J3271" s="3" t="s">
        <v>2820</v>
      </c>
      <c r="K3271" s="3" t="s">
        <v>2411</v>
      </c>
      <c r="L3271" s="3" t="s">
        <v>22</v>
      </c>
      <c r="M3271" s="5">
        <v>45327</v>
      </c>
      <c r="O3271" t="s">
        <v>103</v>
      </c>
      <c r="P3271" s="10">
        <v>6.15</v>
      </c>
      <c r="S3271" s="6">
        <v>44910</v>
      </c>
      <c r="T3271" t="s">
        <v>28</v>
      </c>
      <c r="U3271" t="s">
        <v>2414</v>
      </c>
    </row>
    <row r="3272" spans="1:21" hidden="1" x14ac:dyDescent="0.25">
      <c r="A3272" t="s">
        <v>1794</v>
      </c>
      <c r="B3272" t="s">
        <v>74</v>
      </c>
      <c r="C3272" t="s">
        <v>722</v>
      </c>
      <c r="E3272" s="1">
        <v>44909</v>
      </c>
      <c r="F3272" s="3" t="s">
        <v>1548</v>
      </c>
      <c r="G3272" t="s">
        <v>2413</v>
      </c>
      <c r="H3272" t="s">
        <v>452</v>
      </c>
      <c r="J3272" s="3" t="s">
        <v>2820</v>
      </c>
      <c r="K3272" s="3" t="s">
        <v>2411</v>
      </c>
      <c r="L3272" s="3" t="s">
        <v>22</v>
      </c>
      <c r="M3272" s="5">
        <v>45327</v>
      </c>
      <c r="O3272" t="s">
        <v>103</v>
      </c>
      <c r="P3272" s="10">
        <v>6</v>
      </c>
      <c r="S3272" s="6">
        <v>44916</v>
      </c>
      <c r="T3272" t="s">
        <v>28</v>
      </c>
      <c r="U3272" t="s">
        <v>2415</v>
      </c>
    </row>
    <row r="3273" spans="1:21" hidden="1" x14ac:dyDescent="0.25">
      <c r="A3273" t="s">
        <v>1794</v>
      </c>
      <c r="B3273" t="s">
        <v>74</v>
      </c>
      <c r="C3273" t="s">
        <v>722</v>
      </c>
      <c r="E3273" s="1">
        <v>44909</v>
      </c>
      <c r="F3273" s="3" t="s">
        <v>1548</v>
      </c>
      <c r="G3273" t="s">
        <v>2413</v>
      </c>
      <c r="H3273" t="s">
        <v>452</v>
      </c>
      <c r="J3273" s="3" t="s">
        <v>2820</v>
      </c>
      <c r="K3273" s="3" t="s">
        <v>2411</v>
      </c>
      <c r="L3273" s="3" t="s">
        <v>22</v>
      </c>
      <c r="M3273" s="5">
        <v>45327</v>
      </c>
      <c r="O3273" t="s">
        <v>103</v>
      </c>
      <c r="P3273" s="10">
        <v>4.5999999999999996</v>
      </c>
      <c r="S3273" s="6">
        <v>44923</v>
      </c>
      <c r="T3273" t="s">
        <v>28</v>
      </c>
      <c r="U3273" t="s">
        <v>2416</v>
      </c>
    </row>
    <row r="3274" spans="1:21" hidden="1" x14ac:dyDescent="0.25">
      <c r="A3274" t="s">
        <v>1794</v>
      </c>
      <c r="B3274" t="s">
        <v>74</v>
      </c>
      <c r="C3274" t="s">
        <v>722</v>
      </c>
      <c r="E3274" s="1">
        <v>44909</v>
      </c>
      <c r="F3274" s="3" t="s">
        <v>1548</v>
      </c>
      <c r="G3274" t="s">
        <v>2413</v>
      </c>
      <c r="H3274" t="s">
        <v>452</v>
      </c>
      <c r="J3274" s="3" t="s">
        <v>2820</v>
      </c>
      <c r="K3274" s="3" t="s">
        <v>2411</v>
      </c>
      <c r="L3274" s="3" t="s">
        <v>22</v>
      </c>
      <c r="M3274" s="5">
        <v>45327</v>
      </c>
      <c r="O3274" t="s">
        <v>103</v>
      </c>
      <c r="P3274" s="10">
        <v>0.09</v>
      </c>
      <c r="S3274" s="6">
        <v>44929</v>
      </c>
      <c r="T3274" t="s">
        <v>28</v>
      </c>
      <c r="U3274" t="s">
        <v>2399</v>
      </c>
    </row>
    <row r="3275" spans="1:21" hidden="1" x14ac:dyDescent="0.25">
      <c r="A3275" t="s">
        <v>1794</v>
      </c>
      <c r="B3275" t="s">
        <v>74</v>
      </c>
      <c r="C3275" t="s">
        <v>722</v>
      </c>
      <c r="E3275" s="1">
        <v>44909</v>
      </c>
      <c r="F3275" s="3" t="s">
        <v>1548</v>
      </c>
      <c r="G3275" t="s">
        <v>2413</v>
      </c>
      <c r="H3275" t="s">
        <v>452</v>
      </c>
      <c r="J3275" s="3" t="s">
        <v>2820</v>
      </c>
      <c r="K3275" s="3" t="s">
        <v>2411</v>
      </c>
      <c r="L3275" s="3" t="s">
        <v>22</v>
      </c>
      <c r="M3275" s="5">
        <v>45327</v>
      </c>
      <c r="O3275" t="s">
        <v>103</v>
      </c>
      <c r="P3275" s="10">
        <v>6</v>
      </c>
      <c r="S3275" s="6">
        <v>44951</v>
      </c>
      <c r="T3275" t="s">
        <v>28</v>
      </c>
      <c r="U3275" t="s">
        <v>2417</v>
      </c>
    </row>
    <row r="3276" spans="1:21" hidden="1" x14ac:dyDescent="0.25">
      <c r="A3276" t="s">
        <v>1794</v>
      </c>
      <c r="B3276" t="s">
        <v>74</v>
      </c>
      <c r="C3276" t="s">
        <v>722</v>
      </c>
      <c r="E3276" s="1">
        <v>44909</v>
      </c>
      <c r="F3276" s="3" t="s">
        <v>1548</v>
      </c>
      <c r="G3276" t="s">
        <v>2413</v>
      </c>
      <c r="H3276" t="s">
        <v>452</v>
      </c>
      <c r="J3276" s="3" t="s">
        <v>2820</v>
      </c>
      <c r="K3276" s="3" t="s">
        <v>2411</v>
      </c>
      <c r="L3276" s="3" t="s">
        <v>22</v>
      </c>
      <c r="M3276" s="5">
        <v>45327</v>
      </c>
      <c r="O3276" t="s">
        <v>103</v>
      </c>
      <c r="P3276" s="10">
        <v>6</v>
      </c>
      <c r="S3276" s="6">
        <v>44973</v>
      </c>
      <c r="T3276" t="s">
        <v>28</v>
      </c>
      <c r="U3276" t="s">
        <v>2418</v>
      </c>
    </row>
    <row r="3277" spans="1:21" hidden="1" x14ac:dyDescent="0.25">
      <c r="A3277" t="s">
        <v>1794</v>
      </c>
      <c r="B3277" t="s">
        <v>74</v>
      </c>
      <c r="C3277" t="s">
        <v>722</v>
      </c>
      <c r="E3277" s="1">
        <v>44909</v>
      </c>
      <c r="F3277" s="3" t="s">
        <v>1548</v>
      </c>
      <c r="G3277" t="s">
        <v>2413</v>
      </c>
      <c r="H3277" t="s">
        <v>452</v>
      </c>
      <c r="J3277" s="3" t="s">
        <v>2820</v>
      </c>
      <c r="K3277" s="3" t="s">
        <v>2411</v>
      </c>
      <c r="L3277" s="3" t="s">
        <v>22</v>
      </c>
      <c r="M3277" s="5">
        <v>45327</v>
      </c>
      <c r="O3277" t="s">
        <v>103</v>
      </c>
      <c r="P3277" s="10">
        <v>40</v>
      </c>
      <c r="S3277" s="6">
        <v>44977</v>
      </c>
      <c r="T3277" t="s">
        <v>28</v>
      </c>
      <c r="U3277" t="s">
        <v>2404</v>
      </c>
    </row>
    <row r="3278" spans="1:21" hidden="1" x14ac:dyDescent="0.25">
      <c r="A3278" t="s">
        <v>1794</v>
      </c>
      <c r="B3278" t="s">
        <v>74</v>
      </c>
      <c r="C3278" t="s">
        <v>722</v>
      </c>
      <c r="E3278" s="1">
        <v>44909</v>
      </c>
      <c r="F3278" s="3" t="s">
        <v>1548</v>
      </c>
      <c r="G3278" t="s">
        <v>2413</v>
      </c>
      <c r="H3278" t="s">
        <v>452</v>
      </c>
      <c r="J3278" s="3" t="s">
        <v>2820</v>
      </c>
      <c r="K3278" s="3" t="s">
        <v>2411</v>
      </c>
      <c r="L3278" s="3" t="s">
        <v>22</v>
      </c>
      <c r="M3278" s="5">
        <v>45327</v>
      </c>
      <c r="O3278" t="s">
        <v>103</v>
      </c>
      <c r="P3278" s="10">
        <v>40</v>
      </c>
      <c r="S3278" s="6">
        <v>44985</v>
      </c>
      <c r="T3278" t="s">
        <v>28</v>
      </c>
      <c r="U3278" t="s">
        <v>2405</v>
      </c>
    </row>
    <row r="3279" spans="1:21" hidden="1" x14ac:dyDescent="0.25">
      <c r="A3279" t="s">
        <v>1794</v>
      </c>
      <c r="B3279" t="s">
        <v>74</v>
      </c>
      <c r="C3279" t="s">
        <v>722</v>
      </c>
      <c r="E3279" s="1">
        <v>44909</v>
      </c>
      <c r="F3279" s="3" t="s">
        <v>1548</v>
      </c>
      <c r="G3279" t="s">
        <v>2413</v>
      </c>
      <c r="H3279" t="s">
        <v>452</v>
      </c>
      <c r="J3279" s="3" t="s">
        <v>2820</v>
      </c>
      <c r="K3279" s="3" t="s">
        <v>2411</v>
      </c>
      <c r="L3279" s="3" t="s">
        <v>22</v>
      </c>
      <c r="M3279" s="5">
        <v>45327</v>
      </c>
      <c r="O3279" t="s">
        <v>103</v>
      </c>
      <c r="P3279" s="10">
        <v>40</v>
      </c>
      <c r="S3279" s="6">
        <v>44994</v>
      </c>
      <c r="T3279" t="s">
        <v>28</v>
      </c>
      <c r="U3279" t="s">
        <v>2406</v>
      </c>
    </row>
    <row r="3280" spans="1:21" hidden="1" x14ac:dyDescent="0.25">
      <c r="A3280" t="s">
        <v>1794</v>
      </c>
      <c r="B3280" t="s">
        <v>65</v>
      </c>
      <c r="C3280" t="s">
        <v>17</v>
      </c>
      <c r="E3280" s="1">
        <v>44902</v>
      </c>
      <c r="F3280" s="3">
        <v>19700360</v>
      </c>
      <c r="G3280" t="s">
        <v>1935</v>
      </c>
      <c r="H3280" t="s">
        <v>67</v>
      </c>
      <c r="J3280" s="3" t="s">
        <v>1936</v>
      </c>
      <c r="K3280" s="3" t="s">
        <v>1937</v>
      </c>
      <c r="L3280" s="3" t="s">
        <v>22</v>
      </c>
      <c r="M3280" s="5">
        <v>44804</v>
      </c>
      <c r="O3280" t="s">
        <v>23</v>
      </c>
      <c r="P3280">
        <v>1000</v>
      </c>
      <c r="S3280" s="6">
        <v>45065</v>
      </c>
      <c r="T3280" t="s">
        <v>199</v>
      </c>
      <c r="U3280" t="s">
        <v>2769</v>
      </c>
    </row>
    <row r="3281" spans="1:21" hidden="1" x14ac:dyDescent="0.25">
      <c r="A3281" t="s">
        <v>1794</v>
      </c>
      <c r="B3281" t="s">
        <v>16</v>
      </c>
      <c r="C3281" t="s">
        <v>17</v>
      </c>
      <c r="E3281" s="1">
        <v>44956</v>
      </c>
      <c r="F3281" s="3" t="s">
        <v>2042</v>
      </c>
      <c r="G3281" t="s">
        <v>2043</v>
      </c>
      <c r="H3281" t="s">
        <v>41</v>
      </c>
      <c r="I3281" t="s">
        <v>41</v>
      </c>
      <c r="J3281" s="3" t="s">
        <v>2044</v>
      </c>
      <c r="K3281" s="3">
        <v>6052211021</v>
      </c>
      <c r="L3281" s="3" t="s">
        <v>22</v>
      </c>
      <c r="M3281" s="5">
        <v>46782</v>
      </c>
      <c r="O3281" t="s">
        <v>23</v>
      </c>
      <c r="P3281">
        <v>65</v>
      </c>
      <c r="S3281" s="6">
        <v>45001</v>
      </c>
      <c r="T3281" t="s">
        <v>2420</v>
      </c>
      <c r="U3281" t="s">
        <v>2421</v>
      </c>
    </row>
    <row r="3282" spans="1:21" hidden="1" x14ac:dyDescent="0.25">
      <c r="A3282" t="s">
        <v>1794</v>
      </c>
      <c r="B3282" t="s">
        <v>16</v>
      </c>
      <c r="C3282" t="s">
        <v>17</v>
      </c>
      <c r="E3282" s="1">
        <v>44956</v>
      </c>
      <c r="F3282" s="3" t="s">
        <v>2042</v>
      </c>
      <c r="G3282" t="s">
        <v>2043</v>
      </c>
      <c r="H3282" t="s">
        <v>41</v>
      </c>
      <c r="I3282" t="s">
        <v>41</v>
      </c>
      <c r="J3282" s="3" t="s">
        <v>2044</v>
      </c>
      <c r="K3282" s="3">
        <v>6052211021</v>
      </c>
      <c r="L3282" s="3" t="s">
        <v>22</v>
      </c>
      <c r="M3282" s="5">
        <v>46782</v>
      </c>
      <c r="O3282" t="s">
        <v>23</v>
      </c>
      <c r="P3282">
        <v>100</v>
      </c>
      <c r="S3282" s="6">
        <v>45001</v>
      </c>
      <c r="T3282" t="s">
        <v>28</v>
      </c>
      <c r="U3282" t="s">
        <v>2422</v>
      </c>
    </row>
    <row r="3283" spans="1:21" hidden="1" x14ac:dyDescent="0.25">
      <c r="A3283" t="s">
        <v>1794</v>
      </c>
      <c r="B3283" t="s">
        <v>16</v>
      </c>
      <c r="C3283" t="s">
        <v>17</v>
      </c>
      <c r="E3283" s="1">
        <v>44956</v>
      </c>
      <c r="F3283" s="3" t="s">
        <v>2042</v>
      </c>
      <c r="G3283" t="s">
        <v>2043</v>
      </c>
      <c r="H3283" t="s">
        <v>41</v>
      </c>
      <c r="I3283" t="s">
        <v>41</v>
      </c>
      <c r="J3283" s="3" t="s">
        <v>2044</v>
      </c>
      <c r="K3283" s="3">
        <v>6052211021</v>
      </c>
      <c r="L3283" s="3" t="s">
        <v>22</v>
      </c>
      <c r="M3283" s="5">
        <v>46782</v>
      </c>
      <c r="O3283" t="s">
        <v>23</v>
      </c>
      <c r="P3283">
        <v>250</v>
      </c>
      <c r="S3283" s="6">
        <v>45005</v>
      </c>
      <c r="T3283" t="s">
        <v>346</v>
      </c>
      <c r="U3283" t="s">
        <v>2421</v>
      </c>
    </row>
    <row r="3284" spans="1:21" hidden="1" x14ac:dyDescent="0.25">
      <c r="A3284" t="s">
        <v>1794</v>
      </c>
      <c r="B3284" t="s">
        <v>16</v>
      </c>
      <c r="C3284" t="s">
        <v>17</v>
      </c>
      <c r="E3284" s="1">
        <v>44909</v>
      </c>
      <c r="F3284" s="3" t="s">
        <v>1938</v>
      </c>
      <c r="G3284" t="s">
        <v>1939</v>
      </c>
      <c r="H3284" t="s">
        <v>20</v>
      </c>
      <c r="J3284" s="3" t="s">
        <v>1940</v>
      </c>
      <c r="K3284" s="3">
        <v>1369315</v>
      </c>
      <c r="L3284" s="3" t="s">
        <v>22</v>
      </c>
      <c r="M3284" s="5">
        <v>46642</v>
      </c>
      <c r="O3284" t="s">
        <v>23</v>
      </c>
      <c r="P3284">
        <v>2</v>
      </c>
      <c r="S3284" s="6">
        <v>44979</v>
      </c>
      <c r="T3284" t="s">
        <v>28</v>
      </c>
      <c r="U3284" t="s">
        <v>2167</v>
      </c>
    </row>
    <row r="3285" spans="1:21" hidden="1" x14ac:dyDescent="0.25">
      <c r="A3285" t="s">
        <v>1794</v>
      </c>
      <c r="B3285" t="s">
        <v>16</v>
      </c>
      <c r="C3285" t="s">
        <v>17</v>
      </c>
      <c r="E3285" s="1">
        <v>44909</v>
      </c>
      <c r="F3285" s="3" t="s">
        <v>1938</v>
      </c>
      <c r="G3285" t="s">
        <v>1939</v>
      </c>
      <c r="H3285" t="s">
        <v>20</v>
      </c>
      <c r="J3285" s="3" t="s">
        <v>1940</v>
      </c>
      <c r="K3285" s="3">
        <v>1369315</v>
      </c>
      <c r="L3285" s="3" t="s">
        <v>22</v>
      </c>
      <c r="M3285" s="5">
        <v>46642</v>
      </c>
      <c r="O3285" t="s">
        <v>23</v>
      </c>
      <c r="P3285">
        <v>3</v>
      </c>
      <c r="S3285" s="6">
        <v>44985</v>
      </c>
      <c r="T3285" t="s">
        <v>28</v>
      </c>
      <c r="U3285" t="s">
        <v>2405</v>
      </c>
    </row>
    <row r="3286" spans="1:21" hidden="1" x14ac:dyDescent="0.25">
      <c r="A3286" t="s">
        <v>1794</v>
      </c>
      <c r="B3286" t="s">
        <v>16</v>
      </c>
      <c r="C3286" t="s">
        <v>17</v>
      </c>
      <c r="E3286" s="1">
        <v>44909</v>
      </c>
      <c r="F3286" s="3" t="s">
        <v>1938</v>
      </c>
      <c r="G3286" t="s">
        <v>1939</v>
      </c>
      <c r="H3286" t="s">
        <v>20</v>
      </c>
      <c r="J3286" s="3" t="s">
        <v>1940</v>
      </c>
      <c r="K3286" s="3">
        <v>1369315</v>
      </c>
      <c r="L3286" s="3" t="s">
        <v>22</v>
      </c>
      <c r="M3286" s="5">
        <v>46642</v>
      </c>
      <c r="O3286" t="s">
        <v>23</v>
      </c>
      <c r="P3286">
        <v>3</v>
      </c>
      <c r="S3286" s="6">
        <v>44993</v>
      </c>
      <c r="T3286" t="s">
        <v>28</v>
      </c>
      <c r="U3286" t="s">
        <v>2406</v>
      </c>
    </row>
    <row r="3287" spans="1:21" hidden="1" x14ac:dyDescent="0.25">
      <c r="A3287" t="s">
        <v>1794</v>
      </c>
      <c r="B3287" t="s">
        <v>16</v>
      </c>
      <c r="C3287" t="s">
        <v>17</v>
      </c>
      <c r="E3287" s="1">
        <v>44909</v>
      </c>
      <c r="F3287" s="3" t="s">
        <v>1938</v>
      </c>
      <c r="G3287" t="s">
        <v>1939</v>
      </c>
      <c r="H3287" t="s">
        <v>20</v>
      </c>
      <c r="J3287" s="3" t="s">
        <v>1940</v>
      </c>
      <c r="K3287" s="3">
        <v>1369315</v>
      </c>
      <c r="L3287" s="3" t="s">
        <v>22</v>
      </c>
      <c r="M3287" s="5">
        <v>46642</v>
      </c>
      <c r="O3287" t="s">
        <v>23</v>
      </c>
      <c r="P3287">
        <v>3</v>
      </c>
      <c r="S3287" s="6">
        <v>45012</v>
      </c>
      <c r="T3287" t="s">
        <v>28</v>
      </c>
      <c r="U3287" t="s">
        <v>2407</v>
      </c>
    </row>
    <row r="3288" spans="1:21" hidden="1" x14ac:dyDescent="0.25">
      <c r="A3288" t="s">
        <v>1794</v>
      </c>
      <c r="B3288" t="s">
        <v>16</v>
      </c>
      <c r="C3288" t="s">
        <v>17</v>
      </c>
      <c r="E3288" s="1">
        <v>44909</v>
      </c>
      <c r="F3288" s="3" t="s">
        <v>1938</v>
      </c>
      <c r="G3288" t="s">
        <v>1939</v>
      </c>
      <c r="H3288" t="s">
        <v>20</v>
      </c>
      <c r="J3288" s="3" t="s">
        <v>1940</v>
      </c>
      <c r="K3288" s="3">
        <v>1369315</v>
      </c>
      <c r="L3288" s="3" t="s">
        <v>22</v>
      </c>
      <c r="M3288" s="5">
        <v>46642</v>
      </c>
      <c r="O3288" t="s">
        <v>23</v>
      </c>
      <c r="P3288">
        <v>3</v>
      </c>
      <c r="S3288" s="6">
        <v>45029</v>
      </c>
      <c r="T3288" t="s">
        <v>28</v>
      </c>
      <c r="U3288" t="s">
        <v>2425</v>
      </c>
    </row>
    <row r="3289" spans="1:21" hidden="1" x14ac:dyDescent="0.25">
      <c r="A3289" t="s">
        <v>1794</v>
      </c>
      <c r="B3289" t="s">
        <v>74</v>
      </c>
      <c r="C3289" t="s">
        <v>17</v>
      </c>
      <c r="E3289" s="1">
        <v>45005</v>
      </c>
      <c r="F3289" s="3" t="s">
        <v>1101</v>
      </c>
      <c r="G3289" t="s">
        <v>2361</v>
      </c>
      <c r="H3289" t="s">
        <v>1702</v>
      </c>
      <c r="J3289" s="3" t="s">
        <v>2362</v>
      </c>
      <c r="K3289" s="3" t="s">
        <v>2363</v>
      </c>
      <c r="L3289" s="3" t="s">
        <v>22</v>
      </c>
      <c r="M3289" s="5">
        <v>46073</v>
      </c>
      <c r="O3289" t="s">
        <v>204</v>
      </c>
      <c r="P3289">
        <v>4</v>
      </c>
      <c r="S3289" s="6">
        <v>45033</v>
      </c>
      <c r="T3289" t="s">
        <v>1284</v>
      </c>
      <c r="U3289" t="s">
        <v>2426</v>
      </c>
    </row>
    <row r="3290" spans="1:21" hidden="1" x14ac:dyDescent="0.25">
      <c r="A3290" t="s">
        <v>1794</v>
      </c>
      <c r="B3290" t="s">
        <v>74</v>
      </c>
      <c r="C3290" t="s">
        <v>17</v>
      </c>
      <c r="E3290" s="1">
        <v>44895</v>
      </c>
      <c r="F3290" s="3" t="s">
        <v>1902</v>
      </c>
      <c r="G3290" t="s">
        <v>1903</v>
      </c>
      <c r="H3290" t="s">
        <v>20</v>
      </c>
      <c r="I3290" t="s">
        <v>20</v>
      </c>
      <c r="J3290" s="3" t="s">
        <v>1904</v>
      </c>
      <c r="K3290" s="3">
        <v>220687</v>
      </c>
      <c r="L3290" s="3" t="s">
        <v>22</v>
      </c>
      <c r="M3290" s="5">
        <v>45350</v>
      </c>
      <c r="O3290" t="s">
        <v>204</v>
      </c>
      <c r="P3290">
        <v>1.5E-3</v>
      </c>
      <c r="S3290" s="6">
        <v>45021</v>
      </c>
      <c r="T3290" t="s">
        <v>1284</v>
      </c>
      <c r="U3290" t="s">
        <v>2427</v>
      </c>
    </row>
    <row r="3291" spans="1:21" hidden="1" x14ac:dyDescent="0.25">
      <c r="A3291" t="s">
        <v>1794</v>
      </c>
      <c r="B3291" t="s">
        <v>74</v>
      </c>
      <c r="C3291" t="s">
        <v>17</v>
      </c>
      <c r="E3291" s="1">
        <v>44895</v>
      </c>
      <c r="F3291" s="3" t="s">
        <v>1902</v>
      </c>
      <c r="G3291" t="s">
        <v>1903</v>
      </c>
      <c r="H3291" t="s">
        <v>20</v>
      </c>
      <c r="I3291" t="s">
        <v>20</v>
      </c>
      <c r="J3291" s="3" t="s">
        <v>1904</v>
      </c>
      <c r="K3291" s="3">
        <v>220687</v>
      </c>
      <c r="L3291" s="3" t="s">
        <v>22</v>
      </c>
      <c r="M3291" s="5">
        <v>45350</v>
      </c>
      <c r="O3291" t="s">
        <v>204</v>
      </c>
      <c r="P3291">
        <v>4.4999999999999997E-3</v>
      </c>
      <c r="S3291" s="6">
        <v>45028</v>
      </c>
      <c r="T3291" t="s">
        <v>1284</v>
      </c>
      <c r="U3291" t="s">
        <v>2428</v>
      </c>
    </row>
    <row r="3292" spans="1:21" hidden="1" x14ac:dyDescent="0.25">
      <c r="A3292" t="s">
        <v>1794</v>
      </c>
      <c r="B3292" t="s">
        <v>74</v>
      </c>
      <c r="C3292" t="s">
        <v>17</v>
      </c>
      <c r="E3292" s="1">
        <v>44895</v>
      </c>
      <c r="F3292" s="3" t="s">
        <v>1902</v>
      </c>
      <c r="G3292" t="s">
        <v>1903</v>
      </c>
      <c r="H3292" t="s">
        <v>20</v>
      </c>
      <c r="I3292" t="s">
        <v>20</v>
      </c>
      <c r="J3292" s="3" t="s">
        <v>1904</v>
      </c>
      <c r="K3292" s="3">
        <v>220687</v>
      </c>
      <c r="L3292" s="3" t="s">
        <v>22</v>
      </c>
      <c r="M3292" s="5">
        <v>45350</v>
      </c>
      <c r="O3292" t="s">
        <v>204</v>
      </c>
      <c r="P3292">
        <v>9.4999999999999998E-3</v>
      </c>
      <c r="S3292" s="6">
        <v>45035</v>
      </c>
      <c r="T3292" t="s">
        <v>1284</v>
      </c>
      <c r="U3292" t="s">
        <v>2429</v>
      </c>
    </row>
    <row r="3293" spans="1:21" hidden="1" x14ac:dyDescent="0.25">
      <c r="A3293" t="s">
        <v>1794</v>
      </c>
      <c r="B3293" t="s">
        <v>74</v>
      </c>
      <c r="C3293" t="s">
        <v>722</v>
      </c>
      <c r="E3293" s="1">
        <v>44923</v>
      </c>
      <c r="F3293" s="3" t="s">
        <v>1999</v>
      </c>
      <c r="G3293" t="s">
        <v>2000</v>
      </c>
      <c r="H3293" t="s">
        <v>158</v>
      </c>
      <c r="I3293" t="s">
        <v>158</v>
      </c>
      <c r="J3293" s="3" t="s">
        <v>2001</v>
      </c>
      <c r="K3293" s="3" t="s">
        <v>2002</v>
      </c>
      <c r="L3293" s="3" t="s">
        <v>102</v>
      </c>
      <c r="M3293" s="5">
        <v>46314</v>
      </c>
      <c r="O3293" t="s">
        <v>78</v>
      </c>
      <c r="P3293">
        <v>9.5</v>
      </c>
      <c r="S3293" s="6">
        <v>45007</v>
      </c>
      <c r="T3293" t="s">
        <v>1073</v>
      </c>
      <c r="U3293" t="s">
        <v>2430</v>
      </c>
    </row>
    <row r="3294" spans="1:21" hidden="1" x14ac:dyDescent="0.25">
      <c r="A3294" t="s">
        <v>1794</v>
      </c>
      <c r="B3294" t="s">
        <v>74</v>
      </c>
      <c r="C3294" t="s">
        <v>722</v>
      </c>
      <c r="E3294" s="1">
        <v>44923</v>
      </c>
      <c r="F3294" s="3" t="s">
        <v>1999</v>
      </c>
      <c r="G3294" t="s">
        <v>2000</v>
      </c>
      <c r="H3294" t="s">
        <v>158</v>
      </c>
      <c r="I3294" t="s">
        <v>158</v>
      </c>
      <c r="J3294" s="3" t="s">
        <v>2001</v>
      </c>
      <c r="K3294" s="3" t="s">
        <v>2002</v>
      </c>
      <c r="L3294" s="3" t="s">
        <v>102</v>
      </c>
      <c r="M3294" s="5">
        <v>46314</v>
      </c>
      <c r="O3294" t="s">
        <v>78</v>
      </c>
      <c r="P3294">
        <v>1</v>
      </c>
      <c r="S3294" s="6">
        <v>45013</v>
      </c>
      <c r="T3294" t="s">
        <v>1073</v>
      </c>
      <c r="U3294" t="s">
        <v>2431</v>
      </c>
    </row>
    <row r="3295" spans="1:21" hidden="1" x14ac:dyDescent="0.25">
      <c r="A3295" t="s">
        <v>1794</v>
      </c>
      <c r="B3295" t="s">
        <v>74</v>
      </c>
      <c r="C3295" t="s">
        <v>722</v>
      </c>
      <c r="E3295" s="1">
        <v>44922</v>
      </c>
      <c r="F3295" s="3" t="s">
        <v>2003</v>
      </c>
      <c r="G3295" t="s">
        <v>2004</v>
      </c>
      <c r="H3295" t="s">
        <v>452</v>
      </c>
      <c r="I3295" t="s">
        <v>452</v>
      </c>
      <c r="J3295" s="3" t="s">
        <v>2005</v>
      </c>
      <c r="K3295" s="3" t="s">
        <v>2006</v>
      </c>
      <c r="L3295" s="3" t="s">
        <v>22</v>
      </c>
      <c r="M3295" s="5">
        <v>45536</v>
      </c>
      <c r="O3295" t="s">
        <v>948</v>
      </c>
      <c r="P3295">
        <v>3.33</v>
      </c>
      <c r="S3295" s="6">
        <v>45007</v>
      </c>
      <c r="T3295" t="s">
        <v>1073</v>
      </c>
      <c r="U3295" t="s">
        <v>2430</v>
      </c>
    </row>
    <row r="3296" spans="1:21" hidden="1" x14ac:dyDescent="0.25">
      <c r="A3296" t="s">
        <v>1794</v>
      </c>
      <c r="B3296" t="s">
        <v>74</v>
      </c>
      <c r="C3296" t="s">
        <v>722</v>
      </c>
      <c r="E3296" s="1">
        <v>44922</v>
      </c>
      <c r="F3296" s="3" t="s">
        <v>2003</v>
      </c>
      <c r="G3296" t="s">
        <v>2004</v>
      </c>
      <c r="H3296" t="s">
        <v>452</v>
      </c>
      <c r="I3296" t="s">
        <v>452</v>
      </c>
      <c r="J3296" s="3" t="s">
        <v>2005</v>
      </c>
      <c r="K3296" s="3" t="s">
        <v>2006</v>
      </c>
      <c r="L3296" s="3" t="s">
        <v>22</v>
      </c>
      <c r="M3296" s="5">
        <v>45536</v>
      </c>
      <c r="O3296" t="s">
        <v>948</v>
      </c>
      <c r="P3296">
        <v>2.58</v>
      </c>
      <c r="S3296" s="6">
        <v>45013</v>
      </c>
      <c r="T3296" t="s">
        <v>1073</v>
      </c>
      <c r="U3296" t="s">
        <v>2431</v>
      </c>
    </row>
    <row r="3297" spans="1:21" hidden="1" x14ac:dyDescent="0.25">
      <c r="A3297" t="s">
        <v>1794</v>
      </c>
      <c r="B3297" t="s">
        <v>74</v>
      </c>
      <c r="C3297" t="s">
        <v>722</v>
      </c>
      <c r="E3297" s="1">
        <v>44922</v>
      </c>
      <c r="F3297" s="3" t="s">
        <v>2003</v>
      </c>
      <c r="G3297" t="s">
        <v>2004</v>
      </c>
      <c r="H3297" t="s">
        <v>452</v>
      </c>
      <c r="I3297" t="s">
        <v>452</v>
      </c>
      <c r="J3297" s="3" t="s">
        <v>2005</v>
      </c>
      <c r="K3297" s="3" t="s">
        <v>2006</v>
      </c>
      <c r="L3297" s="3" t="s">
        <v>22</v>
      </c>
      <c r="M3297" s="5">
        <v>45536</v>
      </c>
      <c r="O3297" t="s">
        <v>948</v>
      </c>
      <c r="P3297">
        <v>2.63</v>
      </c>
      <c r="S3297" s="6">
        <v>45021</v>
      </c>
      <c r="T3297" t="s">
        <v>1284</v>
      </c>
      <c r="U3297" t="s">
        <v>2432</v>
      </c>
    </row>
    <row r="3298" spans="1:21" hidden="1" x14ac:dyDescent="0.25">
      <c r="A3298" t="s">
        <v>1794</v>
      </c>
      <c r="B3298" t="s">
        <v>74</v>
      </c>
      <c r="C3298" t="s">
        <v>722</v>
      </c>
      <c r="E3298" s="1">
        <v>44922</v>
      </c>
      <c r="F3298" s="3" t="s">
        <v>2003</v>
      </c>
      <c r="G3298" t="s">
        <v>2004</v>
      </c>
      <c r="H3298" t="s">
        <v>452</v>
      </c>
      <c r="I3298" t="s">
        <v>452</v>
      </c>
      <c r="J3298" s="3" t="s">
        <v>2005</v>
      </c>
      <c r="K3298" s="3" t="s">
        <v>2006</v>
      </c>
      <c r="L3298" s="3" t="s">
        <v>22</v>
      </c>
      <c r="M3298" s="5">
        <v>45536</v>
      </c>
      <c r="O3298" t="s">
        <v>948</v>
      </c>
      <c r="P3298">
        <v>2.6</v>
      </c>
      <c r="S3298" s="6">
        <v>45028</v>
      </c>
      <c r="T3298" t="s">
        <v>1284</v>
      </c>
      <c r="U3298" t="s">
        <v>2428</v>
      </c>
    </row>
    <row r="3299" spans="1:21" hidden="1" x14ac:dyDescent="0.25">
      <c r="A3299" t="s">
        <v>1794</v>
      </c>
      <c r="B3299" t="s">
        <v>74</v>
      </c>
      <c r="C3299" t="s">
        <v>722</v>
      </c>
      <c r="E3299" s="1">
        <v>44922</v>
      </c>
      <c r="F3299" s="3" t="s">
        <v>2003</v>
      </c>
      <c r="G3299" t="s">
        <v>2004</v>
      </c>
      <c r="H3299" t="s">
        <v>452</v>
      </c>
      <c r="I3299" t="s">
        <v>452</v>
      </c>
      <c r="J3299" s="3" t="s">
        <v>2005</v>
      </c>
      <c r="K3299" s="3" t="s">
        <v>2006</v>
      </c>
      <c r="L3299" s="3" t="s">
        <v>22</v>
      </c>
      <c r="M3299" s="5">
        <v>45536</v>
      </c>
      <c r="O3299" t="s">
        <v>948</v>
      </c>
      <c r="P3299">
        <v>2.6</v>
      </c>
      <c r="S3299" s="6">
        <v>45035</v>
      </c>
      <c r="T3299" t="s">
        <v>1284</v>
      </c>
      <c r="U3299" t="s">
        <v>2429</v>
      </c>
    </row>
    <row r="3300" spans="1:21" hidden="1" x14ac:dyDescent="0.25">
      <c r="A3300" t="s">
        <v>1794</v>
      </c>
      <c r="B3300" t="s">
        <v>74</v>
      </c>
      <c r="C3300" t="s">
        <v>17</v>
      </c>
      <c r="E3300" s="1">
        <v>44902</v>
      </c>
      <c r="F3300" s="3">
        <v>1.0020100000000001</v>
      </c>
      <c r="G3300" t="s">
        <v>1924</v>
      </c>
      <c r="H3300" t="s">
        <v>147</v>
      </c>
      <c r="I3300" t="s">
        <v>323</v>
      </c>
      <c r="J3300" s="3" t="s">
        <v>1925</v>
      </c>
      <c r="K3300" s="3" t="s">
        <v>1926</v>
      </c>
      <c r="L3300" s="3" t="s">
        <v>22</v>
      </c>
      <c r="M3300" s="5">
        <v>45626</v>
      </c>
      <c r="O3300" t="s">
        <v>103</v>
      </c>
      <c r="P3300">
        <v>16.18</v>
      </c>
      <c r="S3300" s="6">
        <v>45007</v>
      </c>
      <c r="T3300" t="s">
        <v>1073</v>
      </c>
      <c r="U3300" t="s">
        <v>2430</v>
      </c>
    </row>
    <row r="3301" spans="1:21" hidden="1" x14ac:dyDescent="0.25">
      <c r="A3301" t="s">
        <v>1794</v>
      </c>
      <c r="B3301" t="s">
        <v>74</v>
      </c>
      <c r="C3301" t="s">
        <v>17</v>
      </c>
      <c r="E3301" s="1">
        <v>44902</v>
      </c>
      <c r="F3301" s="3">
        <v>1.0020100000000001</v>
      </c>
      <c r="G3301" t="s">
        <v>1924</v>
      </c>
      <c r="H3301" t="s">
        <v>147</v>
      </c>
      <c r="I3301" t="s">
        <v>323</v>
      </c>
      <c r="J3301" s="3" t="s">
        <v>1925</v>
      </c>
      <c r="K3301" s="3" t="s">
        <v>1926</v>
      </c>
      <c r="L3301" s="3" t="s">
        <v>22</v>
      </c>
      <c r="M3301" s="5">
        <v>45626</v>
      </c>
      <c r="O3301" t="s">
        <v>103</v>
      </c>
      <c r="P3301">
        <v>12.63</v>
      </c>
      <c r="S3301" s="6">
        <v>45013</v>
      </c>
      <c r="T3301" t="s">
        <v>1073</v>
      </c>
      <c r="U3301" t="s">
        <v>2431</v>
      </c>
    </row>
    <row r="3302" spans="1:21" hidden="1" x14ac:dyDescent="0.25">
      <c r="A3302" t="s">
        <v>1794</v>
      </c>
      <c r="B3302" t="s">
        <v>74</v>
      </c>
      <c r="C3302" t="s">
        <v>17</v>
      </c>
      <c r="E3302" s="1">
        <v>44902</v>
      </c>
      <c r="F3302" s="3">
        <v>1.0020100000000001</v>
      </c>
      <c r="G3302" t="s">
        <v>1924</v>
      </c>
      <c r="H3302" t="s">
        <v>147</v>
      </c>
      <c r="I3302" t="s">
        <v>323</v>
      </c>
      <c r="J3302" s="3" t="s">
        <v>1925</v>
      </c>
      <c r="K3302" s="3" t="s">
        <v>1926</v>
      </c>
      <c r="L3302" s="3" t="s">
        <v>22</v>
      </c>
      <c r="M3302" s="5">
        <v>45626</v>
      </c>
      <c r="O3302" t="s">
        <v>103</v>
      </c>
      <c r="P3302">
        <v>12.62</v>
      </c>
      <c r="S3302" s="6">
        <v>45021</v>
      </c>
      <c r="T3302" t="s">
        <v>1284</v>
      </c>
      <c r="U3302" t="s">
        <v>2432</v>
      </c>
    </row>
    <row r="3303" spans="1:21" hidden="1" x14ac:dyDescent="0.25">
      <c r="A3303" t="s">
        <v>1794</v>
      </c>
      <c r="B3303" t="s">
        <v>74</v>
      </c>
      <c r="C3303" t="s">
        <v>17</v>
      </c>
      <c r="E3303" s="1">
        <v>44902</v>
      </c>
      <c r="F3303" s="3">
        <v>1.0020100000000001</v>
      </c>
      <c r="G3303" t="s">
        <v>1924</v>
      </c>
      <c r="H3303" t="s">
        <v>147</v>
      </c>
      <c r="I3303" t="s">
        <v>323</v>
      </c>
      <c r="J3303" s="3" t="s">
        <v>1925</v>
      </c>
      <c r="K3303" s="3" t="s">
        <v>1926</v>
      </c>
      <c r="L3303" s="3" t="s">
        <v>22</v>
      </c>
      <c r="M3303" s="5">
        <v>45626</v>
      </c>
      <c r="O3303" t="s">
        <v>103</v>
      </c>
      <c r="P3303">
        <v>12.63</v>
      </c>
      <c r="S3303" s="6">
        <v>45028</v>
      </c>
      <c r="T3303" t="s">
        <v>1284</v>
      </c>
      <c r="U3303" t="s">
        <v>2428</v>
      </c>
    </row>
    <row r="3304" spans="1:21" hidden="1" x14ac:dyDescent="0.25">
      <c r="A3304" t="s">
        <v>1794</v>
      </c>
      <c r="B3304" t="s">
        <v>74</v>
      </c>
      <c r="C3304" t="s">
        <v>17</v>
      </c>
      <c r="E3304" s="1">
        <v>44902</v>
      </c>
      <c r="F3304" s="3">
        <v>1.0020100000000001</v>
      </c>
      <c r="G3304" t="s">
        <v>1924</v>
      </c>
      <c r="H3304" t="s">
        <v>147</v>
      </c>
      <c r="I3304" t="s">
        <v>323</v>
      </c>
      <c r="J3304" s="3" t="s">
        <v>1925</v>
      </c>
      <c r="K3304" s="3" t="s">
        <v>1926</v>
      </c>
      <c r="L3304" s="3" t="s">
        <v>22</v>
      </c>
      <c r="M3304" s="5">
        <v>45626</v>
      </c>
      <c r="O3304" t="s">
        <v>103</v>
      </c>
      <c r="P3304">
        <v>12.55</v>
      </c>
      <c r="S3304" s="6">
        <v>45035</v>
      </c>
      <c r="T3304" t="s">
        <v>1284</v>
      </c>
      <c r="U3304" t="s">
        <v>2429</v>
      </c>
    </row>
    <row r="3305" spans="1:21" hidden="1" x14ac:dyDescent="0.25">
      <c r="A3305" t="s">
        <v>1794</v>
      </c>
      <c r="B3305" t="s">
        <v>74</v>
      </c>
      <c r="C3305" t="s">
        <v>17</v>
      </c>
      <c r="E3305" s="1">
        <v>44902</v>
      </c>
      <c r="F3305" s="3">
        <v>137171</v>
      </c>
      <c r="G3305" t="s">
        <v>2082</v>
      </c>
      <c r="H3305" t="s">
        <v>147</v>
      </c>
      <c r="I3305" t="s">
        <v>323</v>
      </c>
      <c r="J3305" s="3" t="s">
        <v>2221</v>
      </c>
      <c r="K3305" s="3" t="s">
        <v>2083</v>
      </c>
      <c r="L3305" s="3" t="s">
        <v>22</v>
      </c>
      <c r="M3305" s="5">
        <v>45077</v>
      </c>
      <c r="O3305" t="s">
        <v>78</v>
      </c>
      <c r="P3305">
        <v>0.23100000000000001</v>
      </c>
      <c r="S3305" s="6">
        <v>45007</v>
      </c>
      <c r="T3305" t="s">
        <v>3045</v>
      </c>
      <c r="U3305" t="s">
        <v>2430</v>
      </c>
    </row>
    <row r="3306" spans="1:21" hidden="1" x14ac:dyDescent="0.25">
      <c r="A3306" t="s">
        <v>1794</v>
      </c>
      <c r="B3306" t="s">
        <v>74</v>
      </c>
      <c r="C3306" t="s">
        <v>17</v>
      </c>
      <c r="E3306" s="1">
        <v>44902</v>
      </c>
      <c r="F3306" s="3">
        <v>137171</v>
      </c>
      <c r="G3306" t="s">
        <v>2082</v>
      </c>
      <c r="H3306" t="s">
        <v>147</v>
      </c>
      <c r="I3306" t="s">
        <v>323</v>
      </c>
      <c r="J3306" s="3" t="s">
        <v>2221</v>
      </c>
      <c r="K3306" s="3" t="s">
        <v>2083</v>
      </c>
      <c r="L3306" s="3" t="s">
        <v>22</v>
      </c>
      <c r="M3306" s="5">
        <v>45077</v>
      </c>
      <c r="O3306" t="s">
        <v>78</v>
      </c>
      <c r="P3306">
        <v>0.184</v>
      </c>
      <c r="S3306" s="6">
        <v>45013</v>
      </c>
      <c r="T3306" t="s">
        <v>3045</v>
      </c>
      <c r="U3306" t="s">
        <v>2431</v>
      </c>
    </row>
    <row r="3307" spans="1:21" hidden="1" x14ac:dyDescent="0.25">
      <c r="A3307" t="s">
        <v>1794</v>
      </c>
      <c r="B3307" t="s">
        <v>74</v>
      </c>
      <c r="C3307" t="s">
        <v>17</v>
      </c>
      <c r="E3307" s="1">
        <v>44902</v>
      </c>
      <c r="F3307" s="3">
        <v>137171</v>
      </c>
      <c r="G3307" t="s">
        <v>2082</v>
      </c>
      <c r="H3307" t="s">
        <v>147</v>
      </c>
      <c r="I3307" t="s">
        <v>323</v>
      </c>
      <c r="J3307" s="3" t="s">
        <v>2221</v>
      </c>
      <c r="K3307" s="3" t="s">
        <v>2083</v>
      </c>
      <c r="L3307" s="3" t="s">
        <v>22</v>
      </c>
      <c r="M3307" s="5">
        <v>45077</v>
      </c>
      <c r="O3307" t="s">
        <v>78</v>
      </c>
      <c r="P3307">
        <v>0.19</v>
      </c>
      <c r="S3307" s="6">
        <v>45021</v>
      </c>
      <c r="T3307" t="s">
        <v>3046</v>
      </c>
      <c r="U3307" t="s">
        <v>2432</v>
      </c>
    </row>
    <row r="3308" spans="1:21" hidden="1" x14ac:dyDescent="0.25">
      <c r="A3308" t="s">
        <v>1794</v>
      </c>
      <c r="B3308" t="s">
        <v>74</v>
      </c>
      <c r="C3308" t="s">
        <v>17</v>
      </c>
      <c r="E3308" s="1">
        <v>44902</v>
      </c>
      <c r="F3308" s="3">
        <v>137171</v>
      </c>
      <c r="G3308" t="s">
        <v>2082</v>
      </c>
      <c r="H3308" t="s">
        <v>147</v>
      </c>
      <c r="I3308" t="s">
        <v>323</v>
      </c>
      <c r="J3308" s="3" t="s">
        <v>2221</v>
      </c>
      <c r="K3308" s="3" t="s">
        <v>2083</v>
      </c>
      <c r="L3308" s="3" t="s">
        <v>22</v>
      </c>
      <c r="M3308" s="5">
        <v>45077</v>
      </c>
      <c r="O3308" t="s">
        <v>78</v>
      </c>
      <c r="P3308">
        <v>0.188</v>
      </c>
      <c r="S3308" s="6">
        <v>45028</v>
      </c>
      <c r="T3308" t="s">
        <v>3046</v>
      </c>
      <c r="U3308" t="s">
        <v>3047</v>
      </c>
    </row>
    <row r="3309" spans="1:21" hidden="1" x14ac:dyDescent="0.25">
      <c r="A3309" t="s">
        <v>1794</v>
      </c>
      <c r="B3309" t="s">
        <v>74</v>
      </c>
      <c r="C3309" t="s">
        <v>17</v>
      </c>
      <c r="E3309" s="1">
        <v>44902</v>
      </c>
      <c r="F3309" s="3">
        <v>137171</v>
      </c>
      <c r="G3309" t="s">
        <v>2082</v>
      </c>
      <c r="H3309" t="s">
        <v>147</v>
      </c>
      <c r="I3309" t="s">
        <v>323</v>
      </c>
      <c r="J3309" s="3" t="s">
        <v>2221</v>
      </c>
      <c r="K3309" s="3" t="s">
        <v>2083</v>
      </c>
      <c r="L3309" s="3" t="s">
        <v>22</v>
      </c>
      <c r="M3309" s="5">
        <v>45077</v>
      </c>
      <c r="O3309" t="s">
        <v>78</v>
      </c>
      <c r="P3309">
        <v>0.17499999999999999</v>
      </c>
      <c r="S3309" s="6">
        <v>45035</v>
      </c>
      <c r="T3309" t="s">
        <v>3046</v>
      </c>
      <c r="U3309" t="s">
        <v>3048</v>
      </c>
    </row>
    <row r="3310" spans="1:21" hidden="1" x14ac:dyDescent="0.25">
      <c r="A3310" t="s">
        <v>1794</v>
      </c>
      <c r="B3310" t="s">
        <v>16</v>
      </c>
      <c r="C3310" t="s">
        <v>17</v>
      </c>
      <c r="D3310" t="s">
        <v>2243</v>
      </c>
      <c r="E3310" s="1">
        <v>44900</v>
      </c>
      <c r="F3310" s="3">
        <v>1753366</v>
      </c>
      <c r="G3310" t="s">
        <v>1916</v>
      </c>
      <c r="H3310" t="s">
        <v>603</v>
      </c>
      <c r="J3310" s="3" t="s">
        <v>1947</v>
      </c>
      <c r="K3310" s="3">
        <v>6106508086</v>
      </c>
      <c r="L3310" s="3" t="s">
        <v>22</v>
      </c>
      <c r="M3310" s="5">
        <v>45869</v>
      </c>
      <c r="O3310" t="s">
        <v>23</v>
      </c>
      <c r="P3310">
        <v>2800</v>
      </c>
      <c r="S3310" s="6">
        <v>45007</v>
      </c>
      <c r="T3310" t="s">
        <v>1284</v>
      </c>
      <c r="U3310" t="s">
        <v>2433</v>
      </c>
    </row>
    <row r="3311" spans="1:21" hidden="1" x14ac:dyDescent="0.25">
      <c r="A3311" t="s">
        <v>1794</v>
      </c>
      <c r="B3311" t="s">
        <v>16</v>
      </c>
      <c r="C3311" t="s">
        <v>17</v>
      </c>
      <c r="D3311" t="s">
        <v>2243</v>
      </c>
      <c r="E3311" s="1">
        <v>44900</v>
      </c>
      <c r="F3311" s="3">
        <v>1753366</v>
      </c>
      <c r="G3311" t="s">
        <v>1916</v>
      </c>
      <c r="H3311" t="s">
        <v>603</v>
      </c>
      <c r="J3311" s="3" t="s">
        <v>1947</v>
      </c>
      <c r="K3311" s="3">
        <v>6106508086</v>
      </c>
      <c r="L3311" s="3" t="s">
        <v>22</v>
      </c>
      <c r="M3311" s="5">
        <v>45869</v>
      </c>
      <c r="O3311" t="s">
        <v>23</v>
      </c>
      <c r="P3311">
        <v>2800</v>
      </c>
      <c r="S3311" s="6">
        <v>45013</v>
      </c>
      <c r="T3311" t="s">
        <v>1073</v>
      </c>
      <c r="U3311" t="s">
        <v>2431</v>
      </c>
    </row>
    <row r="3312" spans="1:21" hidden="1" x14ac:dyDescent="0.25">
      <c r="A3312" t="s">
        <v>1794</v>
      </c>
      <c r="B3312" t="s">
        <v>16</v>
      </c>
      <c r="C3312" t="s">
        <v>17</v>
      </c>
      <c r="D3312" t="s">
        <v>2243</v>
      </c>
      <c r="E3312" s="1">
        <v>44900</v>
      </c>
      <c r="F3312" s="3">
        <v>1753366</v>
      </c>
      <c r="G3312" t="s">
        <v>1916</v>
      </c>
      <c r="H3312" t="s">
        <v>603</v>
      </c>
      <c r="J3312" s="3" t="s">
        <v>1947</v>
      </c>
      <c r="K3312" s="3">
        <v>6106508086</v>
      </c>
      <c r="L3312" s="3" t="s">
        <v>22</v>
      </c>
      <c r="M3312" s="5">
        <v>45869</v>
      </c>
      <c r="O3312" t="s">
        <v>23</v>
      </c>
      <c r="P3312">
        <v>2800</v>
      </c>
      <c r="S3312" s="6">
        <v>45021</v>
      </c>
      <c r="T3312" t="s">
        <v>1284</v>
      </c>
      <c r="U3312" t="s">
        <v>2432</v>
      </c>
    </row>
    <row r="3313" spans="1:21" hidden="1" x14ac:dyDescent="0.25">
      <c r="A3313" t="s">
        <v>1794</v>
      </c>
      <c r="B3313" t="s">
        <v>16</v>
      </c>
      <c r="C3313" t="s">
        <v>17</v>
      </c>
      <c r="D3313" t="s">
        <v>2243</v>
      </c>
      <c r="E3313" s="1">
        <v>44900</v>
      </c>
      <c r="F3313" s="3">
        <v>1753366</v>
      </c>
      <c r="G3313" t="s">
        <v>1916</v>
      </c>
      <c r="H3313" t="s">
        <v>603</v>
      </c>
      <c r="J3313" s="3" t="s">
        <v>1947</v>
      </c>
      <c r="K3313" s="3">
        <v>6106508086</v>
      </c>
      <c r="L3313" s="3" t="s">
        <v>22</v>
      </c>
      <c r="M3313" s="5">
        <v>45869</v>
      </c>
      <c r="O3313" t="s">
        <v>23</v>
      </c>
      <c r="P3313">
        <v>2800</v>
      </c>
      <c r="S3313" s="6">
        <v>45027</v>
      </c>
      <c r="T3313" t="s">
        <v>1284</v>
      </c>
      <c r="U3313" t="s">
        <v>2428</v>
      </c>
    </row>
    <row r="3314" spans="1:21" hidden="1" x14ac:dyDescent="0.25">
      <c r="A3314" t="s">
        <v>1794</v>
      </c>
      <c r="B3314" t="s">
        <v>16</v>
      </c>
      <c r="C3314" t="s">
        <v>17</v>
      </c>
      <c r="D3314" t="s">
        <v>2243</v>
      </c>
      <c r="E3314" s="1">
        <v>44900</v>
      </c>
      <c r="F3314" s="3">
        <v>1753366</v>
      </c>
      <c r="G3314" t="s">
        <v>1916</v>
      </c>
      <c r="H3314" t="s">
        <v>603</v>
      </c>
      <c r="J3314" s="3" t="s">
        <v>1947</v>
      </c>
      <c r="K3314" s="3">
        <v>6106508086</v>
      </c>
      <c r="L3314" s="3" t="s">
        <v>22</v>
      </c>
      <c r="M3314" s="5">
        <v>45869</v>
      </c>
      <c r="O3314" t="s">
        <v>23</v>
      </c>
      <c r="P3314">
        <v>2800</v>
      </c>
      <c r="S3314" s="6">
        <v>45033</v>
      </c>
      <c r="T3314" t="s">
        <v>1284</v>
      </c>
      <c r="U3314" t="s">
        <v>2429</v>
      </c>
    </row>
    <row r="3315" spans="1:21" hidden="1" x14ac:dyDescent="0.25">
      <c r="A3315" t="s">
        <v>1794</v>
      </c>
      <c r="B3315" t="s">
        <v>65</v>
      </c>
      <c r="C3315" t="s">
        <v>17</v>
      </c>
      <c r="E3315" s="1">
        <v>44988</v>
      </c>
      <c r="F3315" s="3">
        <v>541313172</v>
      </c>
      <c r="G3315" t="s">
        <v>2260</v>
      </c>
      <c r="H3315" t="s">
        <v>594</v>
      </c>
      <c r="J3315" s="3" t="s">
        <v>2261</v>
      </c>
      <c r="K3315" s="3" t="s">
        <v>2262</v>
      </c>
      <c r="L3315" s="3" t="s">
        <v>22</v>
      </c>
      <c r="M3315" s="5">
        <v>45664</v>
      </c>
      <c r="N3315" s="8"/>
      <c r="O3315" t="s">
        <v>23</v>
      </c>
      <c r="P3315">
        <v>2850</v>
      </c>
      <c r="S3315" s="6">
        <v>45007</v>
      </c>
      <c r="T3315" t="s">
        <v>1284</v>
      </c>
      <c r="U3315" t="s">
        <v>2328</v>
      </c>
    </row>
    <row r="3316" spans="1:21" hidden="1" x14ac:dyDescent="0.25">
      <c r="A3316" t="s">
        <v>1794</v>
      </c>
      <c r="B3316" t="s">
        <v>65</v>
      </c>
      <c r="C3316" t="s">
        <v>17</v>
      </c>
      <c r="E3316" s="1">
        <v>44988</v>
      </c>
      <c r="F3316" s="3">
        <v>541313172</v>
      </c>
      <c r="G3316" t="s">
        <v>2260</v>
      </c>
      <c r="H3316" t="s">
        <v>594</v>
      </c>
      <c r="J3316" s="3" t="s">
        <v>2261</v>
      </c>
      <c r="K3316" s="3" t="s">
        <v>2262</v>
      </c>
      <c r="L3316" s="3" t="s">
        <v>22</v>
      </c>
      <c r="M3316" s="5">
        <v>45664</v>
      </c>
      <c r="N3316" s="8"/>
      <c r="O3316" t="s">
        <v>23</v>
      </c>
      <c r="P3316">
        <v>285</v>
      </c>
      <c r="S3316" s="6">
        <v>45008</v>
      </c>
      <c r="T3316" t="s">
        <v>1284</v>
      </c>
      <c r="U3316" t="s">
        <v>2328</v>
      </c>
    </row>
    <row r="3317" spans="1:21" hidden="1" x14ac:dyDescent="0.25">
      <c r="A3317" t="s">
        <v>1794</v>
      </c>
      <c r="B3317" t="s">
        <v>65</v>
      </c>
      <c r="C3317" t="s">
        <v>17</v>
      </c>
      <c r="E3317" s="1">
        <v>44988</v>
      </c>
      <c r="F3317" s="3">
        <v>541313172</v>
      </c>
      <c r="G3317" t="s">
        <v>2260</v>
      </c>
      <c r="H3317" t="s">
        <v>594</v>
      </c>
      <c r="J3317" s="3" t="s">
        <v>2261</v>
      </c>
      <c r="K3317" s="3" t="s">
        <v>2262</v>
      </c>
      <c r="L3317" s="3" t="s">
        <v>22</v>
      </c>
      <c r="M3317" s="5">
        <v>45664</v>
      </c>
      <c r="N3317" s="8"/>
      <c r="O3317" t="s">
        <v>23</v>
      </c>
      <c r="P3317">
        <v>2850</v>
      </c>
      <c r="S3317" s="6">
        <v>45013</v>
      </c>
      <c r="T3317" t="s">
        <v>1073</v>
      </c>
      <c r="U3317" t="s">
        <v>2434</v>
      </c>
    </row>
    <row r="3318" spans="1:21" hidden="1" x14ac:dyDescent="0.25">
      <c r="A3318" t="s">
        <v>1794</v>
      </c>
      <c r="B3318" t="s">
        <v>65</v>
      </c>
      <c r="C3318" t="s">
        <v>17</v>
      </c>
      <c r="E3318" s="1">
        <v>44988</v>
      </c>
      <c r="F3318" s="3">
        <v>541313172</v>
      </c>
      <c r="G3318" t="s">
        <v>2260</v>
      </c>
      <c r="H3318" t="s">
        <v>594</v>
      </c>
      <c r="J3318" s="3" t="s">
        <v>2261</v>
      </c>
      <c r="K3318" s="3" t="s">
        <v>2262</v>
      </c>
      <c r="L3318" s="3" t="s">
        <v>22</v>
      </c>
      <c r="M3318" s="5">
        <v>45664</v>
      </c>
      <c r="N3318" s="8"/>
      <c r="O3318" t="s">
        <v>23</v>
      </c>
      <c r="P3318">
        <v>2850</v>
      </c>
      <c r="S3318" s="6">
        <v>45021</v>
      </c>
      <c r="T3318" t="s">
        <v>1284</v>
      </c>
      <c r="U3318" t="s">
        <v>2432</v>
      </c>
    </row>
    <row r="3319" spans="1:21" hidden="1" x14ac:dyDescent="0.25">
      <c r="A3319" t="s">
        <v>1794</v>
      </c>
      <c r="B3319" t="s">
        <v>74</v>
      </c>
      <c r="C3319" t="s">
        <v>17</v>
      </c>
      <c r="E3319" s="1">
        <v>45005</v>
      </c>
      <c r="F3319" s="3">
        <v>54131372</v>
      </c>
      <c r="G3319" t="s">
        <v>2347</v>
      </c>
      <c r="H3319" t="s">
        <v>594</v>
      </c>
      <c r="I3319" t="s">
        <v>67</v>
      </c>
      <c r="J3319" s="3" t="s">
        <v>2348</v>
      </c>
      <c r="K3319" s="3" t="s">
        <v>2349</v>
      </c>
      <c r="L3319" s="3" t="s">
        <v>22</v>
      </c>
      <c r="M3319" s="5">
        <v>45664</v>
      </c>
      <c r="O3319" t="s">
        <v>23</v>
      </c>
      <c r="P3319">
        <v>2850</v>
      </c>
      <c r="S3319" s="6">
        <v>45027</v>
      </c>
      <c r="T3319" t="s">
        <v>1284</v>
      </c>
      <c r="U3319" t="s">
        <v>2428</v>
      </c>
    </row>
    <row r="3320" spans="1:21" hidden="1" x14ac:dyDescent="0.25">
      <c r="A3320" t="s">
        <v>1794</v>
      </c>
      <c r="B3320" t="s">
        <v>74</v>
      </c>
      <c r="C3320" t="s">
        <v>17</v>
      </c>
      <c r="E3320" s="1">
        <v>45005</v>
      </c>
      <c r="F3320" s="3">
        <v>54131372</v>
      </c>
      <c r="G3320" t="s">
        <v>2347</v>
      </c>
      <c r="H3320" t="s">
        <v>594</v>
      </c>
      <c r="I3320" t="s">
        <v>67</v>
      </c>
      <c r="J3320" s="3" t="s">
        <v>2348</v>
      </c>
      <c r="K3320" s="3" t="s">
        <v>2349</v>
      </c>
      <c r="L3320" s="3" t="s">
        <v>22</v>
      </c>
      <c r="M3320" s="5">
        <v>45664</v>
      </c>
      <c r="O3320" t="s">
        <v>23</v>
      </c>
      <c r="P3320">
        <v>2850</v>
      </c>
      <c r="S3320" s="6">
        <v>45033</v>
      </c>
      <c r="T3320" t="s">
        <v>1284</v>
      </c>
      <c r="U3320" t="s">
        <v>2429</v>
      </c>
    </row>
    <row r="3321" spans="1:21" hidden="1" x14ac:dyDescent="0.25">
      <c r="A3321" t="s">
        <v>1794</v>
      </c>
      <c r="B3321" t="s">
        <v>74</v>
      </c>
      <c r="C3321" t="s">
        <v>17</v>
      </c>
      <c r="E3321" s="1">
        <v>45005</v>
      </c>
      <c r="F3321" s="3" t="s">
        <v>328</v>
      </c>
      <c r="G3321" t="s">
        <v>2364</v>
      </c>
      <c r="H3321" t="s">
        <v>67</v>
      </c>
      <c r="J3321" s="3" t="s">
        <v>2344</v>
      </c>
      <c r="K3321" s="3">
        <v>6222015050</v>
      </c>
      <c r="L3321" s="3" t="s">
        <v>22</v>
      </c>
      <c r="M3321" s="5">
        <v>45626</v>
      </c>
      <c r="O3321" t="s">
        <v>23</v>
      </c>
      <c r="P3321">
        <v>3000</v>
      </c>
      <c r="S3321" s="6">
        <v>45021</v>
      </c>
      <c r="T3321" t="s">
        <v>1284</v>
      </c>
      <c r="U3321" t="s">
        <v>2432</v>
      </c>
    </row>
    <row r="3322" spans="1:21" hidden="1" x14ac:dyDescent="0.25">
      <c r="A3322" t="s">
        <v>1794</v>
      </c>
      <c r="B3322" t="s">
        <v>65</v>
      </c>
      <c r="C3322" t="s">
        <v>17</v>
      </c>
      <c r="E3322" s="1">
        <v>44988</v>
      </c>
      <c r="F3322" s="3" t="s">
        <v>2243</v>
      </c>
      <c r="G3322" t="s">
        <v>2244</v>
      </c>
      <c r="H3322" t="s">
        <v>594</v>
      </c>
      <c r="I3322" t="s">
        <v>67</v>
      </c>
      <c r="J3322" s="3" t="s">
        <v>2245</v>
      </c>
      <c r="K3322" s="3" t="s">
        <v>1323</v>
      </c>
      <c r="L3322" s="3" t="s">
        <v>22</v>
      </c>
      <c r="M3322" s="5">
        <v>45149</v>
      </c>
      <c r="N3322" s="8">
        <v>9120</v>
      </c>
      <c r="O3322" t="s">
        <v>283</v>
      </c>
      <c r="R3322" s="10">
        <v>0</v>
      </c>
      <c r="S3322" s="6">
        <v>45005</v>
      </c>
      <c r="T3322" t="s">
        <v>119</v>
      </c>
      <c r="U3322" t="s">
        <v>2220</v>
      </c>
    </row>
    <row r="3323" spans="1:21" hidden="1" x14ac:dyDescent="0.25">
      <c r="A3323" t="s">
        <v>1794</v>
      </c>
      <c r="B3323" t="s">
        <v>65</v>
      </c>
      <c r="C3323" t="s">
        <v>17</v>
      </c>
      <c r="E3323" s="1">
        <v>44988</v>
      </c>
      <c r="F3323" s="3" t="s">
        <v>2243</v>
      </c>
      <c r="G3323" t="s">
        <v>2244</v>
      </c>
      <c r="H3323" t="s">
        <v>594</v>
      </c>
      <c r="I3323" t="s">
        <v>67</v>
      </c>
      <c r="J3323" s="3" t="s">
        <v>2245</v>
      </c>
      <c r="K3323" s="3" t="s">
        <v>1323</v>
      </c>
      <c r="L3323" s="3" t="s">
        <v>22</v>
      </c>
      <c r="M3323" s="5">
        <v>45149</v>
      </c>
      <c r="N3323" s="8"/>
      <c r="O3323" t="s">
        <v>283</v>
      </c>
      <c r="P3323">
        <v>2850</v>
      </c>
      <c r="S3323" s="6">
        <v>45027</v>
      </c>
      <c r="T3323" t="s">
        <v>1284</v>
      </c>
      <c r="U3323" t="s">
        <v>2428</v>
      </c>
    </row>
    <row r="3324" spans="1:21" hidden="1" x14ac:dyDescent="0.25">
      <c r="A3324" t="s">
        <v>1794</v>
      </c>
      <c r="B3324" t="s">
        <v>16</v>
      </c>
      <c r="C3324" t="s">
        <v>17</v>
      </c>
      <c r="E3324" s="1">
        <v>44909</v>
      </c>
      <c r="F3324" s="3" t="s">
        <v>1942</v>
      </c>
      <c r="G3324" t="s">
        <v>1943</v>
      </c>
      <c r="H3324" t="s">
        <v>20</v>
      </c>
      <c r="J3324" s="3" t="s">
        <v>1944</v>
      </c>
      <c r="K3324" s="3">
        <v>1339608</v>
      </c>
      <c r="L3324" s="3" t="s">
        <v>22</v>
      </c>
      <c r="M3324" s="5">
        <v>46355</v>
      </c>
      <c r="O3324" t="s">
        <v>23</v>
      </c>
      <c r="P3324">
        <v>2</v>
      </c>
      <c r="S3324" s="6">
        <v>44985</v>
      </c>
      <c r="T3324" t="s">
        <v>28</v>
      </c>
      <c r="U3324" t="s">
        <v>2435</v>
      </c>
    </row>
    <row r="3325" spans="1:21" hidden="1" x14ac:dyDescent="0.25">
      <c r="A3325" t="s">
        <v>1794</v>
      </c>
      <c r="B3325" t="s">
        <v>16</v>
      </c>
      <c r="C3325" t="s">
        <v>17</v>
      </c>
      <c r="E3325" s="1">
        <v>44909</v>
      </c>
      <c r="F3325" s="3" t="s">
        <v>1942</v>
      </c>
      <c r="G3325" t="s">
        <v>1943</v>
      </c>
      <c r="H3325" t="s">
        <v>20</v>
      </c>
      <c r="J3325" s="3" t="s">
        <v>1944</v>
      </c>
      <c r="K3325" s="3">
        <v>1339608</v>
      </c>
      <c r="L3325" s="3" t="s">
        <v>22</v>
      </c>
      <c r="M3325" s="5">
        <v>46355</v>
      </c>
      <c r="O3325" t="s">
        <v>23</v>
      </c>
      <c r="P3325">
        <v>2</v>
      </c>
      <c r="S3325" s="6">
        <v>44993</v>
      </c>
      <c r="T3325" t="s">
        <v>28</v>
      </c>
      <c r="U3325" t="s">
        <v>2406</v>
      </c>
    </row>
    <row r="3326" spans="1:21" hidden="1" x14ac:dyDescent="0.25">
      <c r="A3326" t="s">
        <v>1794</v>
      </c>
      <c r="B3326" t="s">
        <v>16</v>
      </c>
      <c r="C3326" t="s">
        <v>17</v>
      </c>
      <c r="E3326" s="1">
        <v>44909</v>
      </c>
      <c r="F3326" s="3" t="s">
        <v>1942</v>
      </c>
      <c r="G3326" t="s">
        <v>1943</v>
      </c>
      <c r="H3326" t="s">
        <v>20</v>
      </c>
      <c r="J3326" s="3" t="s">
        <v>1944</v>
      </c>
      <c r="K3326" s="3">
        <v>1339608</v>
      </c>
      <c r="L3326" s="3" t="s">
        <v>22</v>
      </c>
      <c r="M3326" s="5">
        <v>46355</v>
      </c>
      <c r="O3326" t="s">
        <v>23</v>
      </c>
      <c r="P3326">
        <v>1</v>
      </c>
      <c r="S3326" s="6">
        <v>45013</v>
      </c>
      <c r="T3326" t="s">
        <v>1073</v>
      </c>
      <c r="U3326" t="s">
        <v>2371</v>
      </c>
    </row>
    <row r="3327" spans="1:21" hidden="1" x14ac:dyDescent="0.25">
      <c r="A3327" t="s">
        <v>1794</v>
      </c>
      <c r="B3327" t="s">
        <v>16</v>
      </c>
      <c r="C3327" t="s">
        <v>17</v>
      </c>
      <c r="E3327" s="1">
        <v>44909</v>
      </c>
      <c r="F3327" s="3" t="s">
        <v>1942</v>
      </c>
      <c r="G3327" t="s">
        <v>1943</v>
      </c>
      <c r="H3327" t="s">
        <v>20</v>
      </c>
      <c r="J3327" s="3" t="s">
        <v>1944</v>
      </c>
      <c r="K3327" s="3">
        <v>1339608</v>
      </c>
      <c r="L3327" s="3" t="s">
        <v>22</v>
      </c>
      <c r="M3327" s="5">
        <v>46355</v>
      </c>
      <c r="O3327" t="s">
        <v>23</v>
      </c>
      <c r="P3327">
        <v>2</v>
      </c>
      <c r="S3327" s="6">
        <v>45013</v>
      </c>
      <c r="T3327" t="s">
        <v>28</v>
      </c>
      <c r="U3327" t="s">
        <v>2407</v>
      </c>
    </row>
    <row r="3328" spans="1:21" hidden="1" x14ac:dyDescent="0.25">
      <c r="A3328" t="s">
        <v>1794</v>
      </c>
      <c r="B3328" t="s">
        <v>16</v>
      </c>
      <c r="C3328" t="s">
        <v>17</v>
      </c>
      <c r="E3328" s="1">
        <v>44909</v>
      </c>
      <c r="F3328" s="3" t="s">
        <v>1942</v>
      </c>
      <c r="G3328" t="s">
        <v>1943</v>
      </c>
      <c r="H3328" t="s">
        <v>20</v>
      </c>
      <c r="J3328" s="3" t="s">
        <v>1944</v>
      </c>
      <c r="K3328" s="3">
        <v>1339608</v>
      </c>
      <c r="L3328" s="3" t="s">
        <v>22</v>
      </c>
      <c r="M3328" s="5">
        <v>46355</v>
      </c>
      <c r="O3328" t="s">
        <v>23</v>
      </c>
      <c r="P3328">
        <v>1</v>
      </c>
      <c r="S3328" s="6">
        <v>45019</v>
      </c>
      <c r="T3328" t="s">
        <v>1284</v>
      </c>
      <c r="U3328" t="s">
        <v>2427</v>
      </c>
    </row>
    <row r="3329" spans="1:21" hidden="1" x14ac:dyDescent="0.25">
      <c r="A3329" t="s">
        <v>1794</v>
      </c>
      <c r="B3329" t="s">
        <v>16</v>
      </c>
      <c r="C3329" t="s">
        <v>17</v>
      </c>
      <c r="E3329" s="1">
        <v>44909</v>
      </c>
      <c r="F3329" s="3" t="s">
        <v>1942</v>
      </c>
      <c r="G3329" t="s">
        <v>1943</v>
      </c>
      <c r="H3329" t="s">
        <v>20</v>
      </c>
      <c r="J3329" s="3" t="s">
        <v>1944</v>
      </c>
      <c r="K3329" s="3">
        <v>1339608</v>
      </c>
      <c r="L3329" s="3" t="s">
        <v>22</v>
      </c>
      <c r="M3329" s="5">
        <v>46355</v>
      </c>
      <c r="O3329" t="s">
        <v>23</v>
      </c>
      <c r="P3329">
        <v>1</v>
      </c>
      <c r="S3329" s="6">
        <v>45027</v>
      </c>
      <c r="T3329" t="s">
        <v>1284</v>
      </c>
      <c r="U3329" t="s">
        <v>2428</v>
      </c>
    </row>
    <row r="3330" spans="1:21" hidden="1" x14ac:dyDescent="0.25">
      <c r="A3330" t="s">
        <v>1794</v>
      </c>
      <c r="B3330" t="s">
        <v>16</v>
      </c>
      <c r="C3330" t="s">
        <v>17</v>
      </c>
      <c r="E3330" s="1">
        <v>44909</v>
      </c>
      <c r="F3330" s="3" t="s">
        <v>1942</v>
      </c>
      <c r="G3330" t="s">
        <v>1943</v>
      </c>
      <c r="H3330" t="s">
        <v>20</v>
      </c>
      <c r="J3330" s="3" t="s">
        <v>1944</v>
      </c>
      <c r="K3330" s="3">
        <v>1339608</v>
      </c>
      <c r="L3330" s="3" t="s">
        <v>22</v>
      </c>
      <c r="M3330" s="5">
        <v>46355</v>
      </c>
      <c r="O3330" t="s">
        <v>23</v>
      </c>
      <c r="P3330">
        <v>2</v>
      </c>
      <c r="S3330" s="6">
        <v>45029</v>
      </c>
      <c r="T3330" t="s">
        <v>28</v>
      </c>
      <c r="U3330" t="s">
        <v>2436</v>
      </c>
    </row>
    <row r="3331" spans="1:21" hidden="1" x14ac:dyDescent="0.25">
      <c r="A3331" t="s">
        <v>1794</v>
      </c>
      <c r="B3331" t="s">
        <v>16</v>
      </c>
      <c r="C3331" t="s">
        <v>17</v>
      </c>
      <c r="E3331" s="1">
        <v>44909</v>
      </c>
      <c r="F3331" s="3" t="s">
        <v>1942</v>
      </c>
      <c r="G3331" t="s">
        <v>1943</v>
      </c>
      <c r="H3331" t="s">
        <v>20</v>
      </c>
      <c r="J3331" s="3" t="s">
        <v>1944</v>
      </c>
      <c r="K3331" s="3">
        <v>1339608</v>
      </c>
      <c r="L3331" s="3" t="s">
        <v>22</v>
      </c>
      <c r="M3331" s="5">
        <v>46355</v>
      </c>
      <c r="O3331" t="s">
        <v>23</v>
      </c>
      <c r="P3331">
        <v>1</v>
      </c>
      <c r="S3331" s="6">
        <v>45033</v>
      </c>
      <c r="T3331" t="s">
        <v>1284</v>
      </c>
      <c r="U3331" t="s">
        <v>2437</v>
      </c>
    </row>
    <row r="3332" spans="1:21" hidden="1" x14ac:dyDescent="0.25">
      <c r="A3332" t="s">
        <v>1794</v>
      </c>
      <c r="B3332" t="s">
        <v>16</v>
      </c>
      <c r="C3332" t="s">
        <v>17</v>
      </c>
      <c r="E3332" s="1">
        <v>44917</v>
      </c>
      <c r="F3332" s="3" t="s">
        <v>1977</v>
      </c>
      <c r="G3332" t="s">
        <v>1978</v>
      </c>
      <c r="H3332" t="s">
        <v>1979</v>
      </c>
      <c r="I3332" t="s">
        <v>1979</v>
      </c>
      <c r="J3332" s="3" t="s">
        <v>1980</v>
      </c>
      <c r="K3332" s="3" t="s">
        <v>1981</v>
      </c>
      <c r="L3332" s="3" t="s">
        <v>22</v>
      </c>
      <c r="M3332" s="5">
        <v>46743</v>
      </c>
      <c r="O3332" t="s">
        <v>23</v>
      </c>
      <c r="P3332">
        <v>2</v>
      </c>
      <c r="S3332" s="6">
        <v>44980</v>
      </c>
      <c r="T3332" t="s">
        <v>1971</v>
      </c>
      <c r="U3332" t="s">
        <v>2438</v>
      </c>
    </row>
    <row r="3333" spans="1:21" hidden="1" x14ac:dyDescent="0.25">
      <c r="A3333" t="s">
        <v>1794</v>
      </c>
      <c r="B3333" t="s">
        <v>16</v>
      </c>
      <c r="C3333" t="s">
        <v>17</v>
      </c>
      <c r="E3333" s="1">
        <v>44917</v>
      </c>
      <c r="F3333" s="3" t="s">
        <v>1977</v>
      </c>
      <c r="G3333" t="s">
        <v>1978</v>
      </c>
      <c r="H3333" t="s">
        <v>1979</v>
      </c>
      <c r="I3333" t="s">
        <v>1979</v>
      </c>
      <c r="J3333" s="3" t="s">
        <v>1980</v>
      </c>
      <c r="K3333" s="3" t="s">
        <v>1981</v>
      </c>
      <c r="L3333" s="3" t="s">
        <v>22</v>
      </c>
      <c r="M3333" s="5">
        <v>46743</v>
      </c>
      <c r="O3333" t="s">
        <v>23</v>
      </c>
      <c r="P3333">
        <v>1</v>
      </c>
      <c r="S3333" s="6">
        <v>44985</v>
      </c>
      <c r="T3333" t="s">
        <v>2197</v>
      </c>
      <c r="U3333" t="s">
        <v>2357</v>
      </c>
    </row>
    <row r="3334" spans="1:21" hidden="1" x14ac:dyDescent="0.25">
      <c r="A3334" t="s">
        <v>1794</v>
      </c>
      <c r="B3334" t="s">
        <v>16</v>
      </c>
      <c r="C3334" t="s">
        <v>17</v>
      </c>
      <c r="E3334" s="1">
        <v>44917</v>
      </c>
      <c r="F3334" s="3" t="s">
        <v>1977</v>
      </c>
      <c r="G3334" t="s">
        <v>1978</v>
      </c>
      <c r="H3334" t="s">
        <v>1979</v>
      </c>
      <c r="I3334" t="s">
        <v>1979</v>
      </c>
      <c r="J3334" s="3" t="s">
        <v>1980</v>
      </c>
      <c r="K3334" s="3" t="s">
        <v>1981</v>
      </c>
      <c r="L3334" s="3" t="s">
        <v>22</v>
      </c>
      <c r="M3334" s="5">
        <v>46743</v>
      </c>
      <c r="O3334" t="s">
        <v>23</v>
      </c>
      <c r="P3334">
        <v>4</v>
      </c>
      <c r="S3334" s="6">
        <v>44985</v>
      </c>
      <c r="T3334" t="s">
        <v>28</v>
      </c>
      <c r="U3334" t="s">
        <v>2439</v>
      </c>
    </row>
    <row r="3335" spans="1:21" hidden="1" x14ac:dyDescent="0.25">
      <c r="A3335" t="s">
        <v>1794</v>
      </c>
      <c r="B3335" t="s">
        <v>16</v>
      </c>
      <c r="C3335" t="s">
        <v>17</v>
      </c>
      <c r="E3335" s="1">
        <v>44917</v>
      </c>
      <c r="F3335" s="3" t="s">
        <v>1977</v>
      </c>
      <c r="G3335" t="s">
        <v>1978</v>
      </c>
      <c r="H3335" t="s">
        <v>1979</v>
      </c>
      <c r="I3335" t="s">
        <v>1979</v>
      </c>
      <c r="J3335" s="3" t="s">
        <v>1980</v>
      </c>
      <c r="K3335" s="3" t="s">
        <v>1981</v>
      </c>
      <c r="L3335" s="3" t="s">
        <v>22</v>
      </c>
      <c r="M3335" s="5">
        <v>46743</v>
      </c>
      <c r="O3335" t="s">
        <v>23</v>
      </c>
      <c r="P3335">
        <v>3</v>
      </c>
      <c r="S3335" s="6">
        <v>44988</v>
      </c>
      <c r="T3335" t="s">
        <v>707</v>
      </c>
      <c r="U3335" t="s">
        <v>2333</v>
      </c>
    </row>
    <row r="3336" spans="1:21" hidden="1" x14ac:dyDescent="0.25">
      <c r="A3336" t="s">
        <v>1794</v>
      </c>
      <c r="B3336" t="s">
        <v>16</v>
      </c>
      <c r="C3336" t="s">
        <v>17</v>
      </c>
      <c r="E3336" s="1">
        <v>44917</v>
      </c>
      <c r="F3336" s="3" t="s">
        <v>1977</v>
      </c>
      <c r="G3336" t="s">
        <v>1978</v>
      </c>
      <c r="H3336" t="s">
        <v>1979</v>
      </c>
      <c r="I3336" t="s">
        <v>1979</v>
      </c>
      <c r="J3336" s="3" t="s">
        <v>1980</v>
      </c>
      <c r="K3336" s="3" t="s">
        <v>1981</v>
      </c>
      <c r="L3336" s="3" t="s">
        <v>22</v>
      </c>
      <c r="M3336" s="5">
        <v>46743</v>
      </c>
      <c r="O3336" t="s">
        <v>23</v>
      </c>
      <c r="P3336">
        <v>4</v>
      </c>
      <c r="S3336" s="6">
        <v>44992</v>
      </c>
      <c r="T3336" t="s">
        <v>28</v>
      </c>
      <c r="U3336" t="s">
        <v>2440</v>
      </c>
    </row>
    <row r="3337" spans="1:21" hidden="1" x14ac:dyDescent="0.25">
      <c r="A3337" t="s">
        <v>1794</v>
      </c>
      <c r="B3337" t="s">
        <v>16</v>
      </c>
      <c r="C3337" t="s">
        <v>17</v>
      </c>
      <c r="E3337" s="1">
        <v>44917</v>
      </c>
      <c r="F3337" s="3" t="s">
        <v>1977</v>
      </c>
      <c r="G3337" t="s">
        <v>1978</v>
      </c>
      <c r="H3337" t="s">
        <v>1979</v>
      </c>
      <c r="I3337" t="s">
        <v>1979</v>
      </c>
      <c r="J3337" s="3" t="s">
        <v>1980</v>
      </c>
      <c r="K3337" s="3" t="s">
        <v>1981</v>
      </c>
      <c r="L3337" s="3" t="s">
        <v>22</v>
      </c>
      <c r="M3337" s="5">
        <v>46743</v>
      </c>
      <c r="O3337" t="s">
        <v>23</v>
      </c>
      <c r="P3337">
        <v>4</v>
      </c>
      <c r="S3337" s="6">
        <v>45002</v>
      </c>
      <c r="T3337" t="s">
        <v>707</v>
      </c>
      <c r="U3337" t="s">
        <v>1295</v>
      </c>
    </row>
    <row r="3338" spans="1:21" hidden="1" x14ac:dyDescent="0.25">
      <c r="A3338" t="s">
        <v>1794</v>
      </c>
      <c r="B3338" t="s">
        <v>16</v>
      </c>
      <c r="C3338" t="s">
        <v>17</v>
      </c>
      <c r="E3338" s="1">
        <v>44917</v>
      </c>
      <c r="F3338" s="3" t="s">
        <v>1977</v>
      </c>
      <c r="G3338" t="s">
        <v>1978</v>
      </c>
      <c r="H3338" t="s">
        <v>1979</v>
      </c>
      <c r="I3338" t="s">
        <v>1979</v>
      </c>
      <c r="J3338" s="3" t="s">
        <v>1980</v>
      </c>
      <c r="K3338" s="3" t="s">
        <v>1981</v>
      </c>
      <c r="L3338" s="3" t="s">
        <v>22</v>
      </c>
      <c r="M3338" s="5">
        <v>46743</v>
      </c>
      <c r="O3338" t="s">
        <v>23</v>
      </c>
      <c r="P3338">
        <v>2</v>
      </c>
      <c r="S3338" s="6">
        <v>45005</v>
      </c>
      <c r="T3338" t="s">
        <v>1284</v>
      </c>
      <c r="U3338" t="s">
        <v>2328</v>
      </c>
    </row>
    <row r="3339" spans="1:21" hidden="1" x14ac:dyDescent="0.25">
      <c r="A3339" t="s">
        <v>1794</v>
      </c>
      <c r="B3339" t="s">
        <v>16</v>
      </c>
      <c r="C3339" t="s">
        <v>17</v>
      </c>
      <c r="E3339" s="1">
        <v>44917</v>
      </c>
      <c r="F3339" s="3" t="s">
        <v>1977</v>
      </c>
      <c r="G3339" t="s">
        <v>1978</v>
      </c>
      <c r="H3339" t="s">
        <v>1979</v>
      </c>
      <c r="I3339" t="s">
        <v>1979</v>
      </c>
      <c r="J3339" s="3" t="s">
        <v>1980</v>
      </c>
      <c r="K3339" s="3" t="s">
        <v>1981</v>
      </c>
      <c r="L3339" s="3" t="s">
        <v>22</v>
      </c>
      <c r="M3339" s="5">
        <v>46743</v>
      </c>
      <c r="O3339" t="s">
        <v>23</v>
      </c>
      <c r="P3339">
        <v>4</v>
      </c>
      <c r="S3339" s="6">
        <v>45013</v>
      </c>
      <c r="T3339" t="s">
        <v>1073</v>
      </c>
      <c r="U3339" t="s">
        <v>2371</v>
      </c>
    </row>
    <row r="3340" spans="1:21" hidden="1" x14ac:dyDescent="0.25">
      <c r="A3340" t="s">
        <v>1794</v>
      </c>
      <c r="B3340" t="s">
        <v>16</v>
      </c>
      <c r="C3340" t="s">
        <v>17</v>
      </c>
      <c r="E3340" s="1">
        <v>44917</v>
      </c>
      <c r="F3340" s="3" t="s">
        <v>1977</v>
      </c>
      <c r="G3340" t="s">
        <v>1978</v>
      </c>
      <c r="H3340" t="s">
        <v>1979</v>
      </c>
      <c r="I3340" t="s">
        <v>1979</v>
      </c>
      <c r="J3340" s="3" t="s">
        <v>1980</v>
      </c>
      <c r="K3340" s="3" t="s">
        <v>1981</v>
      </c>
      <c r="L3340" s="3" t="s">
        <v>22</v>
      </c>
      <c r="M3340" s="5">
        <v>46743</v>
      </c>
      <c r="O3340" t="s">
        <v>23</v>
      </c>
      <c r="P3340">
        <v>2</v>
      </c>
      <c r="S3340" s="6">
        <v>45013</v>
      </c>
      <c r="T3340" t="s">
        <v>28</v>
      </c>
      <c r="U3340" t="s">
        <v>2407</v>
      </c>
    </row>
    <row r="3341" spans="1:21" hidden="1" x14ac:dyDescent="0.25">
      <c r="A3341" t="s">
        <v>1794</v>
      </c>
      <c r="B3341" t="s">
        <v>16</v>
      </c>
      <c r="C3341" t="s">
        <v>17</v>
      </c>
      <c r="E3341" s="1">
        <v>44917</v>
      </c>
      <c r="F3341" s="3" t="s">
        <v>1977</v>
      </c>
      <c r="G3341" t="s">
        <v>1978</v>
      </c>
      <c r="H3341" t="s">
        <v>1979</v>
      </c>
      <c r="I3341" t="s">
        <v>1979</v>
      </c>
      <c r="J3341" s="3" t="s">
        <v>1980</v>
      </c>
      <c r="K3341" s="3" t="s">
        <v>1981</v>
      </c>
      <c r="L3341" s="3" t="s">
        <v>22</v>
      </c>
      <c r="M3341" s="5">
        <v>46743</v>
      </c>
      <c r="O3341" t="s">
        <v>23</v>
      </c>
      <c r="P3341">
        <v>2</v>
      </c>
      <c r="S3341" s="6">
        <v>45019</v>
      </c>
      <c r="T3341" t="s">
        <v>1284</v>
      </c>
      <c r="U3341" t="s">
        <v>2441</v>
      </c>
    </row>
    <row r="3342" spans="1:21" hidden="1" x14ac:dyDescent="0.25">
      <c r="A3342" t="s">
        <v>1794</v>
      </c>
      <c r="B3342" t="s">
        <v>16</v>
      </c>
      <c r="C3342" t="s">
        <v>17</v>
      </c>
      <c r="E3342" s="1">
        <v>44917</v>
      </c>
      <c r="F3342" s="3" t="s">
        <v>1977</v>
      </c>
      <c r="G3342" t="s">
        <v>1978</v>
      </c>
      <c r="H3342" t="s">
        <v>1979</v>
      </c>
      <c r="I3342" t="s">
        <v>1979</v>
      </c>
      <c r="J3342" s="3" t="s">
        <v>1980</v>
      </c>
      <c r="K3342" s="3" t="s">
        <v>1981</v>
      </c>
      <c r="L3342" s="3" t="s">
        <v>22</v>
      </c>
      <c r="M3342" s="5">
        <v>46743</v>
      </c>
      <c r="O3342" t="s">
        <v>23</v>
      </c>
      <c r="P3342">
        <v>3</v>
      </c>
      <c r="S3342" s="6">
        <v>45027</v>
      </c>
      <c r="T3342" t="s">
        <v>1284</v>
      </c>
      <c r="U3342" t="s">
        <v>2428</v>
      </c>
    </row>
    <row r="3343" spans="1:21" hidden="1" x14ac:dyDescent="0.25">
      <c r="A3343" t="s">
        <v>1794</v>
      </c>
      <c r="B3343" t="s">
        <v>16</v>
      </c>
      <c r="C3343" t="s">
        <v>17</v>
      </c>
      <c r="E3343" s="1">
        <v>44917</v>
      </c>
      <c r="F3343" s="3" t="s">
        <v>1977</v>
      </c>
      <c r="G3343" t="s">
        <v>1978</v>
      </c>
      <c r="H3343" t="s">
        <v>1979</v>
      </c>
      <c r="I3343" t="s">
        <v>1979</v>
      </c>
      <c r="J3343" s="3" t="s">
        <v>1980</v>
      </c>
      <c r="K3343" s="3" t="s">
        <v>1981</v>
      </c>
      <c r="L3343" s="3" t="s">
        <v>22</v>
      </c>
      <c r="M3343" s="5">
        <v>46743</v>
      </c>
      <c r="O3343" t="s">
        <v>23</v>
      </c>
      <c r="P3343">
        <v>3</v>
      </c>
      <c r="S3343" s="6">
        <v>45029</v>
      </c>
      <c r="T3343" t="s">
        <v>28</v>
      </c>
      <c r="U3343" t="s">
        <v>2436</v>
      </c>
    </row>
    <row r="3344" spans="1:21" hidden="1" x14ac:dyDescent="0.25">
      <c r="A3344" t="s">
        <v>1794</v>
      </c>
      <c r="B3344" t="s">
        <v>16</v>
      </c>
      <c r="C3344" t="s">
        <v>17</v>
      </c>
      <c r="E3344" s="1">
        <v>44917</v>
      </c>
      <c r="F3344" s="3" t="s">
        <v>1977</v>
      </c>
      <c r="G3344" t="s">
        <v>1978</v>
      </c>
      <c r="H3344" t="s">
        <v>1979</v>
      </c>
      <c r="I3344" t="s">
        <v>1979</v>
      </c>
      <c r="J3344" s="3" t="s">
        <v>1980</v>
      </c>
      <c r="K3344" s="3" t="s">
        <v>1981</v>
      </c>
      <c r="L3344" s="3" t="s">
        <v>22</v>
      </c>
      <c r="M3344" s="5">
        <v>46743</v>
      </c>
      <c r="O3344" t="s">
        <v>23</v>
      </c>
      <c r="P3344">
        <v>2</v>
      </c>
      <c r="S3344" s="6">
        <v>45033</v>
      </c>
      <c r="T3344" t="s">
        <v>1284</v>
      </c>
      <c r="U3344" t="s">
        <v>2437</v>
      </c>
    </row>
    <row r="3345" spans="1:21" hidden="1" x14ac:dyDescent="0.25">
      <c r="A3345" t="s">
        <v>1794</v>
      </c>
      <c r="B3345" t="s">
        <v>16</v>
      </c>
      <c r="C3345" t="s">
        <v>17</v>
      </c>
      <c r="E3345" s="1">
        <v>44917</v>
      </c>
      <c r="F3345" s="3" t="s">
        <v>1977</v>
      </c>
      <c r="G3345" t="s">
        <v>1978</v>
      </c>
      <c r="H3345" t="s">
        <v>1979</v>
      </c>
      <c r="I3345" t="s">
        <v>1979</v>
      </c>
      <c r="J3345" s="3" t="s">
        <v>1980</v>
      </c>
      <c r="K3345" s="3" t="s">
        <v>1981</v>
      </c>
      <c r="L3345" s="3" t="s">
        <v>22</v>
      </c>
      <c r="M3345" s="5">
        <v>46743</v>
      </c>
      <c r="O3345" t="s">
        <v>23</v>
      </c>
      <c r="P3345">
        <v>3</v>
      </c>
      <c r="S3345" s="6">
        <v>45064</v>
      </c>
      <c r="T3345" t="s">
        <v>689</v>
      </c>
      <c r="U3345" t="s">
        <v>2442</v>
      </c>
    </row>
    <row r="3346" spans="1:21" hidden="1" x14ac:dyDescent="0.25">
      <c r="A3346" t="s">
        <v>1794</v>
      </c>
      <c r="B3346" t="s">
        <v>74</v>
      </c>
      <c r="C3346" t="s">
        <v>17</v>
      </c>
      <c r="E3346" s="1">
        <v>45005</v>
      </c>
      <c r="F3346" s="3" t="s">
        <v>1101</v>
      </c>
      <c r="G3346" t="s">
        <v>2361</v>
      </c>
      <c r="H3346" t="s">
        <v>1702</v>
      </c>
      <c r="J3346" s="3" t="s">
        <v>2362</v>
      </c>
      <c r="K3346" s="3" t="s">
        <v>2363</v>
      </c>
      <c r="L3346" s="3" t="s">
        <v>22</v>
      </c>
      <c r="M3346" s="5">
        <v>46073</v>
      </c>
      <c r="O3346" t="s">
        <v>204</v>
      </c>
      <c r="P3346">
        <v>2</v>
      </c>
      <c r="S3346" s="6">
        <v>45064</v>
      </c>
      <c r="T3346" t="s">
        <v>689</v>
      </c>
      <c r="U3346" t="s">
        <v>2442</v>
      </c>
    </row>
    <row r="3347" spans="1:21" hidden="1" x14ac:dyDescent="0.25">
      <c r="A3347" t="s">
        <v>1794</v>
      </c>
      <c r="B3347" t="s">
        <v>74</v>
      </c>
      <c r="C3347" t="s">
        <v>722</v>
      </c>
      <c r="E3347" s="1">
        <v>44887</v>
      </c>
      <c r="F3347" s="3" t="s">
        <v>1922</v>
      </c>
      <c r="G3347" t="s">
        <v>1879</v>
      </c>
      <c r="H3347" t="s">
        <v>1880</v>
      </c>
      <c r="J3347" s="3" t="s">
        <v>2051</v>
      </c>
      <c r="K3347" s="3">
        <v>21081802</v>
      </c>
      <c r="L3347" s="3" t="s">
        <v>22</v>
      </c>
      <c r="M3347" s="5">
        <v>45358</v>
      </c>
      <c r="O3347" t="s">
        <v>948</v>
      </c>
      <c r="P3347">
        <v>0.01</v>
      </c>
      <c r="S3347" s="6">
        <v>45058</v>
      </c>
      <c r="T3347" t="s">
        <v>2010</v>
      </c>
      <c r="U3347" t="s">
        <v>817</v>
      </c>
    </row>
    <row r="3348" spans="1:21" hidden="1" x14ac:dyDescent="0.25">
      <c r="A3348" t="s">
        <v>1794</v>
      </c>
      <c r="B3348" t="s">
        <v>16</v>
      </c>
      <c r="C3348" t="s">
        <v>17</v>
      </c>
      <c r="E3348" s="1">
        <v>44942</v>
      </c>
      <c r="F3348" s="3" t="s">
        <v>2120</v>
      </c>
      <c r="G3348" t="s">
        <v>2121</v>
      </c>
      <c r="H3348" t="s">
        <v>2122</v>
      </c>
      <c r="I3348" t="s">
        <v>2123</v>
      </c>
      <c r="J3348" s="3" t="s">
        <v>2124</v>
      </c>
      <c r="K3348" s="3" t="s">
        <v>2125</v>
      </c>
      <c r="L3348" s="3" t="s">
        <v>22</v>
      </c>
      <c r="M3348" s="5">
        <v>46768</v>
      </c>
      <c r="O3348" t="s">
        <v>23</v>
      </c>
      <c r="P3348">
        <v>15</v>
      </c>
      <c r="S3348" s="6">
        <v>45019</v>
      </c>
      <c r="T3348" t="s">
        <v>1284</v>
      </c>
      <c r="U3348" t="s">
        <v>2460</v>
      </c>
    </row>
    <row r="3349" spans="1:21" hidden="1" x14ac:dyDescent="0.25">
      <c r="A3349" t="s">
        <v>1794</v>
      </c>
      <c r="B3349" t="s">
        <v>16</v>
      </c>
      <c r="C3349" t="s">
        <v>17</v>
      </c>
      <c r="E3349" s="1">
        <v>44942</v>
      </c>
      <c r="F3349" s="3" t="s">
        <v>2120</v>
      </c>
      <c r="G3349" t="s">
        <v>2121</v>
      </c>
      <c r="H3349" t="s">
        <v>2122</v>
      </c>
      <c r="I3349" t="s">
        <v>2123</v>
      </c>
      <c r="J3349" s="3" t="s">
        <v>2124</v>
      </c>
      <c r="K3349" s="3" t="s">
        <v>2125</v>
      </c>
      <c r="L3349" s="3" t="s">
        <v>22</v>
      </c>
      <c r="M3349" s="5">
        <v>46768</v>
      </c>
      <c r="O3349" t="s">
        <v>23</v>
      </c>
      <c r="P3349">
        <v>15</v>
      </c>
      <c r="S3349" s="6">
        <v>45026</v>
      </c>
      <c r="T3349" t="s">
        <v>1284</v>
      </c>
      <c r="U3349" t="s">
        <v>2461</v>
      </c>
    </row>
    <row r="3350" spans="1:21" hidden="1" x14ac:dyDescent="0.25">
      <c r="A3350" t="s">
        <v>1794</v>
      </c>
      <c r="B3350" t="s">
        <v>16</v>
      </c>
      <c r="C3350" t="s">
        <v>17</v>
      </c>
      <c r="E3350" s="1">
        <v>44942</v>
      </c>
      <c r="F3350" s="3" t="s">
        <v>2120</v>
      </c>
      <c r="G3350" t="s">
        <v>2121</v>
      </c>
      <c r="H3350" t="s">
        <v>2122</v>
      </c>
      <c r="I3350" t="s">
        <v>2123</v>
      </c>
      <c r="J3350" s="3" t="s">
        <v>2124</v>
      </c>
      <c r="K3350" s="3" t="s">
        <v>2125</v>
      </c>
      <c r="L3350" s="3" t="s">
        <v>22</v>
      </c>
      <c r="M3350" s="5">
        <v>46768</v>
      </c>
      <c r="O3350" t="s">
        <v>23</v>
      </c>
      <c r="P3350">
        <v>20</v>
      </c>
      <c r="S3350" s="6">
        <v>45030</v>
      </c>
      <c r="T3350" t="s">
        <v>1284</v>
      </c>
      <c r="U3350" t="s">
        <v>2462</v>
      </c>
    </row>
    <row r="3351" spans="1:21" hidden="1" x14ac:dyDescent="0.25">
      <c r="A3351" t="s">
        <v>1794</v>
      </c>
      <c r="B3351" t="s">
        <v>16</v>
      </c>
      <c r="C3351" t="s">
        <v>17</v>
      </c>
      <c r="E3351" s="1">
        <v>44942</v>
      </c>
      <c r="F3351" s="3" t="s">
        <v>2120</v>
      </c>
      <c r="G3351" t="s">
        <v>2121</v>
      </c>
      <c r="H3351" t="s">
        <v>2122</v>
      </c>
      <c r="I3351" t="s">
        <v>2123</v>
      </c>
      <c r="J3351" s="3" t="s">
        <v>2124</v>
      </c>
      <c r="K3351" s="3" t="s">
        <v>2125</v>
      </c>
      <c r="L3351" s="3" t="s">
        <v>22</v>
      </c>
      <c r="M3351" s="5">
        <v>46768</v>
      </c>
      <c r="O3351" t="s">
        <v>23</v>
      </c>
      <c r="P3351">
        <v>9</v>
      </c>
      <c r="S3351" s="6">
        <v>45056</v>
      </c>
      <c r="T3351" t="s">
        <v>689</v>
      </c>
      <c r="U3351" t="s">
        <v>2463</v>
      </c>
    </row>
    <row r="3352" spans="1:21" hidden="1" x14ac:dyDescent="0.25">
      <c r="A3352" t="s">
        <v>1794</v>
      </c>
      <c r="B3352" t="s">
        <v>16</v>
      </c>
      <c r="C3352" t="s">
        <v>17</v>
      </c>
      <c r="E3352" s="1">
        <v>45035</v>
      </c>
      <c r="F3352" s="3" t="s">
        <v>536</v>
      </c>
      <c r="G3352" t="s">
        <v>2476</v>
      </c>
      <c r="H3352" t="s">
        <v>1435</v>
      </c>
      <c r="J3352" s="3" t="s">
        <v>2477</v>
      </c>
      <c r="K3352" s="3">
        <v>600007</v>
      </c>
      <c r="L3352" s="3" t="s">
        <v>22</v>
      </c>
      <c r="M3352" s="5">
        <v>46087</v>
      </c>
      <c r="N3352">
        <v>50</v>
      </c>
      <c r="O3352" t="s">
        <v>23</v>
      </c>
      <c r="R3352" s="10">
        <f>Table1[[#This Row],[Initial Balance]]-P3376-P4677-P4678</f>
        <v>37</v>
      </c>
      <c r="S3352" s="6">
        <v>45011</v>
      </c>
      <c r="T3352" t="s">
        <v>2032</v>
      </c>
      <c r="U3352" t="s">
        <v>2478</v>
      </c>
    </row>
    <row r="3353" spans="1:21" hidden="1" x14ac:dyDescent="0.25">
      <c r="A3353" t="s">
        <v>1794</v>
      </c>
      <c r="B3353" t="s">
        <v>16</v>
      </c>
      <c r="C3353" t="s">
        <v>17</v>
      </c>
      <c r="D3353" t="s">
        <v>2243</v>
      </c>
      <c r="E3353" s="1">
        <v>45033</v>
      </c>
      <c r="F3353" s="3" t="s">
        <v>2538</v>
      </c>
      <c r="G3353" t="s">
        <v>2539</v>
      </c>
      <c r="H3353" t="s">
        <v>187</v>
      </c>
      <c r="J3353" s="3" t="s">
        <v>2540</v>
      </c>
      <c r="K3353" s="3">
        <v>220701</v>
      </c>
      <c r="L3353" s="3" t="s">
        <v>22</v>
      </c>
      <c r="M3353" s="5">
        <v>45444</v>
      </c>
      <c r="N3353">
        <v>100</v>
      </c>
      <c r="O3353" t="s">
        <v>23</v>
      </c>
      <c r="R3353" s="10">
        <f>Table1[[#This Row],[Initial Balance]]-P3657-P3658-P4047-P4734</f>
        <v>0</v>
      </c>
      <c r="S3353" s="6">
        <v>45033</v>
      </c>
      <c r="T3353" t="s">
        <v>2032</v>
      </c>
      <c r="U3353" t="s">
        <v>25</v>
      </c>
    </row>
    <row r="3354" spans="1:21" hidden="1" x14ac:dyDescent="0.25">
      <c r="A3354" t="s">
        <v>1794</v>
      </c>
      <c r="B3354" t="s">
        <v>74</v>
      </c>
      <c r="C3354" t="s">
        <v>722</v>
      </c>
      <c r="E3354" s="1">
        <v>45034</v>
      </c>
      <c r="F3354" s="3" t="s">
        <v>2551</v>
      </c>
      <c r="G3354" t="s">
        <v>2552</v>
      </c>
      <c r="H3354" t="s">
        <v>2553</v>
      </c>
      <c r="J3354" s="3" t="s">
        <v>2554</v>
      </c>
      <c r="K3354" s="3">
        <v>21081802</v>
      </c>
      <c r="L3354" s="3" t="s">
        <v>22</v>
      </c>
      <c r="M3354" s="5">
        <v>45358</v>
      </c>
      <c r="N3354">
        <v>20</v>
      </c>
      <c r="O3354" t="s">
        <v>948</v>
      </c>
      <c r="R3354" s="10">
        <f>Table1[[#This Row],[Initial Balance]]-SUM(P3355,P3356)</f>
        <v>12.2</v>
      </c>
      <c r="S3354" s="6">
        <v>45034</v>
      </c>
      <c r="T3354" t="s">
        <v>2420</v>
      </c>
      <c r="U3354" t="s">
        <v>2303</v>
      </c>
    </row>
    <row r="3355" spans="1:21" hidden="1" x14ac:dyDescent="0.25">
      <c r="A3355" t="s">
        <v>1794</v>
      </c>
      <c r="B3355" t="s">
        <v>74</v>
      </c>
      <c r="C3355" t="s">
        <v>722</v>
      </c>
      <c r="E3355" s="1">
        <v>45034</v>
      </c>
      <c r="F3355" s="3" t="s">
        <v>2551</v>
      </c>
      <c r="G3355" t="s">
        <v>2552</v>
      </c>
      <c r="H3355" t="s">
        <v>2553</v>
      </c>
      <c r="J3355" s="3" t="s">
        <v>2554</v>
      </c>
      <c r="K3355" s="3">
        <v>21081802</v>
      </c>
      <c r="L3355" s="3" t="s">
        <v>22</v>
      </c>
      <c r="M3355" s="5">
        <v>45358</v>
      </c>
      <c r="O3355" t="s">
        <v>948</v>
      </c>
      <c r="P3355">
        <v>7.8</v>
      </c>
      <c r="S3355" s="6">
        <v>45035</v>
      </c>
      <c r="T3355" t="s">
        <v>1284</v>
      </c>
      <c r="U3355" t="s">
        <v>2555</v>
      </c>
    </row>
    <row r="3356" spans="1:21" hidden="1" x14ac:dyDescent="0.25">
      <c r="A3356" t="s">
        <v>1794</v>
      </c>
      <c r="B3356" t="s">
        <v>74</v>
      </c>
      <c r="C3356" t="s">
        <v>17</v>
      </c>
      <c r="E3356" s="1">
        <v>45034</v>
      </c>
      <c r="F3356" s="3" t="s">
        <v>2551</v>
      </c>
      <c r="G3356" t="s">
        <v>2552</v>
      </c>
      <c r="H3356" t="s">
        <v>2553</v>
      </c>
      <c r="J3356" s="3" t="s">
        <v>2554</v>
      </c>
      <c r="K3356" s="3">
        <v>21081802</v>
      </c>
      <c r="L3356" s="3" t="s">
        <v>22</v>
      </c>
      <c r="M3356" s="5">
        <v>45358</v>
      </c>
      <c r="O3356" t="s">
        <v>948</v>
      </c>
      <c r="P3356">
        <v>0</v>
      </c>
      <c r="S3356" s="6">
        <v>45057</v>
      </c>
      <c r="T3356" t="s">
        <v>2032</v>
      </c>
      <c r="U3356" t="s">
        <v>25</v>
      </c>
    </row>
    <row r="3357" spans="1:21" hidden="1" x14ac:dyDescent="0.25">
      <c r="A3357" t="s">
        <v>1794</v>
      </c>
      <c r="B3357" t="s">
        <v>16</v>
      </c>
      <c r="C3357" t="s">
        <v>17</v>
      </c>
      <c r="E3357" s="1">
        <v>44937</v>
      </c>
      <c r="F3357" s="3">
        <v>3006</v>
      </c>
      <c r="G3357" t="s">
        <v>2168</v>
      </c>
      <c r="H3357" t="s">
        <v>20</v>
      </c>
      <c r="I3357" t="s">
        <v>20</v>
      </c>
      <c r="J3357" s="3" t="s">
        <v>2169</v>
      </c>
      <c r="K3357" s="3">
        <v>20022062</v>
      </c>
      <c r="L3357" s="3" t="s">
        <v>22</v>
      </c>
      <c r="M3357" s="5">
        <v>45857</v>
      </c>
      <c r="O3357" t="s">
        <v>23</v>
      </c>
      <c r="P3357">
        <v>6</v>
      </c>
      <c r="S3357" s="6">
        <v>44985</v>
      </c>
      <c r="T3357" t="s">
        <v>28</v>
      </c>
      <c r="U3357" t="s">
        <v>2405</v>
      </c>
    </row>
    <row r="3358" spans="1:21" hidden="1" x14ac:dyDescent="0.25">
      <c r="A3358" t="s">
        <v>1794</v>
      </c>
      <c r="B3358" t="s">
        <v>16</v>
      </c>
      <c r="C3358" t="s">
        <v>17</v>
      </c>
      <c r="E3358" s="1">
        <v>44937</v>
      </c>
      <c r="F3358" s="3">
        <v>3006</v>
      </c>
      <c r="G3358" t="s">
        <v>2168</v>
      </c>
      <c r="H3358" t="s">
        <v>20</v>
      </c>
      <c r="I3358" t="s">
        <v>20</v>
      </c>
      <c r="J3358" s="3" t="s">
        <v>2169</v>
      </c>
      <c r="K3358" s="3">
        <v>20022062</v>
      </c>
      <c r="L3358" s="3" t="s">
        <v>22</v>
      </c>
      <c r="M3358" s="5">
        <v>45857</v>
      </c>
      <c r="O3358" t="s">
        <v>23</v>
      </c>
      <c r="P3358">
        <v>2</v>
      </c>
      <c r="S3358" s="6">
        <v>45005</v>
      </c>
      <c r="T3358" t="s">
        <v>1284</v>
      </c>
      <c r="U3358" t="s">
        <v>2612</v>
      </c>
    </row>
    <row r="3359" spans="1:21" hidden="1" x14ac:dyDescent="0.25">
      <c r="A3359" t="s">
        <v>1794</v>
      </c>
      <c r="B3359" t="s">
        <v>16</v>
      </c>
      <c r="C3359" t="s">
        <v>17</v>
      </c>
      <c r="E3359" s="1">
        <v>44937</v>
      </c>
      <c r="F3359" s="3">
        <v>3006</v>
      </c>
      <c r="G3359" t="s">
        <v>2168</v>
      </c>
      <c r="H3359" t="s">
        <v>20</v>
      </c>
      <c r="I3359" t="s">
        <v>20</v>
      </c>
      <c r="J3359" s="3" t="s">
        <v>2169</v>
      </c>
      <c r="K3359" s="3">
        <v>20022062</v>
      </c>
      <c r="L3359" s="3" t="s">
        <v>22</v>
      </c>
      <c r="M3359" s="5">
        <v>45857</v>
      </c>
      <c r="O3359" t="s">
        <v>23</v>
      </c>
      <c r="P3359">
        <v>6</v>
      </c>
      <c r="S3359" s="6">
        <v>44993</v>
      </c>
      <c r="T3359" t="s">
        <v>28</v>
      </c>
      <c r="U3359" t="s">
        <v>2406</v>
      </c>
    </row>
    <row r="3360" spans="1:21" hidden="1" x14ac:dyDescent="0.25">
      <c r="A3360" t="s">
        <v>1794</v>
      </c>
      <c r="B3360" t="s">
        <v>16</v>
      </c>
      <c r="C3360" t="s">
        <v>17</v>
      </c>
      <c r="E3360" s="1">
        <v>44937</v>
      </c>
      <c r="F3360" s="3">
        <v>3006</v>
      </c>
      <c r="G3360" t="s">
        <v>2168</v>
      </c>
      <c r="H3360" t="s">
        <v>20</v>
      </c>
      <c r="I3360" t="s">
        <v>20</v>
      </c>
      <c r="J3360" s="3" t="s">
        <v>2169</v>
      </c>
      <c r="K3360" s="3">
        <v>20022062</v>
      </c>
      <c r="L3360" s="3" t="s">
        <v>22</v>
      </c>
      <c r="M3360" s="5">
        <v>45857</v>
      </c>
      <c r="O3360" t="s">
        <v>23</v>
      </c>
      <c r="P3360">
        <v>3</v>
      </c>
      <c r="S3360" s="6">
        <v>45013</v>
      </c>
      <c r="T3360" t="s">
        <v>1073</v>
      </c>
      <c r="U3360" t="s">
        <v>2371</v>
      </c>
    </row>
    <row r="3361" spans="1:21" hidden="1" x14ac:dyDescent="0.25">
      <c r="A3361" t="s">
        <v>1794</v>
      </c>
      <c r="B3361" t="s">
        <v>16</v>
      </c>
      <c r="C3361" t="s">
        <v>17</v>
      </c>
      <c r="E3361" s="1">
        <v>44937</v>
      </c>
      <c r="F3361" s="3">
        <v>3006</v>
      </c>
      <c r="G3361" t="s">
        <v>2168</v>
      </c>
      <c r="H3361" t="s">
        <v>20</v>
      </c>
      <c r="I3361" t="s">
        <v>20</v>
      </c>
      <c r="J3361" s="3" t="s">
        <v>2169</v>
      </c>
      <c r="K3361" s="3">
        <v>20022062</v>
      </c>
      <c r="L3361" s="3" t="s">
        <v>22</v>
      </c>
      <c r="M3361" s="5">
        <v>45857</v>
      </c>
      <c r="O3361" t="s">
        <v>23</v>
      </c>
      <c r="P3361">
        <v>6</v>
      </c>
      <c r="S3361" s="6">
        <v>45013</v>
      </c>
      <c r="T3361" t="s">
        <v>28</v>
      </c>
      <c r="U3361" t="s">
        <v>2407</v>
      </c>
    </row>
    <row r="3362" spans="1:21" hidden="1" x14ac:dyDescent="0.25">
      <c r="A3362" t="s">
        <v>1794</v>
      </c>
      <c r="B3362" t="s">
        <v>16</v>
      </c>
      <c r="C3362" t="s">
        <v>17</v>
      </c>
      <c r="E3362" s="1">
        <v>44937</v>
      </c>
      <c r="F3362" s="3">
        <v>3006</v>
      </c>
      <c r="G3362" t="s">
        <v>2168</v>
      </c>
      <c r="H3362" t="s">
        <v>20</v>
      </c>
      <c r="I3362" t="s">
        <v>20</v>
      </c>
      <c r="J3362" s="3" t="s">
        <v>2169</v>
      </c>
      <c r="K3362" s="3">
        <v>20022062</v>
      </c>
      <c r="L3362" s="3" t="s">
        <v>22</v>
      </c>
      <c r="M3362" s="5">
        <v>45857</v>
      </c>
      <c r="O3362" t="s">
        <v>23</v>
      </c>
      <c r="P3362">
        <v>3</v>
      </c>
      <c r="S3362" s="6">
        <v>45019</v>
      </c>
      <c r="T3362" t="s">
        <v>1284</v>
      </c>
      <c r="U3362" t="s">
        <v>2427</v>
      </c>
    </row>
    <row r="3363" spans="1:21" hidden="1" x14ac:dyDescent="0.25">
      <c r="A3363" t="s">
        <v>1794</v>
      </c>
      <c r="B3363" t="s">
        <v>16</v>
      </c>
      <c r="C3363" t="s">
        <v>17</v>
      </c>
      <c r="E3363" s="1">
        <v>44937</v>
      </c>
      <c r="F3363" s="3">
        <v>3006</v>
      </c>
      <c r="G3363" t="s">
        <v>2168</v>
      </c>
      <c r="H3363" t="s">
        <v>20</v>
      </c>
      <c r="I3363" t="s">
        <v>20</v>
      </c>
      <c r="J3363" s="3" t="s">
        <v>2169</v>
      </c>
      <c r="K3363" s="3">
        <v>20022062</v>
      </c>
      <c r="L3363" s="3" t="s">
        <v>22</v>
      </c>
      <c r="M3363" s="5">
        <v>45857</v>
      </c>
      <c r="O3363" t="s">
        <v>23</v>
      </c>
      <c r="P3363">
        <v>3</v>
      </c>
      <c r="S3363" s="6">
        <v>45027</v>
      </c>
      <c r="T3363" t="s">
        <v>1284</v>
      </c>
      <c r="U3363" t="s">
        <v>2428</v>
      </c>
    </row>
    <row r="3364" spans="1:21" hidden="1" x14ac:dyDescent="0.25">
      <c r="A3364" t="s">
        <v>1794</v>
      </c>
      <c r="B3364" t="s">
        <v>16</v>
      </c>
      <c r="C3364" t="s">
        <v>17</v>
      </c>
      <c r="E3364" s="1">
        <v>44937</v>
      </c>
      <c r="F3364" s="3">
        <v>3006</v>
      </c>
      <c r="G3364" t="s">
        <v>2168</v>
      </c>
      <c r="H3364" t="s">
        <v>20</v>
      </c>
      <c r="I3364" t="s">
        <v>20</v>
      </c>
      <c r="J3364" s="3" t="s">
        <v>2169</v>
      </c>
      <c r="K3364" s="3">
        <v>20022062</v>
      </c>
      <c r="L3364" s="3" t="s">
        <v>22</v>
      </c>
      <c r="M3364" s="5">
        <v>45857</v>
      </c>
      <c r="O3364" t="s">
        <v>23</v>
      </c>
      <c r="P3364">
        <v>3</v>
      </c>
      <c r="S3364" s="6">
        <v>45033</v>
      </c>
      <c r="T3364" t="s">
        <v>1284</v>
      </c>
      <c r="U3364" t="s">
        <v>2429</v>
      </c>
    </row>
    <row r="3365" spans="1:21" hidden="1" x14ac:dyDescent="0.25">
      <c r="A3365" t="s">
        <v>1794</v>
      </c>
      <c r="B3365" t="s">
        <v>16</v>
      </c>
      <c r="C3365" t="s">
        <v>17</v>
      </c>
      <c r="E3365" s="1">
        <v>44937</v>
      </c>
      <c r="F3365" s="3">
        <v>430281</v>
      </c>
      <c r="G3365" t="s">
        <v>2133</v>
      </c>
      <c r="H3365" t="s">
        <v>20</v>
      </c>
      <c r="I3365" t="s">
        <v>20</v>
      </c>
      <c r="J3365" s="3" t="s">
        <v>2134</v>
      </c>
      <c r="K3365" s="3">
        <v>20722020</v>
      </c>
      <c r="L3365" s="3" t="s">
        <v>22</v>
      </c>
      <c r="M3365" s="5">
        <v>45864</v>
      </c>
      <c r="O3365" t="s">
        <v>23</v>
      </c>
      <c r="P3365">
        <v>2</v>
      </c>
      <c r="S3365" s="6">
        <v>45007</v>
      </c>
      <c r="T3365" t="s">
        <v>1284</v>
      </c>
      <c r="U3365" t="s">
        <v>2223</v>
      </c>
    </row>
    <row r="3366" spans="1:21" hidden="1" x14ac:dyDescent="0.25">
      <c r="A3366" t="s">
        <v>1794</v>
      </c>
      <c r="B3366" t="s">
        <v>16</v>
      </c>
      <c r="C3366" t="s">
        <v>17</v>
      </c>
      <c r="E3366" s="1">
        <v>44937</v>
      </c>
      <c r="F3366" s="3">
        <v>430281</v>
      </c>
      <c r="G3366" t="s">
        <v>2133</v>
      </c>
      <c r="H3366" t="s">
        <v>20</v>
      </c>
      <c r="I3366" t="s">
        <v>20</v>
      </c>
      <c r="J3366" s="3" t="s">
        <v>2134</v>
      </c>
      <c r="K3366" s="3">
        <v>20722020</v>
      </c>
      <c r="L3366" s="3" t="s">
        <v>22</v>
      </c>
      <c r="M3366" s="5">
        <v>45864</v>
      </c>
      <c r="O3366" t="s">
        <v>23</v>
      </c>
      <c r="P3366">
        <v>2</v>
      </c>
      <c r="S3366" s="6">
        <v>45007</v>
      </c>
      <c r="T3366" t="s">
        <v>1284</v>
      </c>
      <c r="U3366" t="s">
        <v>2328</v>
      </c>
    </row>
    <row r="3367" spans="1:21" hidden="1" x14ac:dyDescent="0.25">
      <c r="A3367" t="s">
        <v>1794</v>
      </c>
      <c r="B3367" t="s">
        <v>16</v>
      </c>
      <c r="C3367" t="s">
        <v>17</v>
      </c>
      <c r="E3367" s="1">
        <v>44937</v>
      </c>
      <c r="F3367" s="3">
        <v>430281</v>
      </c>
      <c r="G3367" t="s">
        <v>2133</v>
      </c>
      <c r="H3367" t="s">
        <v>20</v>
      </c>
      <c r="I3367" t="s">
        <v>20</v>
      </c>
      <c r="J3367" s="3" t="s">
        <v>2134</v>
      </c>
      <c r="K3367" s="3">
        <v>20722020</v>
      </c>
      <c r="L3367" s="3" t="s">
        <v>22</v>
      </c>
      <c r="M3367" s="5">
        <v>45864</v>
      </c>
      <c r="O3367" t="s">
        <v>23</v>
      </c>
      <c r="P3367">
        <v>2</v>
      </c>
      <c r="S3367" s="6">
        <v>45013</v>
      </c>
      <c r="T3367" t="s">
        <v>1073</v>
      </c>
      <c r="U3367" t="s">
        <v>2434</v>
      </c>
    </row>
    <row r="3368" spans="1:21" hidden="1" x14ac:dyDescent="0.25">
      <c r="A3368" t="s">
        <v>1794</v>
      </c>
      <c r="B3368" t="s">
        <v>16</v>
      </c>
      <c r="C3368" t="s">
        <v>17</v>
      </c>
      <c r="E3368" s="1">
        <v>44937</v>
      </c>
      <c r="F3368" s="3">
        <v>430281</v>
      </c>
      <c r="G3368" t="s">
        <v>2133</v>
      </c>
      <c r="H3368" t="s">
        <v>20</v>
      </c>
      <c r="I3368" t="s">
        <v>20</v>
      </c>
      <c r="J3368" s="3" t="s">
        <v>2134</v>
      </c>
      <c r="K3368" s="3">
        <v>20722020</v>
      </c>
      <c r="L3368" s="3" t="s">
        <v>22</v>
      </c>
      <c r="M3368" s="5">
        <v>45864</v>
      </c>
      <c r="O3368" t="s">
        <v>23</v>
      </c>
      <c r="P3368">
        <v>2</v>
      </c>
      <c r="S3368" s="6">
        <v>45021</v>
      </c>
      <c r="T3368" t="s">
        <v>1284</v>
      </c>
      <c r="U3368" t="s">
        <v>2847</v>
      </c>
    </row>
    <row r="3369" spans="1:21" hidden="1" x14ac:dyDescent="0.25">
      <c r="A3369" t="s">
        <v>1794</v>
      </c>
      <c r="B3369" t="s">
        <v>16</v>
      </c>
      <c r="C3369" t="s">
        <v>17</v>
      </c>
      <c r="E3369" s="1">
        <v>44937</v>
      </c>
      <c r="F3369" s="3">
        <v>430281</v>
      </c>
      <c r="G3369" t="s">
        <v>2133</v>
      </c>
      <c r="H3369" t="s">
        <v>20</v>
      </c>
      <c r="I3369" t="s">
        <v>20</v>
      </c>
      <c r="J3369" s="3" t="s">
        <v>2134</v>
      </c>
      <c r="K3369" s="3">
        <v>20722020</v>
      </c>
      <c r="L3369" s="3" t="s">
        <v>22</v>
      </c>
      <c r="M3369" s="5">
        <v>45864</v>
      </c>
      <c r="O3369" t="s">
        <v>23</v>
      </c>
      <c r="P3369">
        <v>2</v>
      </c>
      <c r="S3369" s="6">
        <v>45027</v>
      </c>
      <c r="T3369" t="s">
        <v>1284</v>
      </c>
      <c r="U3369" t="s">
        <v>2626</v>
      </c>
    </row>
    <row r="3370" spans="1:21" hidden="1" x14ac:dyDescent="0.25">
      <c r="A3370" t="s">
        <v>1794</v>
      </c>
      <c r="B3370" t="s">
        <v>16</v>
      </c>
      <c r="C3370" t="s">
        <v>17</v>
      </c>
      <c r="E3370" s="1">
        <v>44937</v>
      </c>
      <c r="F3370" s="3">
        <v>430281</v>
      </c>
      <c r="G3370" t="s">
        <v>2133</v>
      </c>
      <c r="H3370" t="s">
        <v>20</v>
      </c>
      <c r="I3370" t="s">
        <v>20</v>
      </c>
      <c r="J3370" s="3" t="s">
        <v>2134</v>
      </c>
      <c r="K3370" s="3">
        <v>20722020</v>
      </c>
      <c r="L3370" s="3" t="s">
        <v>22</v>
      </c>
      <c r="M3370" s="5">
        <v>45864</v>
      </c>
      <c r="O3370" t="s">
        <v>23</v>
      </c>
      <c r="P3370">
        <v>2</v>
      </c>
      <c r="S3370" s="6">
        <v>45033</v>
      </c>
      <c r="T3370" t="s">
        <v>1284</v>
      </c>
      <c r="U3370" t="s">
        <v>2655</v>
      </c>
    </row>
    <row r="3371" spans="1:21" hidden="1" x14ac:dyDescent="0.25">
      <c r="A3371" t="s">
        <v>1794</v>
      </c>
      <c r="B3371" t="s">
        <v>16</v>
      </c>
      <c r="C3371" t="s">
        <v>17</v>
      </c>
      <c r="E3371" s="1">
        <v>44938</v>
      </c>
      <c r="F3371" s="3" t="s">
        <v>2156</v>
      </c>
      <c r="G3371" t="s">
        <v>2157</v>
      </c>
      <c r="H3371" t="s">
        <v>20</v>
      </c>
      <c r="I3371" t="s">
        <v>20</v>
      </c>
      <c r="J3371" s="3" t="s">
        <v>2158</v>
      </c>
      <c r="K3371" s="3" t="s">
        <v>2159</v>
      </c>
      <c r="L3371" s="3" t="s">
        <v>22</v>
      </c>
      <c r="M3371" s="5">
        <v>46764</v>
      </c>
      <c r="O3371" t="s">
        <v>23</v>
      </c>
      <c r="P3371">
        <v>1</v>
      </c>
      <c r="S3371" s="6">
        <v>45019</v>
      </c>
      <c r="T3371" t="s">
        <v>1284</v>
      </c>
      <c r="U3371" t="s">
        <v>2460</v>
      </c>
    </row>
    <row r="3372" spans="1:21" hidden="1" x14ac:dyDescent="0.25">
      <c r="A3372" t="s">
        <v>1794</v>
      </c>
      <c r="B3372" t="s">
        <v>16</v>
      </c>
      <c r="C3372" t="s">
        <v>17</v>
      </c>
      <c r="E3372" s="1">
        <v>44894</v>
      </c>
      <c r="F3372" s="3" t="s">
        <v>1905</v>
      </c>
      <c r="G3372" t="s">
        <v>1906</v>
      </c>
      <c r="H3372" t="s">
        <v>20</v>
      </c>
      <c r="I3372" t="s">
        <v>20</v>
      </c>
      <c r="J3372" s="3" t="s">
        <v>1907</v>
      </c>
      <c r="K3372" s="3">
        <v>519484</v>
      </c>
      <c r="L3372" s="3" t="s">
        <v>22</v>
      </c>
      <c r="M3372" s="5">
        <v>45808</v>
      </c>
      <c r="O3372" t="s">
        <v>23</v>
      </c>
      <c r="P3372">
        <v>50</v>
      </c>
      <c r="S3372" s="6">
        <v>45013</v>
      </c>
      <c r="T3372" t="s">
        <v>1073</v>
      </c>
      <c r="U3372" t="s">
        <v>2434</v>
      </c>
    </row>
    <row r="3373" spans="1:21" hidden="1" x14ac:dyDescent="0.25">
      <c r="A3373" t="s">
        <v>1794</v>
      </c>
      <c r="B3373" t="s">
        <v>16</v>
      </c>
      <c r="C3373" t="s">
        <v>17</v>
      </c>
      <c r="E3373" s="1">
        <v>44894</v>
      </c>
      <c r="F3373" s="3" t="s">
        <v>1905</v>
      </c>
      <c r="G3373" t="s">
        <v>1906</v>
      </c>
      <c r="H3373" t="s">
        <v>20</v>
      </c>
      <c r="I3373" t="s">
        <v>20</v>
      </c>
      <c r="J3373" s="3" t="s">
        <v>1907</v>
      </c>
      <c r="K3373" s="3">
        <v>519484</v>
      </c>
      <c r="L3373" s="3" t="s">
        <v>22</v>
      </c>
      <c r="M3373" s="5">
        <v>45808</v>
      </c>
      <c r="O3373" t="s">
        <v>23</v>
      </c>
      <c r="P3373">
        <v>55</v>
      </c>
      <c r="S3373" s="6">
        <v>45021</v>
      </c>
      <c r="T3373" t="s">
        <v>1284</v>
      </c>
      <c r="U3373" t="s">
        <v>2432</v>
      </c>
    </row>
    <row r="3374" spans="1:21" hidden="1" x14ac:dyDescent="0.25">
      <c r="A3374" t="s">
        <v>1794</v>
      </c>
      <c r="B3374" t="s">
        <v>16</v>
      </c>
      <c r="C3374" t="s">
        <v>17</v>
      </c>
      <c r="E3374" s="1">
        <v>44894</v>
      </c>
      <c r="F3374" s="3" t="s">
        <v>1905</v>
      </c>
      <c r="G3374" t="s">
        <v>1906</v>
      </c>
      <c r="H3374" t="s">
        <v>20</v>
      </c>
      <c r="I3374" t="s">
        <v>20</v>
      </c>
      <c r="J3374" s="3" t="s">
        <v>1907</v>
      </c>
      <c r="K3374" s="3">
        <v>519484</v>
      </c>
      <c r="L3374" s="3" t="s">
        <v>22</v>
      </c>
      <c r="M3374" s="5">
        <v>45808</v>
      </c>
      <c r="O3374" t="s">
        <v>23</v>
      </c>
      <c r="P3374">
        <v>50</v>
      </c>
      <c r="S3374" s="6">
        <v>45027</v>
      </c>
      <c r="T3374" t="s">
        <v>1284</v>
      </c>
      <c r="U3374" t="s">
        <v>2626</v>
      </c>
    </row>
    <row r="3375" spans="1:21" hidden="1" x14ac:dyDescent="0.25">
      <c r="A3375" t="s">
        <v>1794</v>
      </c>
      <c r="B3375" t="s">
        <v>16</v>
      </c>
      <c r="C3375" t="s">
        <v>17</v>
      </c>
      <c r="E3375" s="1">
        <v>44894</v>
      </c>
      <c r="F3375" s="3" t="s">
        <v>1905</v>
      </c>
      <c r="G3375" t="s">
        <v>1906</v>
      </c>
      <c r="H3375" t="s">
        <v>20</v>
      </c>
      <c r="I3375" t="s">
        <v>20</v>
      </c>
      <c r="J3375" s="3" t="s">
        <v>1907</v>
      </c>
      <c r="K3375" s="3">
        <v>519484</v>
      </c>
      <c r="L3375" s="3" t="s">
        <v>22</v>
      </c>
      <c r="M3375" s="5">
        <v>45808</v>
      </c>
      <c r="O3375" t="s">
        <v>23</v>
      </c>
      <c r="P3375">
        <v>50</v>
      </c>
      <c r="S3375" s="6">
        <v>45033</v>
      </c>
      <c r="T3375" t="s">
        <v>1284</v>
      </c>
      <c r="U3375" t="s">
        <v>2627</v>
      </c>
    </row>
    <row r="3376" spans="1:21" hidden="1" x14ac:dyDescent="0.25">
      <c r="A3376" t="s">
        <v>1794</v>
      </c>
      <c r="B3376" t="s">
        <v>16</v>
      </c>
      <c r="C3376" t="s">
        <v>17</v>
      </c>
      <c r="E3376" s="1">
        <v>45035</v>
      </c>
      <c r="F3376" s="3" t="s">
        <v>536</v>
      </c>
      <c r="G3376" t="s">
        <v>2476</v>
      </c>
      <c r="H3376" t="s">
        <v>1435</v>
      </c>
      <c r="J3376" s="3" t="s">
        <v>2477</v>
      </c>
      <c r="K3376" s="3">
        <v>600007</v>
      </c>
      <c r="L3376" s="3" t="s">
        <v>22</v>
      </c>
      <c r="M3376" s="5">
        <v>46087</v>
      </c>
      <c r="O3376" t="s">
        <v>23</v>
      </c>
      <c r="P3376">
        <v>6</v>
      </c>
      <c r="S3376" s="6">
        <v>45114</v>
      </c>
      <c r="T3376" t="s">
        <v>2638</v>
      </c>
      <c r="U3376" t="s">
        <v>2639</v>
      </c>
    </row>
    <row r="3377" spans="1:21" hidden="1" x14ac:dyDescent="0.25">
      <c r="A3377" t="s">
        <v>1794</v>
      </c>
      <c r="B3377" t="s">
        <v>16</v>
      </c>
      <c r="C3377" t="s">
        <v>17</v>
      </c>
      <c r="E3377" s="1">
        <v>44978</v>
      </c>
      <c r="F3377" s="3">
        <v>3100499</v>
      </c>
      <c r="G3377" t="s">
        <v>2279</v>
      </c>
      <c r="H3377" t="s">
        <v>20</v>
      </c>
      <c r="J3377" s="3" t="s">
        <v>2280</v>
      </c>
      <c r="K3377" s="3" t="s">
        <v>2281</v>
      </c>
      <c r="L3377" s="3" t="s">
        <v>22</v>
      </c>
      <c r="M3377" s="5">
        <v>44934</v>
      </c>
      <c r="P3377">
        <v>8.3000000000000007</v>
      </c>
      <c r="S3377" s="6">
        <v>45019</v>
      </c>
      <c r="T3377" t="s">
        <v>1284</v>
      </c>
      <c r="U3377" t="s">
        <v>2460</v>
      </c>
    </row>
    <row r="3378" spans="1:21" hidden="1" x14ac:dyDescent="0.25">
      <c r="A3378" t="s">
        <v>1794</v>
      </c>
      <c r="B3378" t="s">
        <v>16</v>
      </c>
      <c r="C3378" t="s">
        <v>17</v>
      </c>
      <c r="E3378" s="1">
        <v>44978</v>
      </c>
      <c r="F3378" s="3">
        <v>3100499</v>
      </c>
      <c r="G3378" t="s">
        <v>2279</v>
      </c>
      <c r="H3378" t="s">
        <v>20</v>
      </c>
      <c r="J3378" s="3" t="s">
        <v>2280</v>
      </c>
      <c r="K3378" s="3" t="s">
        <v>2281</v>
      </c>
      <c r="L3378" s="3" t="s">
        <v>22</v>
      </c>
      <c r="M3378" s="5">
        <v>44934</v>
      </c>
      <c r="P3378">
        <v>8.3000000000000007</v>
      </c>
      <c r="S3378" s="6">
        <v>45026</v>
      </c>
      <c r="T3378" t="s">
        <v>1284</v>
      </c>
      <c r="U3378" t="s">
        <v>2640</v>
      </c>
    </row>
    <row r="3379" spans="1:21" hidden="1" x14ac:dyDescent="0.25">
      <c r="A3379" t="s">
        <v>1794</v>
      </c>
      <c r="B3379" t="s">
        <v>16</v>
      </c>
      <c r="C3379" t="s">
        <v>17</v>
      </c>
      <c r="E3379" s="1">
        <v>44978</v>
      </c>
      <c r="F3379" s="3">
        <v>3100499</v>
      </c>
      <c r="G3379" t="s">
        <v>2279</v>
      </c>
      <c r="H3379" t="s">
        <v>20</v>
      </c>
      <c r="J3379" s="3" t="s">
        <v>2280</v>
      </c>
      <c r="K3379" s="3" t="s">
        <v>2281</v>
      </c>
      <c r="L3379" s="3" t="s">
        <v>22</v>
      </c>
      <c r="M3379" s="5">
        <v>44934</v>
      </c>
      <c r="P3379">
        <v>6</v>
      </c>
      <c r="S3379" s="6">
        <v>45118</v>
      </c>
      <c r="T3379" t="s">
        <v>1284</v>
      </c>
      <c r="U3379" t="s">
        <v>1031</v>
      </c>
    </row>
    <row r="3380" spans="1:21" hidden="1" x14ac:dyDescent="0.25">
      <c r="A3380" t="s">
        <v>1794</v>
      </c>
      <c r="B3380" t="s">
        <v>16</v>
      </c>
      <c r="C3380" t="s">
        <v>17</v>
      </c>
      <c r="E3380" s="1">
        <v>44949</v>
      </c>
      <c r="F3380" s="3">
        <v>120710</v>
      </c>
      <c r="G3380" t="s">
        <v>1906</v>
      </c>
      <c r="H3380" t="s">
        <v>41</v>
      </c>
      <c r="I3380" t="s">
        <v>41</v>
      </c>
      <c r="J3380" s="3" t="s">
        <v>2160</v>
      </c>
      <c r="K3380" s="3">
        <v>519484</v>
      </c>
      <c r="L3380" s="3" t="s">
        <v>22</v>
      </c>
      <c r="M3380" s="5">
        <v>45808</v>
      </c>
      <c r="O3380" t="s">
        <v>23</v>
      </c>
      <c r="P3380">
        <v>20</v>
      </c>
      <c r="S3380" s="6">
        <v>45085</v>
      </c>
      <c r="T3380" t="s">
        <v>1971</v>
      </c>
      <c r="U3380" t="s">
        <v>2327</v>
      </c>
    </row>
    <row r="3381" spans="1:21" hidden="1" x14ac:dyDescent="0.25">
      <c r="A3381" t="s">
        <v>1794</v>
      </c>
      <c r="B3381" t="s">
        <v>74</v>
      </c>
      <c r="C3381" t="s">
        <v>17</v>
      </c>
      <c r="E3381" s="1">
        <v>44930</v>
      </c>
      <c r="F3381" s="3" t="s">
        <v>2045</v>
      </c>
      <c r="G3381" t="s">
        <v>2359</v>
      </c>
      <c r="H3381" t="s">
        <v>2040</v>
      </c>
      <c r="J3381" s="3" t="s">
        <v>2360</v>
      </c>
      <c r="K3381" s="3">
        <v>290654</v>
      </c>
      <c r="L3381" s="3" t="s">
        <v>22</v>
      </c>
      <c r="M3381" s="5">
        <v>46756</v>
      </c>
      <c r="O3381" t="s">
        <v>227</v>
      </c>
      <c r="P3381">
        <v>1</v>
      </c>
      <c r="S3381" s="6">
        <v>45030</v>
      </c>
      <c r="T3381" t="s">
        <v>1284</v>
      </c>
      <c r="U3381" t="s">
        <v>2627</v>
      </c>
    </row>
    <row r="3382" spans="1:21" hidden="1" x14ac:dyDescent="0.25">
      <c r="A3382" t="s">
        <v>1794</v>
      </c>
      <c r="B3382" t="s">
        <v>74</v>
      </c>
      <c r="C3382" t="s">
        <v>722</v>
      </c>
      <c r="E3382" s="1">
        <v>44930</v>
      </c>
      <c r="F3382" s="3" t="s">
        <v>2045</v>
      </c>
      <c r="G3382" t="s">
        <v>2046</v>
      </c>
      <c r="H3382" t="s">
        <v>2040</v>
      </c>
      <c r="J3382" s="3" t="s">
        <v>2047</v>
      </c>
      <c r="K3382" s="3">
        <v>290654</v>
      </c>
      <c r="L3382" s="3" t="s">
        <v>22</v>
      </c>
      <c r="M3382" s="5">
        <v>46756</v>
      </c>
      <c r="O3382" t="s">
        <v>1520</v>
      </c>
      <c r="P3382">
        <v>1</v>
      </c>
      <c r="S3382" s="6">
        <v>45012</v>
      </c>
      <c r="T3382" t="s">
        <v>1284</v>
      </c>
      <c r="U3382" t="s">
        <v>2331</v>
      </c>
    </row>
    <row r="3383" spans="1:21" hidden="1" x14ac:dyDescent="0.25">
      <c r="A3383" t="s">
        <v>1794</v>
      </c>
      <c r="B3383" t="s">
        <v>74</v>
      </c>
      <c r="C3383" t="s">
        <v>722</v>
      </c>
      <c r="E3383" s="1">
        <v>44930</v>
      </c>
      <c r="F3383" s="3" t="s">
        <v>2045</v>
      </c>
      <c r="G3383" t="s">
        <v>2046</v>
      </c>
      <c r="H3383" t="s">
        <v>2040</v>
      </c>
      <c r="J3383" s="3" t="s">
        <v>2047</v>
      </c>
      <c r="K3383" s="3">
        <v>290654</v>
      </c>
      <c r="L3383" s="3" t="s">
        <v>22</v>
      </c>
      <c r="M3383" s="5">
        <v>46756</v>
      </c>
      <c r="O3383" t="s">
        <v>1520</v>
      </c>
      <c r="P3383">
        <v>1</v>
      </c>
      <c r="Q3383" s="13"/>
      <c r="S3383" s="6">
        <v>45019</v>
      </c>
      <c r="T3383" t="s">
        <v>1284</v>
      </c>
      <c r="U3383" t="s">
        <v>2460</v>
      </c>
    </row>
    <row r="3384" spans="1:21" hidden="1" x14ac:dyDescent="0.25">
      <c r="A3384" t="s">
        <v>1794</v>
      </c>
      <c r="B3384" t="s">
        <v>74</v>
      </c>
      <c r="C3384" t="s">
        <v>722</v>
      </c>
      <c r="E3384" s="1">
        <v>44930</v>
      </c>
      <c r="F3384" s="3" t="s">
        <v>2045</v>
      </c>
      <c r="G3384" t="s">
        <v>2046</v>
      </c>
      <c r="H3384" t="s">
        <v>2040</v>
      </c>
      <c r="J3384" s="3" t="s">
        <v>2047</v>
      </c>
      <c r="K3384" s="3">
        <v>290654</v>
      </c>
      <c r="L3384" s="3" t="s">
        <v>22</v>
      </c>
      <c r="M3384" s="5">
        <v>46756</v>
      </c>
      <c r="O3384" t="s">
        <v>1520</v>
      </c>
      <c r="Q3384" s="12" t="s">
        <v>2651</v>
      </c>
      <c r="S3384" s="6">
        <v>45019</v>
      </c>
      <c r="T3384" t="s">
        <v>1284</v>
      </c>
      <c r="U3384" t="s">
        <v>2652</v>
      </c>
    </row>
    <row r="3385" spans="1:21" hidden="1" x14ac:dyDescent="0.25">
      <c r="A3385" t="s">
        <v>1794</v>
      </c>
      <c r="B3385" t="s">
        <v>74</v>
      </c>
      <c r="C3385" t="s">
        <v>722</v>
      </c>
      <c r="E3385" s="1">
        <v>44930</v>
      </c>
      <c r="F3385" s="3" t="s">
        <v>2045</v>
      </c>
      <c r="G3385" t="s">
        <v>2046</v>
      </c>
      <c r="H3385" t="s">
        <v>2040</v>
      </c>
      <c r="J3385" s="3" t="s">
        <v>2047</v>
      </c>
      <c r="K3385" s="3">
        <v>290654</v>
      </c>
      <c r="L3385" s="3" t="s">
        <v>22</v>
      </c>
      <c r="M3385" s="5">
        <v>46756</v>
      </c>
      <c r="O3385" t="s">
        <v>1520</v>
      </c>
      <c r="P3385" s="12" t="s">
        <v>2651</v>
      </c>
      <c r="S3385" s="6">
        <v>45026</v>
      </c>
      <c r="T3385" t="s">
        <v>1284</v>
      </c>
      <c r="U3385" t="s">
        <v>2461</v>
      </c>
    </row>
    <row r="3386" spans="1:21" hidden="1" x14ac:dyDescent="0.25">
      <c r="A3386" t="s">
        <v>1794</v>
      </c>
      <c r="B3386" t="s">
        <v>16</v>
      </c>
      <c r="C3386" t="s">
        <v>17</v>
      </c>
      <c r="E3386" s="1">
        <v>44887</v>
      </c>
      <c r="F3386" s="3" t="s">
        <v>30</v>
      </c>
      <c r="G3386" t="s">
        <v>1900</v>
      </c>
      <c r="H3386" t="s">
        <v>20</v>
      </c>
      <c r="I3386" t="s">
        <v>33</v>
      </c>
      <c r="J3386" s="3" t="s">
        <v>1901</v>
      </c>
      <c r="K3386" s="3">
        <v>600004</v>
      </c>
      <c r="L3386" s="3" t="s">
        <v>22</v>
      </c>
      <c r="M3386" s="5">
        <v>45705</v>
      </c>
      <c r="O3386" t="s">
        <v>23</v>
      </c>
      <c r="P3386">
        <v>5</v>
      </c>
      <c r="S3386" s="6">
        <v>45007</v>
      </c>
      <c r="T3386" t="s">
        <v>1284</v>
      </c>
      <c r="U3386" t="s">
        <v>2328</v>
      </c>
    </row>
    <row r="3387" spans="1:21" hidden="1" x14ac:dyDescent="0.25">
      <c r="A3387" t="s">
        <v>1794</v>
      </c>
      <c r="B3387" t="s">
        <v>16</v>
      </c>
      <c r="C3387" t="s">
        <v>17</v>
      </c>
      <c r="E3387" s="1">
        <v>44887</v>
      </c>
      <c r="F3387" s="3" t="s">
        <v>30</v>
      </c>
      <c r="G3387" t="s">
        <v>1900</v>
      </c>
      <c r="H3387" t="s">
        <v>20</v>
      </c>
      <c r="I3387" t="s">
        <v>33</v>
      </c>
      <c r="J3387" s="3" t="s">
        <v>1901</v>
      </c>
      <c r="K3387" s="3">
        <v>600004</v>
      </c>
      <c r="L3387" s="3" t="s">
        <v>22</v>
      </c>
      <c r="M3387" s="5">
        <v>45705</v>
      </c>
      <c r="O3387" t="s">
        <v>23</v>
      </c>
      <c r="P3387">
        <v>4</v>
      </c>
      <c r="S3387" s="6">
        <v>45013</v>
      </c>
      <c r="T3387" t="s">
        <v>1073</v>
      </c>
      <c r="U3387" t="s">
        <v>2434</v>
      </c>
    </row>
    <row r="3388" spans="1:21" hidden="1" x14ac:dyDescent="0.25">
      <c r="A3388" t="s">
        <v>1794</v>
      </c>
      <c r="B3388" t="s">
        <v>16</v>
      </c>
      <c r="C3388" t="s">
        <v>17</v>
      </c>
      <c r="E3388" s="1">
        <v>44887</v>
      </c>
      <c r="F3388" s="3" t="s">
        <v>30</v>
      </c>
      <c r="G3388" t="s">
        <v>1900</v>
      </c>
      <c r="H3388" t="s">
        <v>20</v>
      </c>
      <c r="I3388" t="s">
        <v>33</v>
      </c>
      <c r="J3388" s="3" t="s">
        <v>1901</v>
      </c>
      <c r="K3388" s="3">
        <v>600004</v>
      </c>
      <c r="L3388" s="3" t="s">
        <v>22</v>
      </c>
      <c r="M3388" s="5">
        <v>45705</v>
      </c>
      <c r="O3388" t="s">
        <v>23</v>
      </c>
      <c r="P3388">
        <v>4</v>
      </c>
      <c r="S3388" s="6">
        <v>45021</v>
      </c>
      <c r="T3388" t="s">
        <v>1284</v>
      </c>
      <c r="U3388" t="s">
        <v>2432</v>
      </c>
    </row>
    <row r="3389" spans="1:21" hidden="1" x14ac:dyDescent="0.25">
      <c r="A3389" t="s">
        <v>1794</v>
      </c>
      <c r="B3389" t="s">
        <v>16</v>
      </c>
      <c r="C3389" t="s">
        <v>17</v>
      </c>
      <c r="E3389" s="1">
        <v>44887</v>
      </c>
      <c r="F3389" s="3" t="s">
        <v>30</v>
      </c>
      <c r="G3389" t="s">
        <v>1900</v>
      </c>
      <c r="H3389" t="s">
        <v>20</v>
      </c>
      <c r="I3389" t="s">
        <v>33</v>
      </c>
      <c r="J3389" s="3" t="s">
        <v>1901</v>
      </c>
      <c r="K3389" s="3">
        <v>600004</v>
      </c>
      <c r="L3389" s="3" t="s">
        <v>22</v>
      </c>
      <c r="M3389" s="5">
        <v>45705</v>
      </c>
      <c r="O3389" t="s">
        <v>23</v>
      </c>
      <c r="P3389">
        <v>3</v>
      </c>
      <c r="S3389" s="6">
        <v>45027</v>
      </c>
      <c r="T3389" t="s">
        <v>1284</v>
      </c>
      <c r="U3389" t="s">
        <v>2626</v>
      </c>
    </row>
    <row r="3390" spans="1:21" hidden="1" x14ac:dyDescent="0.25">
      <c r="A3390" t="s">
        <v>1794</v>
      </c>
      <c r="B3390" t="s">
        <v>16</v>
      </c>
      <c r="C3390" t="s">
        <v>17</v>
      </c>
      <c r="E3390" s="1">
        <v>44887</v>
      </c>
      <c r="F3390" s="3" t="s">
        <v>30</v>
      </c>
      <c r="G3390" t="s">
        <v>1900</v>
      </c>
      <c r="H3390" t="s">
        <v>20</v>
      </c>
      <c r="I3390" t="s">
        <v>33</v>
      </c>
      <c r="J3390" s="3" t="s">
        <v>1901</v>
      </c>
      <c r="K3390" s="3">
        <v>600004</v>
      </c>
      <c r="L3390" s="3" t="s">
        <v>22</v>
      </c>
      <c r="M3390" s="5">
        <v>45705</v>
      </c>
      <c r="O3390" t="s">
        <v>23</v>
      </c>
      <c r="P3390">
        <v>2</v>
      </c>
      <c r="S3390" s="6">
        <v>45027</v>
      </c>
      <c r="T3390" t="s">
        <v>1284</v>
      </c>
      <c r="U3390" t="s">
        <v>182</v>
      </c>
    </row>
    <row r="3391" spans="1:21" hidden="1" x14ac:dyDescent="0.25">
      <c r="A3391" t="s">
        <v>1794</v>
      </c>
      <c r="B3391" t="s">
        <v>16</v>
      </c>
      <c r="C3391" t="s">
        <v>17</v>
      </c>
      <c r="E3391" s="1">
        <v>44883</v>
      </c>
      <c r="F3391" s="3" t="s">
        <v>361</v>
      </c>
      <c r="G3391" t="s">
        <v>1876</v>
      </c>
      <c r="H3391" t="s">
        <v>41</v>
      </c>
      <c r="J3391" s="3" t="s">
        <v>1877</v>
      </c>
      <c r="K3391" s="3">
        <v>6052207030</v>
      </c>
      <c r="L3391" s="3" t="s">
        <v>22</v>
      </c>
      <c r="M3391" s="5">
        <v>46709</v>
      </c>
      <c r="O3391" t="s">
        <v>23</v>
      </c>
      <c r="P3391">
        <v>6</v>
      </c>
      <c r="S3391" s="6">
        <v>45013</v>
      </c>
      <c r="T3391" t="s">
        <v>1073</v>
      </c>
      <c r="U3391" t="s">
        <v>2434</v>
      </c>
    </row>
    <row r="3392" spans="1:21" hidden="1" x14ac:dyDescent="0.25">
      <c r="A3392" t="s">
        <v>1794</v>
      </c>
      <c r="B3392" t="s">
        <v>16</v>
      </c>
      <c r="C3392" t="s">
        <v>17</v>
      </c>
      <c r="E3392" s="1">
        <v>44883</v>
      </c>
      <c r="F3392" s="3" t="s">
        <v>361</v>
      </c>
      <c r="G3392" t="s">
        <v>1876</v>
      </c>
      <c r="H3392" t="s">
        <v>41</v>
      </c>
      <c r="J3392" s="3" t="s">
        <v>1877</v>
      </c>
      <c r="K3392" s="3">
        <v>6052207030</v>
      </c>
      <c r="L3392" s="3" t="s">
        <v>22</v>
      </c>
      <c r="M3392" s="5">
        <v>46709</v>
      </c>
      <c r="O3392" t="s">
        <v>23</v>
      </c>
      <c r="P3392">
        <v>7</v>
      </c>
      <c r="S3392" s="6">
        <v>45021</v>
      </c>
      <c r="T3392" t="s">
        <v>1284</v>
      </c>
      <c r="U3392" t="s">
        <v>2654</v>
      </c>
    </row>
    <row r="3393" spans="1:21" hidden="1" x14ac:dyDescent="0.25">
      <c r="A3393" t="s">
        <v>1794</v>
      </c>
      <c r="B3393" t="s">
        <v>16</v>
      </c>
      <c r="C3393" t="s">
        <v>17</v>
      </c>
      <c r="E3393" s="1">
        <v>44883</v>
      </c>
      <c r="F3393" s="3" t="s">
        <v>361</v>
      </c>
      <c r="G3393" t="s">
        <v>1876</v>
      </c>
      <c r="H3393" t="s">
        <v>41</v>
      </c>
      <c r="J3393" s="3" t="s">
        <v>1877</v>
      </c>
      <c r="K3393" s="3">
        <v>6052207030</v>
      </c>
      <c r="L3393" s="3" t="s">
        <v>22</v>
      </c>
      <c r="M3393" s="5">
        <v>46709</v>
      </c>
      <c r="O3393" t="s">
        <v>23</v>
      </c>
      <c r="P3393">
        <v>7</v>
      </c>
      <c r="S3393" s="6">
        <v>45027</v>
      </c>
      <c r="T3393" t="s">
        <v>1284</v>
      </c>
      <c r="U3393" t="s">
        <v>2626</v>
      </c>
    </row>
    <row r="3394" spans="1:21" hidden="1" x14ac:dyDescent="0.25">
      <c r="A3394" t="s">
        <v>1794</v>
      </c>
      <c r="B3394" t="s">
        <v>16</v>
      </c>
      <c r="C3394" t="s">
        <v>17</v>
      </c>
      <c r="E3394" s="1">
        <v>44883</v>
      </c>
      <c r="F3394" s="3" t="s">
        <v>361</v>
      </c>
      <c r="G3394" t="s">
        <v>1876</v>
      </c>
      <c r="H3394" t="s">
        <v>41</v>
      </c>
      <c r="J3394" s="3" t="s">
        <v>1877</v>
      </c>
      <c r="K3394" s="3">
        <v>6052207030</v>
      </c>
      <c r="L3394" s="3" t="s">
        <v>22</v>
      </c>
      <c r="M3394" s="5">
        <v>46709</v>
      </c>
      <c r="O3394" t="s">
        <v>23</v>
      </c>
      <c r="P3394">
        <v>7</v>
      </c>
      <c r="S3394" s="6">
        <v>45033</v>
      </c>
      <c r="T3394" t="s">
        <v>1284</v>
      </c>
      <c r="U3394" t="s">
        <v>2655</v>
      </c>
    </row>
    <row r="3395" spans="1:21" hidden="1" x14ac:dyDescent="0.25">
      <c r="A3395" t="s">
        <v>1794</v>
      </c>
      <c r="B3395" t="s">
        <v>16</v>
      </c>
      <c r="C3395" t="s">
        <v>17</v>
      </c>
      <c r="E3395" s="1">
        <v>44883</v>
      </c>
      <c r="F3395" s="3" t="s">
        <v>361</v>
      </c>
      <c r="G3395" t="s">
        <v>1876</v>
      </c>
      <c r="H3395" t="s">
        <v>41</v>
      </c>
      <c r="J3395" s="3" t="s">
        <v>1877</v>
      </c>
      <c r="K3395" s="3">
        <v>6052207030</v>
      </c>
      <c r="L3395" s="3" t="s">
        <v>22</v>
      </c>
      <c r="M3395" s="5">
        <v>46709</v>
      </c>
      <c r="O3395" t="s">
        <v>23</v>
      </c>
      <c r="P3395">
        <v>2</v>
      </c>
      <c r="S3395" s="6">
        <v>45090</v>
      </c>
      <c r="T3395" t="s">
        <v>689</v>
      </c>
      <c r="U3395" t="s">
        <v>2656</v>
      </c>
    </row>
    <row r="3396" spans="1:21" hidden="1" x14ac:dyDescent="0.25">
      <c r="A3396" t="s">
        <v>1794</v>
      </c>
      <c r="B3396" t="s">
        <v>16</v>
      </c>
      <c r="C3396" t="s">
        <v>17</v>
      </c>
      <c r="E3396" s="1">
        <v>44883</v>
      </c>
      <c r="F3396" s="3" t="s">
        <v>361</v>
      </c>
      <c r="G3396" t="s">
        <v>1876</v>
      </c>
      <c r="H3396" t="s">
        <v>41</v>
      </c>
      <c r="J3396" s="3" t="s">
        <v>1877</v>
      </c>
      <c r="K3396" s="3">
        <v>6052207030</v>
      </c>
      <c r="L3396" s="3" t="s">
        <v>22</v>
      </c>
      <c r="M3396" s="5">
        <v>46709</v>
      </c>
      <c r="O3396" t="s">
        <v>23</v>
      </c>
      <c r="P3396">
        <v>4</v>
      </c>
      <c r="S3396" s="6">
        <v>45103</v>
      </c>
      <c r="T3396" t="s">
        <v>1284</v>
      </c>
      <c r="U3396" t="s">
        <v>2657</v>
      </c>
    </row>
    <row r="3397" spans="1:21" hidden="1" x14ac:dyDescent="0.25">
      <c r="A3397" t="s">
        <v>1794</v>
      </c>
      <c r="B3397" t="s">
        <v>16</v>
      </c>
      <c r="C3397" t="s">
        <v>17</v>
      </c>
      <c r="E3397" s="1">
        <v>44886</v>
      </c>
      <c r="F3397" s="3" t="s">
        <v>231</v>
      </c>
      <c r="G3397" t="s">
        <v>1892</v>
      </c>
      <c r="H3397" t="s">
        <v>233</v>
      </c>
      <c r="I3397" t="s">
        <v>233</v>
      </c>
      <c r="J3397" s="3" t="s">
        <v>1893</v>
      </c>
      <c r="K3397" s="3" t="s">
        <v>1894</v>
      </c>
      <c r="L3397" s="3" t="s">
        <v>22</v>
      </c>
      <c r="M3397" s="5">
        <v>45930</v>
      </c>
      <c r="O3397" t="s">
        <v>23</v>
      </c>
      <c r="P3397">
        <v>1</v>
      </c>
      <c r="S3397" s="6">
        <v>45005</v>
      </c>
      <c r="T3397" t="s">
        <v>1284</v>
      </c>
      <c r="U3397" t="s">
        <v>2328</v>
      </c>
    </row>
    <row r="3398" spans="1:21" hidden="1" x14ac:dyDescent="0.25">
      <c r="A3398" t="s">
        <v>1794</v>
      </c>
      <c r="B3398" t="s">
        <v>16</v>
      </c>
      <c r="C3398" t="s">
        <v>17</v>
      </c>
      <c r="E3398" s="1">
        <v>44886</v>
      </c>
      <c r="F3398" s="3" t="s">
        <v>231</v>
      </c>
      <c r="G3398" t="s">
        <v>1892</v>
      </c>
      <c r="H3398" t="s">
        <v>233</v>
      </c>
      <c r="I3398" t="s">
        <v>233</v>
      </c>
      <c r="J3398" s="3" t="s">
        <v>1893</v>
      </c>
      <c r="K3398" s="3" t="s">
        <v>1894</v>
      </c>
      <c r="L3398" s="3" t="s">
        <v>22</v>
      </c>
      <c r="M3398" s="5">
        <v>45930</v>
      </c>
      <c r="O3398" t="s">
        <v>23</v>
      </c>
      <c r="P3398">
        <v>1</v>
      </c>
      <c r="S3398" s="6">
        <v>45007</v>
      </c>
      <c r="T3398" t="s">
        <v>2638</v>
      </c>
      <c r="U3398" t="s">
        <v>2741</v>
      </c>
    </row>
    <row r="3399" spans="1:21" hidden="1" x14ac:dyDescent="0.25">
      <c r="A3399" t="s">
        <v>1794</v>
      </c>
      <c r="B3399" t="s">
        <v>16</v>
      </c>
      <c r="C3399" t="s">
        <v>17</v>
      </c>
      <c r="E3399" s="1">
        <v>44886</v>
      </c>
      <c r="F3399" s="3" t="s">
        <v>231</v>
      </c>
      <c r="G3399" t="s">
        <v>1892</v>
      </c>
      <c r="H3399" t="s">
        <v>233</v>
      </c>
      <c r="I3399" t="s">
        <v>233</v>
      </c>
      <c r="J3399" s="3" t="s">
        <v>1893</v>
      </c>
      <c r="K3399" s="3" t="s">
        <v>1894</v>
      </c>
      <c r="L3399" s="3" t="s">
        <v>22</v>
      </c>
      <c r="M3399" s="5">
        <v>45930</v>
      </c>
      <c r="O3399" t="s">
        <v>23</v>
      </c>
      <c r="P3399">
        <v>1</v>
      </c>
      <c r="S3399" s="6">
        <v>45013</v>
      </c>
      <c r="T3399" t="s">
        <v>1073</v>
      </c>
      <c r="U3399" t="s">
        <v>2431</v>
      </c>
    </row>
    <row r="3400" spans="1:21" hidden="1" x14ac:dyDescent="0.25">
      <c r="A3400" t="s">
        <v>1794</v>
      </c>
      <c r="B3400" t="s">
        <v>16</v>
      </c>
      <c r="C3400" t="s">
        <v>17</v>
      </c>
      <c r="E3400" s="1">
        <v>44886</v>
      </c>
      <c r="F3400" s="3" t="s">
        <v>231</v>
      </c>
      <c r="G3400" t="s">
        <v>1892</v>
      </c>
      <c r="H3400" t="s">
        <v>233</v>
      </c>
      <c r="I3400" t="s">
        <v>233</v>
      </c>
      <c r="J3400" s="3" t="s">
        <v>1893</v>
      </c>
      <c r="K3400" s="3" t="s">
        <v>1894</v>
      </c>
      <c r="L3400" s="3" t="s">
        <v>22</v>
      </c>
      <c r="M3400" s="5">
        <v>45930</v>
      </c>
      <c r="O3400" t="s">
        <v>23</v>
      </c>
      <c r="P3400">
        <v>1</v>
      </c>
      <c r="S3400" s="6">
        <v>45021</v>
      </c>
      <c r="T3400" t="s">
        <v>1284</v>
      </c>
      <c r="U3400" t="s">
        <v>2432</v>
      </c>
    </row>
    <row r="3401" spans="1:21" hidden="1" x14ac:dyDescent="0.25">
      <c r="A3401" t="s">
        <v>1794</v>
      </c>
      <c r="B3401" t="s">
        <v>16</v>
      </c>
      <c r="C3401" t="s">
        <v>17</v>
      </c>
      <c r="E3401" s="1">
        <v>44886</v>
      </c>
      <c r="F3401" s="3" t="s">
        <v>231</v>
      </c>
      <c r="G3401" t="s">
        <v>1892</v>
      </c>
      <c r="H3401" t="s">
        <v>233</v>
      </c>
      <c r="I3401" t="s">
        <v>233</v>
      </c>
      <c r="J3401" s="3" t="s">
        <v>1893</v>
      </c>
      <c r="K3401" s="3" t="s">
        <v>1894</v>
      </c>
      <c r="L3401" s="3" t="s">
        <v>22</v>
      </c>
      <c r="M3401" s="5">
        <v>45930</v>
      </c>
      <c r="O3401" t="s">
        <v>23</v>
      </c>
      <c r="P3401">
        <v>1</v>
      </c>
      <c r="S3401" s="6">
        <v>45027</v>
      </c>
      <c r="T3401" t="s">
        <v>1284</v>
      </c>
      <c r="U3401" t="s">
        <v>2743</v>
      </c>
    </row>
    <row r="3402" spans="1:21" hidden="1" x14ac:dyDescent="0.25">
      <c r="A3402" t="s">
        <v>1794</v>
      </c>
      <c r="B3402" t="s">
        <v>16</v>
      </c>
      <c r="C3402" t="s">
        <v>17</v>
      </c>
      <c r="E3402" s="1">
        <v>44886</v>
      </c>
      <c r="F3402" s="3" t="s">
        <v>231</v>
      </c>
      <c r="G3402" t="s">
        <v>1892</v>
      </c>
      <c r="H3402" t="s">
        <v>233</v>
      </c>
      <c r="I3402" t="s">
        <v>233</v>
      </c>
      <c r="J3402" s="3" t="s">
        <v>1893</v>
      </c>
      <c r="K3402" s="3" t="s">
        <v>1894</v>
      </c>
      <c r="L3402" s="3" t="s">
        <v>22</v>
      </c>
      <c r="M3402" s="5">
        <v>45930</v>
      </c>
      <c r="O3402" t="s">
        <v>23</v>
      </c>
      <c r="P3402">
        <v>1</v>
      </c>
      <c r="S3402" s="6">
        <v>45033</v>
      </c>
      <c r="T3402" t="s">
        <v>1284</v>
      </c>
      <c r="U3402" t="s">
        <v>2742</v>
      </c>
    </row>
    <row r="3403" spans="1:21" hidden="1" x14ac:dyDescent="0.25">
      <c r="A3403" t="s">
        <v>1794</v>
      </c>
      <c r="B3403" t="s">
        <v>16</v>
      </c>
      <c r="C3403" t="s">
        <v>17</v>
      </c>
      <c r="E3403" s="1">
        <v>44886</v>
      </c>
      <c r="F3403" s="3" t="s">
        <v>231</v>
      </c>
      <c r="G3403" t="s">
        <v>1892</v>
      </c>
      <c r="H3403" t="s">
        <v>233</v>
      </c>
      <c r="I3403" t="s">
        <v>233</v>
      </c>
      <c r="J3403" s="3" t="s">
        <v>1893</v>
      </c>
      <c r="K3403" s="3" t="s">
        <v>1894</v>
      </c>
      <c r="L3403" s="3" t="s">
        <v>22</v>
      </c>
      <c r="M3403" s="5">
        <v>45930</v>
      </c>
      <c r="O3403" t="s">
        <v>23</v>
      </c>
      <c r="P3403">
        <v>1</v>
      </c>
      <c r="S3403" s="6">
        <v>45126</v>
      </c>
      <c r="T3403" t="s">
        <v>2638</v>
      </c>
      <c r="U3403" t="s">
        <v>2639</v>
      </c>
    </row>
    <row r="3404" spans="1:21" hidden="1" x14ac:dyDescent="0.25">
      <c r="A3404" t="s">
        <v>1794</v>
      </c>
      <c r="B3404" t="s">
        <v>16</v>
      </c>
      <c r="C3404" t="s">
        <v>17</v>
      </c>
      <c r="E3404" s="1">
        <v>44917</v>
      </c>
      <c r="F3404" s="3" t="s">
        <v>1977</v>
      </c>
      <c r="G3404" t="s">
        <v>1978</v>
      </c>
      <c r="H3404" t="s">
        <v>1979</v>
      </c>
      <c r="I3404" t="s">
        <v>1979</v>
      </c>
      <c r="J3404" s="3" t="s">
        <v>1980</v>
      </c>
      <c r="K3404" s="3" t="s">
        <v>1981</v>
      </c>
      <c r="L3404" s="3" t="s">
        <v>22</v>
      </c>
      <c r="M3404" s="5">
        <v>46743</v>
      </c>
      <c r="O3404" t="s">
        <v>23</v>
      </c>
      <c r="P3404">
        <v>3</v>
      </c>
      <c r="S3404" s="6">
        <v>45094</v>
      </c>
      <c r="T3404" t="s">
        <v>199</v>
      </c>
      <c r="U3404" t="s">
        <v>2744</v>
      </c>
    </row>
    <row r="3405" spans="1:21" hidden="1" x14ac:dyDescent="0.25">
      <c r="A3405" t="s">
        <v>1794</v>
      </c>
      <c r="B3405" t="s">
        <v>16</v>
      </c>
      <c r="C3405" t="s">
        <v>17</v>
      </c>
      <c r="E3405" s="1">
        <v>44917</v>
      </c>
      <c r="F3405" s="3" t="s">
        <v>1977</v>
      </c>
      <c r="G3405" t="s">
        <v>1978</v>
      </c>
      <c r="H3405" t="s">
        <v>1979</v>
      </c>
      <c r="I3405" t="s">
        <v>1979</v>
      </c>
      <c r="J3405" s="3" t="s">
        <v>1980</v>
      </c>
      <c r="K3405" s="3" t="s">
        <v>1981</v>
      </c>
      <c r="L3405" s="3" t="s">
        <v>22</v>
      </c>
      <c r="M3405" s="5">
        <v>46743</v>
      </c>
      <c r="O3405" t="s">
        <v>23</v>
      </c>
      <c r="P3405">
        <v>5</v>
      </c>
      <c r="S3405" s="6">
        <v>45126</v>
      </c>
      <c r="T3405" t="s">
        <v>2638</v>
      </c>
      <c r="U3405" t="s">
        <v>2639</v>
      </c>
    </row>
    <row r="3406" spans="1:21" hidden="1" x14ac:dyDescent="0.25">
      <c r="A3406" t="s">
        <v>1794</v>
      </c>
      <c r="B3406" t="s">
        <v>74</v>
      </c>
      <c r="C3406" t="s">
        <v>722</v>
      </c>
      <c r="E3406" s="1">
        <v>44923</v>
      </c>
      <c r="F3406" s="3" t="s">
        <v>1999</v>
      </c>
      <c r="G3406" t="s">
        <v>2000</v>
      </c>
      <c r="H3406" t="s">
        <v>158</v>
      </c>
      <c r="I3406" t="s">
        <v>158</v>
      </c>
      <c r="J3406" s="3" t="s">
        <v>2001</v>
      </c>
      <c r="K3406" s="3" t="s">
        <v>2002</v>
      </c>
      <c r="L3406" s="3" t="s">
        <v>102</v>
      </c>
      <c r="M3406" s="5">
        <v>46314</v>
      </c>
      <c r="O3406" t="s">
        <v>78</v>
      </c>
      <c r="P3406">
        <v>20</v>
      </c>
      <c r="S3406" s="6">
        <v>45079</v>
      </c>
      <c r="T3406" t="s">
        <v>689</v>
      </c>
      <c r="U3406" t="s">
        <v>1794</v>
      </c>
    </row>
    <row r="3407" spans="1:21" hidden="1" x14ac:dyDescent="0.25">
      <c r="A3407" t="s">
        <v>1794</v>
      </c>
      <c r="B3407" t="s">
        <v>74</v>
      </c>
      <c r="C3407" t="s">
        <v>722</v>
      </c>
      <c r="E3407" s="1">
        <v>44923</v>
      </c>
      <c r="F3407" s="3" t="s">
        <v>1999</v>
      </c>
      <c r="G3407" t="s">
        <v>2000</v>
      </c>
      <c r="H3407" t="s">
        <v>158</v>
      </c>
      <c r="I3407" t="s">
        <v>158</v>
      </c>
      <c r="J3407" s="3" t="s">
        <v>2001</v>
      </c>
      <c r="K3407" s="3" t="s">
        <v>2002</v>
      </c>
      <c r="L3407" s="3" t="s">
        <v>102</v>
      </c>
      <c r="M3407" s="5">
        <v>46314</v>
      </c>
      <c r="O3407" t="s">
        <v>78</v>
      </c>
      <c r="P3407">
        <v>15.4</v>
      </c>
      <c r="S3407" s="6">
        <v>45086</v>
      </c>
      <c r="T3407" t="s">
        <v>1996</v>
      </c>
      <c r="U3407" t="s">
        <v>2144</v>
      </c>
    </row>
    <row r="3408" spans="1:21" hidden="1" x14ac:dyDescent="0.25">
      <c r="A3408" t="s">
        <v>1794</v>
      </c>
      <c r="B3408" t="s">
        <v>74</v>
      </c>
      <c r="C3408" t="s">
        <v>722</v>
      </c>
      <c r="E3408" s="1">
        <v>44923</v>
      </c>
      <c r="F3408" s="3" t="s">
        <v>1999</v>
      </c>
      <c r="G3408" t="s">
        <v>2000</v>
      </c>
      <c r="H3408" t="s">
        <v>158</v>
      </c>
      <c r="I3408" t="s">
        <v>158</v>
      </c>
      <c r="J3408" s="3" t="s">
        <v>2001</v>
      </c>
      <c r="K3408" s="3" t="s">
        <v>2002</v>
      </c>
      <c r="L3408" s="3" t="s">
        <v>102</v>
      </c>
      <c r="M3408" s="5">
        <v>46314</v>
      </c>
      <c r="O3408" t="s">
        <v>78</v>
      </c>
      <c r="P3408">
        <v>50.7</v>
      </c>
      <c r="S3408" s="6">
        <v>45086</v>
      </c>
      <c r="T3408" t="s">
        <v>1996</v>
      </c>
      <c r="U3408" t="s">
        <v>2144</v>
      </c>
    </row>
    <row r="3409" spans="1:21" hidden="1" x14ac:dyDescent="0.25">
      <c r="A3409" t="s">
        <v>1794</v>
      </c>
      <c r="B3409" t="s">
        <v>74</v>
      </c>
      <c r="C3409" t="s">
        <v>722</v>
      </c>
      <c r="E3409" s="1">
        <v>44923</v>
      </c>
      <c r="F3409" s="3" t="s">
        <v>1999</v>
      </c>
      <c r="G3409" t="s">
        <v>2000</v>
      </c>
      <c r="H3409" t="s">
        <v>158</v>
      </c>
      <c r="I3409" t="s">
        <v>158</v>
      </c>
      <c r="J3409" s="3" t="s">
        <v>2001</v>
      </c>
      <c r="K3409" s="3" t="s">
        <v>2002</v>
      </c>
      <c r="L3409" s="3" t="s">
        <v>102</v>
      </c>
      <c r="M3409" s="5">
        <v>46314</v>
      </c>
      <c r="O3409" t="s">
        <v>78</v>
      </c>
      <c r="P3409">
        <v>84.7</v>
      </c>
      <c r="S3409" s="6">
        <v>45089</v>
      </c>
      <c r="T3409" t="s">
        <v>1996</v>
      </c>
      <c r="U3409" t="s">
        <v>2144</v>
      </c>
    </row>
    <row r="3410" spans="1:21" hidden="1" x14ac:dyDescent="0.25">
      <c r="A3410" t="s">
        <v>1794</v>
      </c>
      <c r="B3410" t="s">
        <v>74</v>
      </c>
      <c r="C3410" t="s">
        <v>722</v>
      </c>
      <c r="E3410" s="1">
        <v>44923</v>
      </c>
      <c r="F3410" s="3" t="s">
        <v>1999</v>
      </c>
      <c r="G3410" t="s">
        <v>2000</v>
      </c>
      <c r="H3410" t="s">
        <v>158</v>
      </c>
      <c r="I3410" t="s">
        <v>158</v>
      </c>
      <c r="J3410" s="3" t="s">
        <v>2001</v>
      </c>
      <c r="K3410" s="3" t="s">
        <v>2002</v>
      </c>
      <c r="L3410" s="3" t="s">
        <v>102</v>
      </c>
      <c r="M3410" s="5">
        <v>46314</v>
      </c>
      <c r="O3410" t="s">
        <v>78</v>
      </c>
      <c r="P3410">
        <v>11.2</v>
      </c>
      <c r="S3410" s="6">
        <v>45090</v>
      </c>
      <c r="T3410" t="s">
        <v>1996</v>
      </c>
      <c r="U3410" t="s">
        <v>2144</v>
      </c>
    </row>
    <row r="3411" spans="1:21" hidden="1" x14ac:dyDescent="0.25">
      <c r="A3411" t="s">
        <v>1794</v>
      </c>
      <c r="B3411" t="s">
        <v>74</v>
      </c>
      <c r="C3411" t="s">
        <v>722</v>
      </c>
      <c r="E3411" s="1">
        <v>44923</v>
      </c>
      <c r="F3411" s="3" t="s">
        <v>1999</v>
      </c>
      <c r="G3411" t="s">
        <v>2000</v>
      </c>
      <c r="H3411" t="s">
        <v>158</v>
      </c>
      <c r="I3411" t="s">
        <v>158</v>
      </c>
      <c r="J3411" s="3" t="s">
        <v>2001</v>
      </c>
      <c r="K3411" s="3" t="s">
        <v>2002</v>
      </c>
      <c r="L3411" s="3" t="s">
        <v>102</v>
      </c>
      <c r="M3411" s="5">
        <v>46314</v>
      </c>
      <c r="O3411" t="s">
        <v>78</v>
      </c>
      <c r="P3411">
        <v>44.6</v>
      </c>
      <c r="S3411" s="6">
        <v>45091</v>
      </c>
      <c r="T3411" t="s">
        <v>1996</v>
      </c>
      <c r="U3411" t="s">
        <v>2144</v>
      </c>
    </row>
    <row r="3412" spans="1:21" hidden="1" x14ac:dyDescent="0.25">
      <c r="A3412" t="s">
        <v>1794</v>
      </c>
      <c r="B3412" t="s">
        <v>74</v>
      </c>
      <c r="C3412" t="s">
        <v>722</v>
      </c>
      <c r="E3412" s="1">
        <v>44923</v>
      </c>
      <c r="F3412" s="3" t="s">
        <v>1999</v>
      </c>
      <c r="G3412" t="s">
        <v>2000</v>
      </c>
      <c r="H3412" t="s">
        <v>158</v>
      </c>
      <c r="I3412" t="s">
        <v>158</v>
      </c>
      <c r="J3412" s="3" t="s">
        <v>2001</v>
      </c>
      <c r="K3412" s="3" t="s">
        <v>2002</v>
      </c>
      <c r="L3412" s="3" t="s">
        <v>102</v>
      </c>
      <c r="M3412" s="5">
        <v>46314</v>
      </c>
      <c r="O3412" t="s">
        <v>78</v>
      </c>
      <c r="P3412">
        <v>24</v>
      </c>
      <c r="S3412" s="6">
        <v>45093</v>
      </c>
      <c r="T3412" t="s">
        <v>1996</v>
      </c>
      <c r="U3412" t="s">
        <v>2144</v>
      </c>
    </row>
    <row r="3413" spans="1:21" hidden="1" x14ac:dyDescent="0.25">
      <c r="A3413" t="s">
        <v>1794</v>
      </c>
      <c r="B3413" t="s">
        <v>74</v>
      </c>
      <c r="C3413" t="s">
        <v>722</v>
      </c>
      <c r="E3413" s="1">
        <v>44923</v>
      </c>
      <c r="F3413" s="3" t="s">
        <v>1999</v>
      </c>
      <c r="G3413" t="s">
        <v>2000</v>
      </c>
      <c r="H3413" t="s">
        <v>158</v>
      </c>
      <c r="I3413" t="s">
        <v>158</v>
      </c>
      <c r="J3413" s="3" t="s">
        <v>2001</v>
      </c>
      <c r="K3413" s="3" t="s">
        <v>2002</v>
      </c>
      <c r="L3413" s="3" t="s">
        <v>102</v>
      </c>
      <c r="M3413" s="5">
        <v>46314</v>
      </c>
      <c r="O3413" t="s">
        <v>78</v>
      </c>
      <c r="P3413">
        <v>12.6</v>
      </c>
      <c r="S3413" s="6">
        <v>45093</v>
      </c>
      <c r="T3413" t="s">
        <v>1996</v>
      </c>
      <c r="U3413" t="s">
        <v>2144</v>
      </c>
    </row>
    <row r="3414" spans="1:21" hidden="1" x14ac:dyDescent="0.25">
      <c r="A3414" t="s">
        <v>1794</v>
      </c>
      <c r="B3414" t="s">
        <v>74</v>
      </c>
      <c r="C3414" t="s">
        <v>722</v>
      </c>
      <c r="E3414" s="1">
        <v>44923</v>
      </c>
      <c r="F3414" s="3" t="s">
        <v>1999</v>
      </c>
      <c r="G3414" t="s">
        <v>2000</v>
      </c>
      <c r="H3414" t="s">
        <v>158</v>
      </c>
      <c r="I3414" t="s">
        <v>158</v>
      </c>
      <c r="J3414" s="3" t="s">
        <v>2001</v>
      </c>
      <c r="K3414" s="3" t="s">
        <v>2002</v>
      </c>
      <c r="L3414" s="3" t="s">
        <v>102</v>
      </c>
      <c r="M3414" s="5">
        <v>46314</v>
      </c>
      <c r="O3414" t="s">
        <v>78</v>
      </c>
      <c r="P3414">
        <v>8.6999999999999993</v>
      </c>
      <c r="S3414" s="6">
        <v>45093</v>
      </c>
      <c r="T3414" t="s">
        <v>1996</v>
      </c>
      <c r="U3414" t="s">
        <v>2144</v>
      </c>
    </row>
    <row r="3415" spans="1:21" hidden="1" x14ac:dyDescent="0.25">
      <c r="A3415" t="s">
        <v>1794</v>
      </c>
      <c r="B3415" t="s">
        <v>74</v>
      </c>
      <c r="C3415" t="s">
        <v>722</v>
      </c>
      <c r="E3415" s="1">
        <v>44923</v>
      </c>
      <c r="F3415" s="3" t="s">
        <v>1999</v>
      </c>
      <c r="G3415" t="s">
        <v>2000</v>
      </c>
      <c r="H3415" t="s">
        <v>158</v>
      </c>
      <c r="I3415" t="s">
        <v>158</v>
      </c>
      <c r="J3415" s="3" t="s">
        <v>2001</v>
      </c>
      <c r="K3415" s="3" t="s">
        <v>2002</v>
      </c>
      <c r="L3415" s="3" t="s">
        <v>102</v>
      </c>
      <c r="M3415" s="5">
        <v>46314</v>
      </c>
      <c r="O3415" t="s">
        <v>78</v>
      </c>
      <c r="P3415">
        <v>679.8</v>
      </c>
      <c r="S3415" s="6">
        <v>45124</v>
      </c>
      <c r="T3415" t="s">
        <v>1284</v>
      </c>
      <c r="U3415" t="s">
        <v>2615</v>
      </c>
    </row>
    <row r="3416" spans="1:21" hidden="1" x14ac:dyDescent="0.25">
      <c r="A3416" t="s">
        <v>1794</v>
      </c>
      <c r="B3416" t="s">
        <v>16</v>
      </c>
      <c r="C3416" t="s">
        <v>17</v>
      </c>
      <c r="E3416" s="1">
        <v>44902</v>
      </c>
      <c r="F3416" s="3" t="s">
        <v>536</v>
      </c>
      <c r="G3416" t="s">
        <v>1945</v>
      </c>
      <c r="H3416" t="s">
        <v>20</v>
      </c>
      <c r="I3416" t="s">
        <v>33</v>
      </c>
      <c r="J3416" s="3" t="s">
        <v>1946</v>
      </c>
      <c r="K3416" s="3">
        <v>600006</v>
      </c>
      <c r="L3416" s="3" t="s">
        <v>22</v>
      </c>
      <c r="M3416" s="5">
        <v>45974</v>
      </c>
      <c r="O3416" t="s">
        <v>23</v>
      </c>
      <c r="P3416">
        <v>2</v>
      </c>
      <c r="S3416" s="6">
        <v>45008</v>
      </c>
      <c r="T3416" t="s">
        <v>1284</v>
      </c>
      <c r="U3416" t="s">
        <v>2328</v>
      </c>
    </row>
    <row r="3417" spans="1:21" hidden="1" x14ac:dyDescent="0.25">
      <c r="A3417" t="s">
        <v>1794</v>
      </c>
      <c r="B3417" t="s">
        <v>16</v>
      </c>
      <c r="C3417" t="s">
        <v>17</v>
      </c>
      <c r="E3417" s="1">
        <v>44902</v>
      </c>
      <c r="F3417" s="3" t="s">
        <v>536</v>
      </c>
      <c r="G3417" t="s">
        <v>1945</v>
      </c>
      <c r="H3417" t="s">
        <v>20</v>
      </c>
      <c r="I3417" t="s">
        <v>33</v>
      </c>
      <c r="J3417" s="3" t="s">
        <v>1946</v>
      </c>
      <c r="K3417" s="3">
        <v>600006</v>
      </c>
      <c r="L3417" s="3" t="s">
        <v>22</v>
      </c>
      <c r="M3417" s="5">
        <v>45974</v>
      </c>
      <c r="O3417" t="s">
        <v>23</v>
      </c>
      <c r="P3417">
        <v>4</v>
      </c>
      <c r="S3417" s="6">
        <v>45013</v>
      </c>
      <c r="T3417" t="s">
        <v>1073</v>
      </c>
      <c r="U3417" t="s">
        <v>2431</v>
      </c>
    </row>
    <row r="3418" spans="1:21" hidden="1" x14ac:dyDescent="0.25">
      <c r="A3418" t="s">
        <v>1794</v>
      </c>
      <c r="B3418" t="s">
        <v>16</v>
      </c>
      <c r="C3418" t="s">
        <v>17</v>
      </c>
      <c r="E3418" s="1">
        <v>44902</v>
      </c>
      <c r="F3418" s="3" t="s">
        <v>536</v>
      </c>
      <c r="G3418" t="s">
        <v>1945</v>
      </c>
      <c r="H3418" t="s">
        <v>20</v>
      </c>
      <c r="I3418" t="s">
        <v>33</v>
      </c>
      <c r="J3418" s="3" t="s">
        <v>1946</v>
      </c>
      <c r="K3418" s="3">
        <v>600006</v>
      </c>
      <c r="L3418" s="3" t="s">
        <v>22</v>
      </c>
      <c r="M3418" s="5">
        <v>45974</v>
      </c>
      <c r="O3418" t="s">
        <v>23</v>
      </c>
      <c r="P3418">
        <v>4</v>
      </c>
      <c r="S3418" s="6">
        <v>45021</v>
      </c>
      <c r="T3418" t="s">
        <v>1284</v>
      </c>
      <c r="U3418" t="s">
        <v>2432</v>
      </c>
    </row>
    <row r="3419" spans="1:21" hidden="1" x14ac:dyDescent="0.25">
      <c r="A3419" t="s">
        <v>1794</v>
      </c>
      <c r="B3419" t="s">
        <v>16</v>
      </c>
      <c r="C3419" t="s">
        <v>17</v>
      </c>
      <c r="E3419" s="1">
        <v>44902</v>
      </c>
      <c r="F3419" s="3" t="s">
        <v>536</v>
      </c>
      <c r="G3419" t="s">
        <v>1945</v>
      </c>
      <c r="H3419" t="s">
        <v>20</v>
      </c>
      <c r="I3419" t="s">
        <v>33</v>
      </c>
      <c r="J3419" s="3" t="s">
        <v>1946</v>
      </c>
      <c r="K3419" s="3">
        <v>600006</v>
      </c>
      <c r="L3419" s="3" t="s">
        <v>22</v>
      </c>
      <c r="M3419" s="5">
        <v>45974</v>
      </c>
      <c r="O3419" t="s">
        <v>23</v>
      </c>
      <c r="P3419">
        <v>4</v>
      </c>
      <c r="S3419" s="6">
        <v>45027</v>
      </c>
      <c r="T3419" t="s">
        <v>1284</v>
      </c>
      <c r="U3419" t="s">
        <v>2767</v>
      </c>
    </row>
    <row r="3420" spans="1:21" hidden="1" x14ac:dyDescent="0.25">
      <c r="A3420" t="s">
        <v>1794</v>
      </c>
      <c r="B3420" t="s">
        <v>16</v>
      </c>
      <c r="C3420" t="s">
        <v>17</v>
      </c>
      <c r="E3420" s="1">
        <v>44902</v>
      </c>
      <c r="F3420" s="3" t="s">
        <v>536</v>
      </c>
      <c r="G3420" t="s">
        <v>1945</v>
      </c>
      <c r="H3420" t="s">
        <v>20</v>
      </c>
      <c r="I3420" t="s">
        <v>33</v>
      </c>
      <c r="J3420" s="3" t="s">
        <v>1946</v>
      </c>
      <c r="K3420" s="3">
        <v>600006</v>
      </c>
      <c r="L3420" s="3" t="s">
        <v>22</v>
      </c>
      <c r="M3420" s="5">
        <v>45974</v>
      </c>
      <c r="O3420" t="s">
        <v>23</v>
      </c>
      <c r="P3420">
        <v>4</v>
      </c>
      <c r="S3420" s="6">
        <v>45033</v>
      </c>
      <c r="T3420" t="s">
        <v>1284</v>
      </c>
      <c r="U3420" t="s">
        <v>2768</v>
      </c>
    </row>
    <row r="3421" spans="1:21" hidden="1" x14ac:dyDescent="0.25">
      <c r="A3421" t="s">
        <v>1794</v>
      </c>
      <c r="B3421" t="s">
        <v>16</v>
      </c>
      <c r="C3421" t="s">
        <v>17</v>
      </c>
      <c r="E3421" s="1">
        <v>44902</v>
      </c>
      <c r="F3421" s="3" t="s">
        <v>536</v>
      </c>
      <c r="G3421" t="s">
        <v>1945</v>
      </c>
      <c r="H3421" t="s">
        <v>20</v>
      </c>
      <c r="I3421" t="s">
        <v>33</v>
      </c>
      <c r="J3421" s="3" t="s">
        <v>1946</v>
      </c>
      <c r="K3421" s="3">
        <v>600006</v>
      </c>
      <c r="L3421" s="3" t="s">
        <v>22</v>
      </c>
      <c r="M3421" s="5">
        <v>45974</v>
      </c>
      <c r="O3421" t="s">
        <v>23</v>
      </c>
      <c r="P3421">
        <v>2</v>
      </c>
      <c r="S3421" s="6">
        <v>45064</v>
      </c>
      <c r="T3421" t="s">
        <v>689</v>
      </c>
      <c r="U3421" t="s">
        <v>2442</v>
      </c>
    </row>
    <row r="3422" spans="1:21" hidden="1" x14ac:dyDescent="0.25">
      <c r="A3422" t="s">
        <v>1794</v>
      </c>
      <c r="B3422" t="s">
        <v>16</v>
      </c>
      <c r="C3422" t="s">
        <v>17</v>
      </c>
      <c r="E3422" s="1">
        <v>44902</v>
      </c>
      <c r="F3422" s="3" t="s">
        <v>536</v>
      </c>
      <c r="G3422" t="s">
        <v>1945</v>
      </c>
      <c r="H3422" t="s">
        <v>20</v>
      </c>
      <c r="I3422" t="s">
        <v>33</v>
      </c>
      <c r="J3422" s="3" t="s">
        <v>1946</v>
      </c>
      <c r="K3422" s="3">
        <v>600006</v>
      </c>
      <c r="L3422" s="3" t="s">
        <v>22</v>
      </c>
      <c r="M3422" s="5">
        <v>45974</v>
      </c>
      <c r="O3422" t="s">
        <v>23</v>
      </c>
      <c r="P3422">
        <v>2</v>
      </c>
      <c r="S3422" s="6">
        <v>45068</v>
      </c>
      <c r="T3422" t="s">
        <v>199</v>
      </c>
      <c r="U3422" t="s">
        <v>2769</v>
      </c>
    </row>
    <row r="3423" spans="1:21" hidden="1" x14ac:dyDescent="0.25">
      <c r="A3423" t="s">
        <v>1794</v>
      </c>
      <c r="B3423" t="s">
        <v>74</v>
      </c>
      <c r="C3423" t="s">
        <v>722</v>
      </c>
      <c r="E3423" s="1">
        <v>44909</v>
      </c>
      <c r="F3423" s="3" t="s">
        <v>1548</v>
      </c>
      <c r="G3423" t="s">
        <v>2413</v>
      </c>
      <c r="H3423" t="s">
        <v>452</v>
      </c>
      <c r="J3423" s="3" t="s">
        <v>2820</v>
      </c>
      <c r="K3423" s="3" t="s">
        <v>2411</v>
      </c>
      <c r="L3423" s="3" t="s">
        <v>22</v>
      </c>
      <c r="M3423" s="5">
        <v>45327</v>
      </c>
      <c r="O3423" t="s">
        <v>103</v>
      </c>
      <c r="P3423" s="10">
        <v>40</v>
      </c>
      <c r="S3423" s="6">
        <v>45013</v>
      </c>
      <c r="T3423" t="s">
        <v>28</v>
      </c>
      <c r="U3423" t="s">
        <v>2407</v>
      </c>
    </row>
    <row r="3424" spans="1:21" hidden="1" x14ac:dyDescent="0.25">
      <c r="A3424" t="s">
        <v>1794</v>
      </c>
      <c r="B3424" t="s">
        <v>74</v>
      </c>
      <c r="C3424" t="s">
        <v>722</v>
      </c>
      <c r="E3424" s="1">
        <v>44909</v>
      </c>
      <c r="F3424" s="3" t="s">
        <v>1548</v>
      </c>
      <c r="G3424" t="s">
        <v>2413</v>
      </c>
      <c r="H3424" t="s">
        <v>452</v>
      </c>
      <c r="J3424" s="3" t="s">
        <v>2820</v>
      </c>
      <c r="K3424" s="3" t="s">
        <v>2411</v>
      </c>
      <c r="L3424" s="3" t="s">
        <v>22</v>
      </c>
      <c r="M3424" s="5">
        <v>45327</v>
      </c>
      <c r="O3424" t="s">
        <v>103</v>
      </c>
      <c r="P3424" s="10">
        <v>40</v>
      </c>
      <c r="S3424" s="6">
        <v>45034</v>
      </c>
      <c r="T3424" t="s">
        <v>28</v>
      </c>
      <c r="U3424" t="s">
        <v>2425</v>
      </c>
    </row>
    <row r="3425" spans="1:21" hidden="1" x14ac:dyDescent="0.25">
      <c r="A3425" t="s">
        <v>1794</v>
      </c>
      <c r="B3425" t="s">
        <v>74</v>
      </c>
      <c r="C3425" t="s">
        <v>722</v>
      </c>
      <c r="E3425" s="1">
        <v>44909</v>
      </c>
      <c r="F3425" s="3" t="s">
        <v>1548</v>
      </c>
      <c r="G3425" t="s">
        <v>2413</v>
      </c>
      <c r="H3425" t="s">
        <v>452</v>
      </c>
      <c r="J3425" s="3" t="s">
        <v>2820</v>
      </c>
      <c r="K3425" s="3" t="s">
        <v>2411</v>
      </c>
      <c r="L3425" s="3" t="s">
        <v>22</v>
      </c>
      <c r="M3425" s="5">
        <v>45327</v>
      </c>
      <c r="O3425" t="s">
        <v>103</v>
      </c>
      <c r="P3425" s="10">
        <v>3.9</v>
      </c>
      <c r="S3425" s="6">
        <v>45083</v>
      </c>
      <c r="T3425" t="s">
        <v>2777</v>
      </c>
      <c r="U3425" t="s">
        <v>2821</v>
      </c>
    </row>
    <row r="3426" spans="1:21" hidden="1" x14ac:dyDescent="0.25">
      <c r="A3426" t="s">
        <v>1794</v>
      </c>
      <c r="B3426" t="s">
        <v>74</v>
      </c>
      <c r="C3426" t="s">
        <v>17</v>
      </c>
      <c r="E3426" s="1">
        <v>44902</v>
      </c>
      <c r="F3426" s="3">
        <v>1.0020100000000001</v>
      </c>
      <c r="G3426" t="s">
        <v>1924</v>
      </c>
      <c r="H3426" t="s">
        <v>147</v>
      </c>
      <c r="I3426" t="s">
        <v>323</v>
      </c>
      <c r="J3426" s="3" t="s">
        <v>1925</v>
      </c>
      <c r="K3426" s="3" t="s">
        <v>1926</v>
      </c>
      <c r="L3426" s="3" t="s">
        <v>22</v>
      </c>
      <c r="M3426" s="5">
        <v>45626</v>
      </c>
      <c r="O3426" t="s">
        <v>103</v>
      </c>
      <c r="P3426">
        <v>3.6067900000000002</v>
      </c>
      <c r="S3426" s="6">
        <v>45152</v>
      </c>
      <c r="T3426" t="s">
        <v>2844</v>
      </c>
      <c r="U3426" t="s">
        <v>2843</v>
      </c>
    </row>
    <row r="3427" spans="1:21" hidden="1" x14ac:dyDescent="0.25">
      <c r="A3427" t="s">
        <v>1794</v>
      </c>
      <c r="B3427" t="s">
        <v>74</v>
      </c>
      <c r="C3427" t="s">
        <v>17</v>
      </c>
      <c r="E3427" s="1">
        <v>44918</v>
      </c>
      <c r="F3427" s="3" t="s">
        <v>1983</v>
      </c>
      <c r="G3427" t="s">
        <v>1984</v>
      </c>
      <c r="H3427" t="s">
        <v>452</v>
      </c>
      <c r="I3427" t="s">
        <v>452</v>
      </c>
      <c r="J3427" s="3" t="s">
        <v>1985</v>
      </c>
      <c r="K3427" s="3" t="s">
        <v>1986</v>
      </c>
      <c r="L3427" s="3" t="s">
        <v>22</v>
      </c>
      <c r="M3427" s="5">
        <v>45237</v>
      </c>
      <c r="O3427" t="s">
        <v>78</v>
      </c>
      <c r="P3427">
        <v>42.28</v>
      </c>
      <c r="S3427" s="6">
        <v>45007</v>
      </c>
      <c r="T3427" t="s">
        <v>1073</v>
      </c>
      <c r="U3427" t="s">
        <v>2430</v>
      </c>
    </row>
    <row r="3428" spans="1:21" hidden="1" x14ac:dyDescent="0.25">
      <c r="A3428" t="s">
        <v>1794</v>
      </c>
      <c r="B3428" t="s">
        <v>74</v>
      </c>
      <c r="C3428" t="s">
        <v>17</v>
      </c>
      <c r="E3428" s="1">
        <v>44918</v>
      </c>
      <c r="F3428" s="3" t="s">
        <v>1983</v>
      </c>
      <c r="G3428" t="s">
        <v>1984</v>
      </c>
      <c r="H3428" t="s">
        <v>452</v>
      </c>
      <c r="I3428" t="s">
        <v>452</v>
      </c>
      <c r="J3428" s="3" t="s">
        <v>1985</v>
      </c>
      <c r="K3428" s="3" t="s">
        <v>1986</v>
      </c>
      <c r="L3428" s="3" t="s">
        <v>22</v>
      </c>
      <c r="M3428" s="5">
        <v>45237</v>
      </c>
      <c r="O3428" t="s">
        <v>78</v>
      </c>
      <c r="P3428">
        <v>32.9</v>
      </c>
      <c r="S3428" s="6">
        <v>45013</v>
      </c>
      <c r="T3428" t="s">
        <v>1073</v>
      </c>
      <c r="U3428" t="s">
        <v>2434</v>
      </c>
    </row>
    <row r="3429" spans="1:21" hidden="1" x14ac:dyDescent="0.25">
      <c r="A3429" t="s">
        <v>1794</v>
      </c>
      <c r="B3429" t="s">
        <v>74</v>
      </c>
      <c r="C3429" t="s">
        <v>17</v>
      </c>
      <c r="E3429" s="1">
        <v>44918</v>
      </c>
      <c r="F3429" s="3" t="s">
        <v>1983</v>
      </c>
      <c r="G3429" t="s">
        <v>1984</v>
      </c>
      <c r="H3429" t="s">
        <v>452</v>
      </c>
      <c r="I3429" t="s">
        <v>452</v>
      </c>
      <c r="J3429" s="3" t="s">
        <v>1985</v>
      </c>
      <c r="K3429" s="3" t="s">
        <v>1986</v>
      </c>
      <c r="L3429" s="3" t="s">
        <v>22</v>
      </c>
      <c r="M3429" s="5">
        <v>45237</v>
      </c>
      <c r="O3429" t="s">
        <v>78</v>
      </c>
      <c r="P3429">
        <v>32.9</v>
      </c>
      <c r="S3429" s="6">
        <v>45021</v>
      </c>
      <c r="T3429" t="s">
        <v>1284</v>
      </c>
      <c r="U3429" t="s">
        <v>2432</v>
      </c>
    </row>
    <row r="3430" spans="1:21" hidden="1" x14ac:dyDescent="0.25">
      <c r="A3430" t="s">
        <v>1794</v>
      </c>
      <c r="B3430" t="s">
        <v>74</v>
      </c>
      <c r="C3430" t="s">
        <v>17</v>
      </c>
      <c r="E3430" s="1">
        <v>44918</v>
      </c>
      <c r="F3430" s="3" t="s">
        <v>1983</v>
      </c>
      <c r="G3430" t="s">
        <v>1984</v>
      </c>
      <c r="H3430" t="s">
        <v>452</v>
      </c>
      <c r="I3430" t="s">
        <v>452</v>
      </c>
      <c r="J3430" s="3" t="s">
        <v>1985</v>
      </c>
      <c r="K3430" s="3" t="s">
        <v>1986</v>
      </c>
      <c r="L3430" s="3" t="s">
        <v>22</v>
      </c>
      <c r="M3430" s="5">
        <v>45237</v>
      </c>
      <c r="O3430" t="s">
        <v>78</v>
      </c>
      <c r="P3430">
        <v>32.979999999999997</v>
      </c>
      <c r="S3430" s="6">
        <v>45028</v>
      </c>
      <c r="T3430" t="s">
        <v>1284</v>
      </c>
      <c r="U3430" t="s">
        <v>2428</v>
      </c>
    </row>
    <row r="3431" spans="1:21" hidden="1" x14ac:dyDescent="0.25">
      <c r="A3431" t="s">
        <v>1794</v>
      </c>
      <c r="B3431" t="s">
        <v>74</v>
      </c>
      <c r="C3431" t="s">
        <v>17</v>
      </c>
      <c r="E3431" s="1">
        <v>44918</v>
      </c>
      <c r="F3431" s="3" t="s">
        <v>1983</v>
      </c>
      <c r="G3431" t="s">
        <v>1984</v>
      </c>
      <c r="H3431" t="s">
        <v>452</v>
      </c>
      <c r="I3431" t="s">
        <v>452</v>
      </c>
      <c r="J3431" s="3" t="s">
        <v>1985</v>
      </c>
      <c r="K3431" s="3" t="s">
        <v>1986</v>
      </c>
      <c r="L3431" s="3" t="s">
        <v>22</v>
      </c>
      <c r="M3431" s="5">
        <v>45237</v>
      </c>
      <c r="O3431" t="s">
        <v>78</v>
      </c>
      <c r="P3431">
        <v>32.85</v>
      </c>
      <c r="S3431" s="6">
        <v>45035</v>
      </c>
      <c r="T3431" t="s">
        <v>1284</v>
      </c>
      <c r="U3431" t="s">
        <v>2655</v>
      </c>
    </row>
    <row r="3432" spans="1:21" hidden="1" x14ac:dyDescent="0.25">
      <c r="A3432" t="s">
        <v>1794</v>
      </c>
      <c r="B3432" t="s">
        <v>74</v>
      </c>
      <c r="C3432" t="s">
        <v>17</v>
      </c>
      <c r="E3432" s="1">
        <v>44918</v>
      </c>
      <c r="F3432" s="3" t="s">
        <v>1983</v>
      </c>
      <c r="G3432" t="s">
        <v>1984</v>
      </c>
      <c r="H3432" t="s">
        <v>452</v>
      </c>
      <c r="I3432" t="s">
        <v>452</v>
      </c>
      <c r="J3432" s="3" t="s">
        <v>1985</v>
      </c>
      <c r="K3432" s="3" t="s">
        <v>1986</v>
      </c>
      <c r="L3432" s="3" t="s">
        <v>22</v>
      </c>
      <c r="M3432" s="5">
        <v>45237</v>
      </c>
      <c r="O3432" t="s">
        <v>78</v>
      </c>
      <c r="P3432">
        <v>9.4156300000000002</v>
      </c>
      <c r="S3432" s="6">
        <v>45152</v>
      </c>
      <c r="T3432" t="s">
        <v>2844</v>
      </c>
      <c r="U3432" t="s">
        <v>2845</v>
      </c>
    </row>
    <row r="3433" spans="1:21" hidden="1" x14ac:dyDescent="0.25">
      <c r="A3433" t="s">
        <v>1794</v>
      </c>
      <c r="B3433" t="s">
        <v>74</v>
      </c>
      <c r="C3433" t="s">
        <v>722</v>
      </c>
      <c r="E3433" s="1">
        <v>44922</v>
      </c>
      <c r="F3433" s="3" t="s">
        <v>2003</v>
      </c>
      <c r="G3433" t="s">
        <v>2004</v>
      </c>
      <c r="H3433" t="s">
        <v>452</v>
      </c>
      <c r="I3433" t="s">
        <v>452</v>
      </c>
      <c r="J3433" s="3" t="s">
        <v>2005</v>
      </c>
      <c r="K3433" s="3" t="s">
        <v>2006</v>
      </c>
      <c r="L3433" s="3" t="s">
        <v>22</v>
      </c>
      <c r="M3433" s="5">
        <v>45536</v>
      </c>
      <c r="O3433" t="s">
        <v>948</v>
      </c>
      <c r="P3433">
        <v>0.74450000000000005</v>
      </c>
      <c r="S3433" s="6">
        <v>45152</v>
      </c>
      <c r="T3433" t="s">
        <v>2844</v>
      </c>
      <c r="U3433" t="s">
        <v>2846</v>
      </c>
    </row>
    <row r="3434" spans="1:21" hidden="1" x14ac:dyDescent="0.25">
      <c r="A3434" t="s">
        <v>1794</v>
      </c>
      <c r="C3434" t="s">
        <v>722</v>
      </c>
      <c r="E3434" s="1">
        <v>44999</v>
      </c>
      <c r="F3434" s="3" t="s">
        <v>2850</v>
      </c>
      <c r="G3434" t="s">
        <v>2851</v>
      </c>
      <c r="H3434" t="s">
        <v>2553</v>
      </c>
      <c r="J3434" s="3" t="s">
        <v>2852</v>
      </c>
      <c r="K3434" s="3">
        <v>21081802</v>
      </c>
      <c r="L3434" s="3" t="s">
        <v>102</v>
      </c>
      <c r="M3434" s="5">
        <v>45358</v>
      </c>
      <c r="N3434">
        <v>165</v>
      </c>
      <c r="O3434" t="s">
        <v>948</v>
      </c>
      <c r="R3434" s="10">
        <f>Table1[[#This Row],[Initial Balance]]-SUM(P3435,P3436,P3437,P3438,P3439)</f>
        <v>5</v>
      </c>
      <c r="S3434" s="6">
        <v>44999</v>
      </c>
      <c r="T3434" t="s">
        <v>346</v>
      </c>
      <c r="U3434" t="s">
        <v>1726</v>
      </c>
    </row>
    <row r="3435" spans="1:21" hidden="1" x14ac:dyDescent="0.25">
      <c r="A3435" t="s">
        <v>1794</v>
      </c>
      <c r="C3435" t="s">
        <v>722</v>
      </c>
      <c r="E3435" s="1">
        <v>44999</v>
      </c>
      <c r="F3435" s="3" t="s">
        <v>2850</v>
      </c>
      <c r="G3435" t="s">
        <v>2851</v>
      </c>
      <c r="H3435" t="s">
        <v>2553</v>
      </c>
      <c r="J3435" s="3" t="s">
        <v>2852</v>
      </c>
      <c r="K3435" s="3">
        <v>21081802</v>
      </c>
      <c r="L3435" s="3" t="s">
        <v>102</v>
      </c>
      <c r="M3435" s="5">
        <v>45358</v>
      </c>
      <c r="O3435" t="s">
        <v>948</v>
      </c>
      <c r="P3435">
        <v>12.2</v>
      </c>
      <c r="S3435" s="6">
        <v>45007</v>
      </c>
      <c r="T3435" t="s">
        <v>1073</v>
      </c>
      <c r="U3435" t="s">
        <v>2853</v>
      </c>
    </row>
    <row r="3436" spans="1:21" hidden="1" x14ac:dyDescent="0.25">
      <c r="A3436" t="s">
        <v>1794</v>
      </c>
      <c r="C3436" t="s">
        <v>722</v>
      </c>
      <c r="E3436" s="1">
        <v>44999</v>
      </c>
      <c r="F3436" s="3" t="s">
        <v>2850</v>
      </c>
      <c r="G3436" t="s">
        <v>2851</v>
      </c>
      <c r="H3436" t="s">
        <v>2553</v>
      </c>
      <c r="J3436" s="3" t="s">
        <v>2852</v>
      </c>
      <c r="K3436" s="3">
        <v>21081802</v>
      </c>
      <c r="L3436" s="3" t="s">
        <v>102</v>
      </c>
      <c r="M3436" s="5">
        <v>45358</v>
      </c>
      <c r="O3436" t="s">
        <v>948</v>
      </c>
      <c r="P3436">
        <v>28.63</v>
      </c>
      <c r="S3436" s="6">
        <v>45021</v>
      </c>
      <c r="T3436" t="s">
        <v>1073</v>
      </c>
      <c r="U3436" t="s">
        <v>2854</v>
      </c>
    </row>
    <row r="3437" spans="1:21" hidden="1" x14ac:dyDescent="0.25">
      <c r="A3437" t="s">
        <v>1794</v>
      </c>
      <c r="C3437" t="s">
        <v>722</v>
      </c>
      <c r="E3437" s="1">
        <v>44999</v>
      </c>
      <c r="F3437" s="3" t="s">
        <v>2850</v>
      </c>
      <c r="G3437" t="s">
        <v>2851</v>
      </c>
      <c r="H3437" t="s">
        <v>2553</v>
      </c>
      <c r="J3437" s="3" t="s">
        <v>2852</v>
      </c>
      <c r="K3437" s="3">
        <v>21081802</v>
      </c>
      <c r="L3437" s="3" t="s">
        <v>102</v>
      </c>
      <c r="M3437" s="5">
        <v>45358</v>
      </c>
      <c r="O3437" t="s">
        <v>948</v>
      </c>
      <c r="P3437">
        <v>38.119999999999997</v>
      </c>
      <c r="S3437" s="6">
        <v>45028</v>
      </c>
      <c r="T3437" t="s">
        <v>1073</v>
      </c>
      <c r="U3437" t="s">
        <v>2855</v>
      </c>
    </row>
    <row r="3438" spans="1:21" hidden="1" x14ac:dyDescent="0.25">
      <c r="A3438" t="s">
        <v>1794</v>
      </c>
      <c r="C3438" t="s">
        <v>722</v>
      </c>
      <c r="E3438" s="1">
        <v>44999</v>
      </c>
      <c r="F3438" s="3" t="s">
        <v>2850</v>
      </c>
      <c r="G3438" t="s">
        <v>2851</v>
      </c>
      <c r="H3438" t="s">
        <v>2553</v>
      </c>
      <c r="J3438" s="3" t="s">
        <v>2852</v>
      </c>
      <c r="K3438" s="3">
        <v>21081802</v>
      </c>
      <c r="L3438" s="3" t="s">
        <v>102</v>
      </c>
      <c r="M3438" s="5">
        <v>45358</v>
      </c>
      <c r="O3438" t="s">
        <v>948</v>
      </c>
      <c r="P3438">
        <v>31.7</v>
      </c>
      <c r="S3438" s="6">
        <v>45029</v>
      </c>
      <c r="T3438" t="s">
        <v>28</v>
      </c>
      <c r="U3438" t="s">
        <v>2436</v>
      </c>
    </row>
    <row r="3439" spans="1:21" hidden="1" x14ac:dyDescent="0.25">
      <c r="A3439" t="s">
        <v>1794</v>
      </c>
      <c r="C3439" t="s">
        <v>722</v>
      </c>
      <c r="E3439" s="1">
        <v>44999</v>
      </c>
      <c r="F3439" s="3" t="s">
        <v>2850</v>
      </c>
      <c r="G3439" t="s">
        <v>2851</v>
      </c>
      <c r="H3439" t="s">
        <v>2553</v>
      </c>
      <c r="J3439" s="3" t="s">
        <v>2852</v>
      </c>
      <c r="K3439" s="3">
        <v>21081802</v>
      </c>
      <c r="L3439" s="3" t="s">
        <v>102</v>
      </c>
      <c r="M3439" s="5">
        <v>45358</v>
      </c>
      <c r="O3439" t="s">
        <v>948</v>
      </c>
      <c r="P3439">
        <v>49.35</v>
      </c>
      <c r="S3439" s="6">
        <v>45035</v>
      </c>
      <c r="T3439" t="s">
        <v>1073</v>
      </c>
      <c r="U3439" t="s">
        <v>2555</v>
      </c>
    </row>
    <row r="3440" spans="1:21" hidden="1" x14ac:dyDescent="0.25">
      <c r="A3440" t="s">
        <v>1794</v>
      </c>
      <c r="B3440" t="s">
        <v>16</v>
      </c>
      <c r="C3440" t="s">
        <v>17</v>
      </c>
      <c r="E3440" s="1">
        <v>44970</v>
      </c>
      <c r="F3440" s="3">
        <v>352097</v>
      </c>
      <c r="G3440" t="s">
        <v>2150</v>
      </c>
      <c r="H3440" t="s">
        <v>20</v>
      </c>
      <c r="I3440" t="s">
        <v>20</v>
      </c>
      <c r="J3440" s="3" t="s">
        <v>2151</v>
      </c>
      <c r="K3440" s="3">
        <v>30622004</v>
      </c>
      <c r="L3440" s="3" t="s">
        <v>22</v>
      </c>
      <c r="M3440" s="5">
        <v>45626</v>
      </c>
      <c r="O3440" t="s">
        <v>23</v>
      </c>
      <c r="P3440">
        <v>1</v>
      </c>
      <c r="S3440" s="6">
        <v>45005</v>
      </c>
      <c r="T3440" t="s">
        <v>1284</v>
      </c>
      <c r="U3440" t="s">
        <v>2328</v>
      </c>
    </row>
    <row r="3441" spans="1:21" hidden="1" x14ac:dyDescent="0.25">
      <c r="A3441" t="s">
        <v>1794</v>
      </c>
      <c r="B3441" t="s">
        <v>16</v>
      </c>
      <c r="C3441" t="s">
        <v>17</v>
      </c>
      <c r="E3441" s="1">
        <v>44970</v>
      </c>
      <c r="F3441" s="3">
        <v>352097</v>
      </c>
      <c r="G3441" t="s">
        <v>2150</v>
      </c>
      <c r="H3441" t="s">
        <v>20</v>
      </c>
      <c r="I3441" t="s">
        <v>20</v>
      </c>
      <c r="J3441" s="3" t="s">
        <v>2151</v>
      </c>
      <c r="K3441" s="3">
        <v>30622004</v>
      </c>
      <c r="L3441" s="3" t="s">
        <v>22</v>
      </c>
      <c r="M3441" s="5">
        <v>45626</v>
      </c>
      <c r="O3441" t="s">
        <v>23</v>
      </c>
      <c r="P3441">
        <v>1</v>
      </c>
      <c r="S3441" s="6">
        <v>45013</v>
      </c>
      <c r="T3441" t="s">
        <v>1073</v>
      </c>
      <c r="U3441" t="s">
        <v>2434</v>
      </c>
    </row>
    <row r="3442" spans="1:21" hidden="1" x14ac:dyDescent="0.25">
      <c r="A3442" t="s">
        <v>1794</v>
      </c>
      <c r="B3442" t="s">
        <v>16</v>
      </c>
      <c r="C3442" t="s">
        <v>17</v>
      </c>
      <c r="E3442" s="1">
        <v>44970</v>
      </c>
      <c r="F3442" s="3">
        <v>352097</v>
      </c>
      <c r="G3442" t="s">
        <v>2150</v>
      </c>
      <c r="H3442" t="s">
        <v>20</v>
      </c>
      <c r="I3442" t="s">
        <v>20</v>
      </c>
      <c r="J3442" s="3" t="s">
        <v>2151</v>
      </c>
      <c r="K3442" s="3">
        <v>30622004</v>
      </c>
      <c r="L3442" s="3" t="s">
        <v>22</v>
      </c>
      <c r="M3442" s="5">
        <v>45626</v>
      </c>
      <c r="O3442" t="s">
        <v>23</v>
      </c>
      <c r="P3442">
        <v>1</v>
      </c>
      <c r="S3442" s="6">
        <v>45021</v>
      </c>
      <c r="T3442" t="s">
        <v>1284</v>
      </c>
      <c r="U3442" t="s">
        <v>2654</v>
      </c>
    </row>
    <row r="3443" spans="1:21" hidden="1" x14ac:dyDescent="0.25">
      <c r="A3443" t="s">
        <v>1794</v>
      </c>
      <c r="B3443" t="s">
        <v>16</v>
      </c>
      <c r="C3443" t="s">
        <v>17</v>
      </c>
      <c r="E3443" s="1">
        <v>44970</v>
      </c>
      <c r="F3443" s="3">
        <v>352097</v>
      </c>
      <c r="G3443" t="s">
        <v>2150</v>
      </c>
      <c r="H3443" t="s">
        <v>20</v>
      </c>
      <c r="I3443" t="s">
        <v>20</v>
      </c>
      <c r="J3443" s="3" t="s">
        <v>2151</v>
      </c>
      <c r="K3443" s="3">
        <v>30622004</v>
      </c>
      <c r="L3443" s="3" t="s">
        <v>22</v>
      </c>
      <c r="M3443" s="5">
        <v>45626</v>
      </c>
      <c r="O3443" t="s">
        <v>23</v>
      </c>
      <c r="P3443">
        <v>1</v>
      </c>
      <c r="S3443" s="6">
        <v>45027</v>
      </c>
      <c r="T3443" t="s">
        <v>1284</v>
      </c>
      <c r="U3443" t="s">
        <v>2856</v>
      </c>
    </row>
    <row r="3444" spans="1:21" hidden="1" x14ac:dyDescent="0.25">
      <c r="A3444" t="s">
        <v>1794</v>
      </c>
      <c r="B3444" t="s">
        <v>16</v>
      </c>
      <c r="C3444" t="s">
        <v>17</v>
      </c>
      <c r="E3444" s="1">
        <v>44970</v>
      </c>
      <c r="F3444" s="3">
        <v>352097</v>
      </c>
      <c r="G3444" t="s">
        <v>2150</v>
      </c>
      <c r="H3444" t="s">
        <v>20</v>
      </c>
      <c r="I3444" t="s">
        <v>20</v>
      </c>
      <c r="J3444" s="3" t="s">
        <v>2151</v>
      </c>
      <c r="K3444" s="3">
        <v>30622004</v>
      </c>
      <c r="L3444" s="3" t="s">
        <v>22</v>
      </c>
      <c r="M3444" s="5">
        <v>45626</v>
      </c>
      <c r="O3444" t="s">
        <v>23</v>
      </c>
      <c r="P3444">
        <v>1</v>
      </c>
      <c r="S3444" s="6">
        <v>45033</v>
      </c>
      <c r="T3444" t="s">
        <v>1284</v>
      </c>
      <c r="U3444" t="s">
        <v>2857</v>
      </c>
    </row>
    <row r="3445" spans="1:21" hidden="1" x14ac:dyDescent="0.25">
      <c r="A3445" t="s">
        <v>1794</v>
      </c>
      <c r="B3445" t="s">
        <v>65</v>
      </c>
      <c r="C3445" t="s">
        <v>17</v>
      </c>
      <c r="E3445" s="1">
        <v>44988</v>
      </c>
      <c r="F3445" s="3" t="s">
        <v>2243</v>
      </c>
      <c r="G3445" t="s">
        <v>2244</v>
      </c>
      <c r="H3445" t="s">
        <v>594</v>
      </c>
      <c r="I3445" t="s">
        <v>67</v>
      </c>
      <c r="J3445" s="3" t="s">
        <v>2245</v>
      </c>
      <c r="K3445" s="3" t="s">
        <v>1323</v>
      </c>
      <c r="L3445" s="3" t="s">
        <v>22</v>
      </c>
      <c r="M3445" s="5">
        <v>45149</v>
      </c>
      <c r="N3445" s="8"/>
      <c r="O3445" t="s">
        <v>283</v>
      </c>
      <c r="P3445">
        <v>2850</v>
      </c>
      <c r="S3445" s="6">
        <v>45030</v>
      </c>
      <c r="T3445" t="s">
        <v>1284</v>
      </c>
      <c r="U3445" t="s">
        <v>2429</v>
      </c>
    </row>
    <row r="3446" spans="1:21" hidden="1" x14ac:dyDescent="0.25">
      <c r="A3446" t="s">
        <v>1794</v>
      </c>
      <c r="B3446" t="s">
        <v>16</v>
      </c>
      <c r="C3446" t="s">
        <v>17</v>
      </c>
      <c r="E3446" s="1">
        <v>44937</v>
      </c>
      <c r="F3446" s="3">
        <v>305180</v>
      </c>
      <c r="G3446" t="s">
        <v>2135</v>
      </c>
      <c r="H3446" t="s">
        <v>41</v>
      </c>
      <c r="I3446" t="s">
        <v>41</v>
      </c>
      <c r="J3446" s="3" t="s">
        <v>2136</v>
      </c>
      <c r="K3446" s="3">
        <v>2175385</v>
      </c>
      <c r="L3446" s="3" t="s">
        <v>22</v>
      </c>
      <c r="M3446" s="5">
        <v>46691</v>
      </c>
      <c r="O3446" t="s">
        <v>23</v>
      </c>
      <c r="P3446">
        <v>5</v>
      </c>
      <c r="S3446" s="6">
        <v>45379</v>
      </c>
      <c r="T3446" t="s">
        <v>1073</v>
      </c>
      <c r="U3446" t="s">
        <v>2431</v>
      </c>
    </row>
    <row r="3447" spans="1:21" hidden="1" x14ac:dyDescent="0.25">
      <c r="A3447" t="s">
        <v>1794</v>
      </c>
      <c r="B3447" t="s">
        <v>16</v>
      </c>
      <c r="C3447" t="s">
        <v>17</v>
      </c>
      <c r="E3447" s="1">
        <v>44937</v>
      </c>
      <c r="F3447" s="3">
        <v>305180</v>
      </c>
      <c r="G3447" t="s">
        <v>2135</v>
      </c>
      <c r="H3447" t="s">
        <v>41</v>
      </c>
      <c r="I3447" t="s">
        <v>41</v>
      </c>
      <c r="J3447" s="3" t="s">
        <v>2136</v>
      </c>
      <c r="K3447" s="3">
        <v>2175385</v>
      </c>
      <c r="L3447" s="3" t="s">
        <v>22</v>
      </c>
      <c r="M3447" s="5">
        <v>46691</v>
      </c>
      <c r="O3447" t="s">
        <v>23</v>
      </c>
      <c r="P3447">
        <v>5</v>
      </c>
      <c r="S3447" s="6">
        <v>45387</v>
      </c>
      <c r="T3447" t="s">
        <v>1284</v>
      </c>
      <c r="U3447" t="s">
        <v>2432</v>
      </c>
    </row>
    <row r="3448" spans="1:21" hidden="1" x14ac:dyDescent="0.25">
      <c r="A3448" t="s">
        <v>1794</v>
      </c>
      <c r="B3448" t="s">
        <v>16</v>
      </c>
      <c r="C3448" t="s">
        <v>17</v>
      </c>
      <c r="E3448" s="1">
        <v>44937</v>
      </c>
      <c r="F3448" s="3">
        <v>305180</v>
      </c>
      <c r="G3448" t="s">
        <v>2135</v>
      </c>
      <c r="H3448" t="s">
        <v>41</v>
      </c>
      <c r="I3448" t="s">
        <v>41</v>
      </c>
      <c r="J3448" s="3" t="s">
        <v>2136</v>
      </c>
      <c r="K3448" s="3">
        <v>2175385</v>
      </c>
      <c r="L3448" s="3" t="s">
        <v>22</v>
      </c>
      <c r="M3448" s="5">
        <v>46691</v>
      </c>
      <c r="O3448" t="s">
        <v>23</v>
      </c>
      <c r="P3448">
        <v>5</v>
      </c>
      <c r="S3448" s="6">
        <v>45393</v>
      </c>
      <c r="T3448" t="s">
        <v>1284</v>
      </c>
      <c r="U3448" t="s">
        <v>2743</v>
      </c>
    </row>
    <row r="3449" spans="1:21" hidden="1" x14ac:dyDescent="0.25">
      <c r="A3449" t="s">
        <v>1794</v>
      </c>
      <c r="B3449" t="s">
        <v>16</v>
      </c>
      <c r="C3449" t="s">
        <v>17</v>
      </c>
      <c r="E3449" s="1">
        <v>44937</v>
      </c>
      <c r="F3449" s="3">
        <v>305180</v>
      </c>
      <c r="G3449" t="s">
        <v>2135</v>
      </c>
      <c r="H3449" t="s">
        <v>41</v>
      </c>
      <c r="I3449" t="s">
        <v>41</v>
      </c>
      <c r="J3449" s="3" t="s">
        <v>2136</v>
      </c>
      <c r="K3449" s="3">
        <v>2175385</v>
      </c>
      <c r="L3449" s="3" t="s">
        <v>22</v>
      </c>
      <c r="M3449" s="5">
        <v>46691</v>
      </c>
      <c r="O3449" t="s">
        <v>23</v>
      </c>
      <c r="P3449">
        <v>5</v>
      </c>
      <c r="S3449" s="6">
        <v>45396</v>
      </c>
      <c r="T3449" t="s">
        <v>1284</v>
      </c>
      <c r="U3449" t="s">
        <v>4507</v>
      </c>
    </row>
    <row r="3450" spans="1:21" hidden="1" x14ac:dyDescent="0.25">
      <c r="A3450" t="s">
        <v>1794</v>
      </c>
      <c r="B3450" t="s">
        <v>16</v>
      </c>
      <c r="C3450" t="s">
        <v>17</v>
      </c>
      <c r="E3450" s="1">
        <v>44937</v>
      </c>
      <c r="F3450" s="3">
        <v>305180</v>
      </c>
      <c r="G3450" t="s">
        <v>2135</v>
      </c>
      <c r="H3450" t="s">
        <v>41</v>
      </c>
      <c r="I3450" t="s">
        <v>41</v>
      </c>
      <c r="J3450" s="3" t="s">
        <v>2136</v>
      </c>
      <c r="K3450" s="3">
        <v>2175385</v>
      </c>
      <c r="L3450" s="3" t="s">
        <v>22</v>
      </c>
      <c r="M3450" s="5">
        <v>46691</v>
      </c>
      <c r="O3450" t="s">
        <v>23</v>
      </c>
      <c r="P3450">
        <v>5</v>
      </c>
      <c r="S3450" s="6">
        <v>45127</v>
      </c>
      <c r="T3450" t="s">
        <v>2638</v>
      </c>
      <c r="U3450" t="s">
        <v>2639</v>
      </c>
    </row>
    <row r="3451" spans="1:21" hidden="1" x14ac:dyDescent="0.25">
      <c r="A3451" t="s">
        <v>1794</v>
      </c>
      <c r="B3451" t="s">
        <v>16</v>
      </c>
      <c r="C3451" t="s">
        <v>17</v>
      </c>
      <c r="E3451" s="1">
        <v>44886</v>
      </c>
      <c r="F3451" s="3" t="s">
        <v>39</v>
      </c>
      <c r="G3451" t="s">
        <v>1897</v>
      </c>
      <c r="H3451" t="s">
        <v>1898</v>
      </c>
      <c r="I3451" t="s">
        <v>42</v>
      </c>
      <c r="J3451" s="3" t="s">
        <v>1899</v>
      </c>
      <c r="K3451" s="3">
        <v>60373569</v>
      </c>
      <c r="L3451" s="3" t="s">
        <v>22</v>
      </c>
      <c r="M3451" s="5">
        <v>45808</v>
      </c>
      <c r="O3451" t="s">
        <v>23</v>
      </c>
      <c r="P3451">
        <v>2</v>
      </c>
      <c r="S3451" s="6">
        <v>45013</v>
      </c>
      <c r="T3451" t="s">
        <v>1073</v>
      </c>
      <c r="U3451" t="s">
        <v>2434</v>
      </c>
    </row>
    <row r="3452" spans="1:21" hidden="1" x14ac:dyDescent="0.25">
      <c r="A3452" t="s">
        <v>1794</v>
      </c>
      <c r="B3452" t="s">
        <v>16</v>
      </c>
      <c r="C3452" t="s">
        <v>17</v>
      </c>
      <c r="E3452" s="1">
        <v>44886</v>
      </c>
      <c r="F3452" s="3" t="s">
        <v>39</v>
      </c>
      <c r="G3452" t="s">
        <v>1897</v>
      </c>
      <c r="H3452" t="s">
        <v>1898</v>
      </c>
      <c r="I3452" t="s">
        <v>42</v>
      </c>
      <c r="J3452" s="3" t="s">
        <v>1899</v>
      </c>
      <c r="K3452" s="3">
        <v>60373569</v>
      </c>
      <c r="L3452" s="3" t="s">
        <v>22</v>
      </c>
      <c r="M3452" s="5">
        <v>45808</v>
      </c>
      <c r="O3452" t="s">
        <v>23</v>
      </c>
      <c r="P3452">
        <v>2</v>
      </c>
      <c r="S3452" s="6">
        <v>45021</v>
      </c>
      <c r="T3452" t="s">
        <v>1284</v>
      </c>
      <c r="U3452" t="s">
        <v>2432</v>
      </c>
    </row>
    <row r="3453" spans="1:21" hidden="1" x14ac:dyDescent="0.25">
      <c r="A3453" t="s">
        <v>1794</v>
      </c>
      <c r="B3453" t="s">
        <v>16</v>
      </c>
      <c r="C3453" t="s">
        <v>17</v>
      </c>
      <c r="E3453" s="1">
        <v>44886</v>
      </c>
      <c r="F3453" s="3" t="s">
        <v>39</v>
      </c>
      <c r="G3453" t="s">
        <v>1897</v>
      </c>
      <c r="H3453" t="s">
        <v>1898</v>
      </c>
      <c r="I3453" t="s">
        <v>42</v>
      </c>
      <c r="J3453" s="3" t="s">
        <v>1899</v>
      </c>
      <c r="K3453" s="3">
        <v>60373569</v>
      </c>
      <c r="L3453" s="3" t="s">
        <v>22</v>
      </c>
      <c r="M3453" s="5">
        <v>45808</v>
      </c>
      <c r="O3453" t="s">
        <v>23</v>
      </c>
      <c r="P3453">
        <v>2</v>
      </c>
      <c r="S3453" s="6">
        <v>45027</v>
      </c>
      <c r="T3453" t="s">
        <v>1284</v>
      </c>
      <c r="U3453" t="s">
        <v>2856</v>
      </c>
    </row>
    <row r="3454" spans="1:21" hidden="1" x14ac:dyDescent="0.25">
      <c r="A3454" t="s">
        <v>1794</v>
      </c>
      <c r="B3454" t="s">
        <v>16</v>
      </c>
      <c r="C3454" t="s">
        <v>17</v>
      </c>
      <c r="E3454" s="1">
        <v>44886</v>
      </c>
      <c r="F3454" s="3" t="s">
        <v>39</v>
      </c>
      <c r="G3454" t="s">
        <v>1897</v>
      </c>
      <c r="H3454" t="s">
        <v>1898</v>
      </c>
      <c r="I3454" t="s">
        <v>42</v>
      </c>
      <c r="J3454" s="3" t="s">
        <v>1899</v>
      </c>
      <c r="K3454" s="3">
        <v>60373569</v>
      </c>
      <c r="L3454" s="3" t="s">
        <v>22</v>
      </c>
      <c r="M3454" s="5">
        <v>45808</v>
      </c>
      <c r="O3454" t="s">
        <v>23</v>
      </c>
      <c r="P3454">
        <v>2</v>
      </c>
      <c r="S3454" s="6">
        <v>45030</v>
      </c>
      <c r="T3454" t="s">
        <v>1284</v>
      </c>
      <c r="U3454" t="s">
        <v>2857</v>
      </c>
    </row>
    <row r="3455" spans="1:21" hidden="1" x14ac:dyDescent="0.25">
      <c r="A3455" t="s">
        <v>1794</v>
      </c>
      <c r="B3455" t="s">
        <v>16</v>
      </c>
      <c r="C3455" t="s">
        <v>17</v>
      </c>
      <c r="E3455" s="1">
        <v>44959</v>
      </c>
      <c r="F3455" s="3" t="s">
        <v>1118</v>
      </c>
      <c r="G3455" t="s">
        <v>2048</v>
      </c>
      <c r="H3455" t="s">
        <v>1120</v>
      </c>
      <c r="I3455" t="s">
        <v>1120</v>
      </c>
      <c r="J3455" s="3" t="s">
        <v>2049</v>
      </c>
      <c r="K3455" s="3" t="s">
        <v>2050</v>
      </c>
      <c r="L3455" s="3" t="s">
        <v>22</v>
      </c>
      <c r="M3455" s="5">
        <v>46785</v>
      </c>
      <c r="O3455" t="s">
        <v>23</v>
      </c>
      <c r="S3455" s="6">
        <v>45082</v>
      </c>
      <c r="T3455" t="s">
        <v>2032</v>
      </c>
      <c r="U3455" t="s">
        <v>2936</v>
      </c>
    </row>
    <row r="3456" spans="1:21" hidden="1" x14ac:dyDescent="0.25">
      <c r="A3456" t="s">
        <v>1794</v>
      </c>
      <c r="B3456" t="s">
        <v>16</v>
      </c>
      <c r="C3456" t="s">
        <v>17</v>
      </c>
      <c r="E3456" s="1">
        <v>44959</v>
      </c>
      <c r="F3456" s="3" t="s">
        <v>2126</v>
      </c>
      <c r="G3456" t="s">
        <v>2048</v>
      </c>
      <c r="H3456" t="s">
        <v>1120</v>
      </c>
      <c r="I3456" t="s">
        <v>1120</v>
      </c>
      <c r="J3456" s="3" t="s">
        <v>2127</v>
      </c>
      <c r="K3456" s="3" t="s">
        <v>2128</v>
      </c>
      <c r="L3456" s="3" t="s">
        <v>22</v>
      </c>
      <c r="M3456" s="5">
        <v>46785</v>
      </c>
      <c r="N3456">
        <v>24</v>
      </c>
      <c r="O3456" t="s">
        <v>23</v>
      </c>
      <c r="P3456">
        <v>2</v>
      </c>
      <c r="S3456" s="6">
        <v>45005</v>
      </c>
      <c r="T3456" t="s">
        <v>1284</v>
      </c>
      <c r="U3456" t="s">
        <v>2900</v>
      </c>
    </row>
    <row r="3457" spans="1:21" hidden="1" x14ac:dyDescent="0.25">
      <c r="A3457" t="s">
        <v>1794</v>
      </c>
      <c r="B3457" t="s">
        <v>16</v>
      </c>
      <c r="C3457" t="s">
        <v>17</v>
      </c>
      <c r="E3457" s="1">
        <v>44959</v>
      </c>
      <c r="F3457" s="3" t="s">
        <v>2126</v>
      </c>
      <c r="G3457" t="s">
        <v>2048</v>
      </c>
      <c r="H3457" t="s">
        <v>1120</v>
      </c>
      <c r="I3457" t="s">
        <v>1120</v>
      </c>
      <c r="J3457" s="3" t="s">
        <v>2127</v>
      </c>
      <c r="K3457" s="3" t="s">
        <v>2128</v>
      </c>
      <c r="L3457" s="3" t="s">
        <v>22</v>
      </c>
      <c r="M3457" s="5">
        <v>46785</v>
      </c>
      <c r="N3457">
        <v>24</v>
      </c>
      <c r="O3457" t="s">
        <v>23</v>
      </c>
      <c r="P3457">
        <v>2</v>
      </c>
      <c r="S3457" s="6">
        <v>45005</v>
      </c>
      <c r="T3457" t="s">
        <v>1284</v>
      </c>
      <c r="U3457" t="s">
        <v>2328</v>
      </c>
    </row>
    <row r="3458" spans="1:21" hidden="1" x14ac:dyDescent="0.25">
      <c r="A3458" t="s">
        <v>1794</v>
      </c>
      <c r="B3458" t="s">
        <v>16</v>
      </c>
      <c r="C3458" t="s">
        <v>17</v>
      </c>
      <c r="E3458" s="1">
        <v>44959</v>
      </c>
      <c r="F3458" s="3" t="s">
        <v>2126</v>
      </c>
      <c r="G3458" t="s">
        <v>2048</v>
      </c>
      <c r="H3458" t="s">
        <v>1120</v>
      </c>
      <c r="I3458" t="s">
        <v>1120</v>
      </c>
      <c r="J3458" s="3" t="s">
        <v>2127</v>
      </c>
      <c r="K3458" s="3" t="s">
        <v>2128</v>
      </c>
      <c r="L3458" s="3" t="s">
        <v>22</v>
      </c>
      <c r="M3458" s="5">
        <v>46785</v>
      </c>
      <c r="N3458">
        <v>24</v>
      </c>
      <c r="O3458" t="s">
        <v>23</v>
      </c>
      <c r="P3458">
        <v>4</v>
      </c>
      <c r="S3458" s="6">
        <v>45007</v>
      </c>
      <c r="T3458" t="s">
        <v>2638</v>
      </c>
      <c r="U3458" t="s">
        <v>2741</v>
      </c>
    </row>
    <row r="3459" spans="1:21" hidden="1" x14ac:dyDescent="0.25">
      <c r="A3459" t="s">
        <v>1794</v>
      </c>
      <c r="B3459" t="s">
        <v>16</v>
      </c>
      <c r="C3459" t="s">
        <v>17</v>
      </c>
      <c r="E3459" s="1">
        <v>44959</v>
      </c>
      <c r="F3459" s="3" t="s">
        <v>2126</v>
      </c>
      <c r="G3459" t="s">
        <v>2048</v>
      </c>
      <c r="H3459" t="s">
        <v>1120</v>
      </c>
      <c r="I3459" t="s">
        <v>1120</v>
      </c>
      <c r="J3459" s="3" t="s">
        <v>2127</v>
      </c>
      <c r="K3459" s="3" t="s">
        <v>2128</v>
      </c>
      <c r="L3459" s="3" t="s">
        <v>22</v>
      </c>
      <c r="M3459" s="5">
        <v>46785</v>
      </c>
      <c r="N3459">
        <v>24</v>
      </c>
      <c r="O3459" t="s">
        <v>23</v>
      </c>
      <c r="P3459">
        <v>2</v>
      </c>
      <c r="S3459" s="6">
        <v>45013</v>
      </c>
      <c r="T3459" t="s">
        <v>1073</v>
      </c>
      <c r="U3459" t="s">
        <v>2434</v>
      </c>
    </row>
    <row r="3460" spans="1:21" hidden="1" x14ac:dyDescent="0.25">
      <c r="A3460" t="s">
        <v>1794</v>
      </c>
      <c r="B3460" t="s">
        <v>16</v>
      </c>
      <c r="C3460" t="s">
        <v>17</v>
      </c>
      <c r="E3460" s="1">
        <v>44959</v>
      </c>
      <c r="F3460" s="3" t="s">
        <v>2126</v>
      </c>
      <c r="G3460" t="s">
        <v>2048</v>
      </c>
      <c r="H3460" t="s">
        <v>1120</v>
      </c>
      <c r="I3460" t="s">
        <v>1120</v>
      </c>
      <c r="J3460" s="3" t="s">
        <v>2127</v>
      </c>
      <c r="K3460" s="3" t="s">
        <v>2128</v>
      </c>
      <c r="L3460" s="3" t="s">
        <v>22</v>
      </c>
      <c r="M3460" s="5">
        <v>46785</v>
      </c>
      <c r="N3460">
        <v>24</v>
      </c>
      <c r="O3460" t="s">
        <v>23</v>
      </c>
      <c r="P3460">
        <v>2</v>
      </c>
      <c r="S3460" s="6">
        <v>45021</v>
      </c>
      <c r="T3460" t="s">
        <v>1284</v>
      </c>
      <c r="U3460" t="s">
        <v>2654</v>
      </c>
    </row>
    <row r="3461" spans="1:21" hidden="1" x14ac:dyDescent="0.25">
      <c r="A3461" t="s">
        <v>1794</v>
      </c>
      <c r="B3461" t="s">
        <v>16</v>
      </c>
      <c r="C3461" t="s">
        <v>17</v>
      </c>
      <c r="E3461" s="1">
        <v>44959</v>
      </c>
      <c r="F3461" s="3" t="s">
        <v>2126</v>
      </c>
      <c r="G3461" t="s">
        <v>2048</v>
      </c>
      <c r="H3461" t="s">
        <v>1120</v>
      </c>
      <c r="I3461" t="s">
        <v>1120</v>
      </c>
      <c r="J3461" s="3" t="s">
        <v>2127</v>
      </c>
      <c r="K3461" s="3" t="s">
        <v>2128</v>
      </c>
      <c r="L3461" s="3" t="s">
        <v>22</v>
      </c>
      <c r="M3461" s="5">
        <v>46785</v>
      </c>
      <c r="N3461">
        <v>24</v>
      </c>
      <c r="O3461" t="s">
        <v>23</v>
      </c>
      <c r="P3461">
        <v>2</v>
      </c>
      <c r="S3461" s="6">
        <v>45027</v>
      </c>
      <c r="T3461" t="s">
        <v>1284</v>
      </c>
      <c r="U3461" t="s">
        <v>2901</v>
      </c>
    </row>
    <row r="3462" spans="1:21" hidden="1" x14ac:dyDescent="0.25">
      <c r="A3462" t="s">
        <v>1794</v>
      </c>
      <c r="B3462" t="s">
        <v>16</v>
      </c>
      <c r="C3462" t="s">
        <v>17</v>
      </c>
      <c r="E3462" s="1">
        <v>44959</v>
      </c>
      <c r="F3462" s="3" t="s">
        <v>2126</v>
      </c>
      <c r="G3462" t="s">
        <v>2048</v>
      </c>
      <c r="H3462" t="s">
        <v>1120</v>
      </c>
      <c r="I3462" t="s">
        <v>1120</v>
      </c>
      <c r="J3462" s="3" t="s">
        <v>2127</v>
      </c>
      <c r="K3462" s="3" t="s">
        <v>2128</v>
      </c>
      <c r="L3462" s="3" t="s">
        <v>22</v>
      </c>
      <c r="M3462" s="5">
        <v>46785</v>
      </c>
      <c r="N3462">
        <v>24</v>
      </c>
      <c r="O3462" t="s">
        <v>23</v>
      </c>
      <c r="P3462">
        <v>2</v>
      </c>
      <c r="S3462" s="6">
        <v>45033</v>
      </c>
      <c r="T3462" t="s">
        <v>1284</v>
      </c>
      <c r="U3462" t="s">
        <v>2627</v>
      </c>
    </row>
    <row r="3463" spans="1:21" hidden="1" x14ac:dyDescent="0.25">
      <c r="A3463" t="s">
        <v>1794</v>
      </c>
      <c r="B3463" t="s">
        <v>16</v>
      </c>
      <c r="C3463" t="s">
        <v>17</v>
      </c>
      <c r="E3463" s="1">
        <v>44959</v>
      </c>
      <c r="F3463" s="3" t="s">
        <v>2126</v>
      </c>
      <c r="G3463" t="s">
        <v>2048</v>
      </c>
      <c r="H3463" t="s">
        <v>1120</v>
      </c>
      <c r="I3463" t="s">
        <v>1120</v>
      </c>
      <c r="J3463" s="3" t="s">
        <v>2127</v>
      </c>
      <c r="K3463" s="3" t="s">
        <v>2128</v>
      </c>
      <c r="L3463" s="3" t="s">
        <v>22</v>
      </c>
      <c r="M3463" s="5">
        <v>46785</v>
      </c>
      <c r="N3463">
        <v>24</v>
      </c>
      <c r="O3463" t="s">
        <v>23</v>
      </c>
      <c r="P3463">
        <v>1</v>
      </c>
      <c r="S3463" s="6">
        <v>45096</v>
      </c>
      <c r="T3463" t="s">
        <v>1397</v>
      </c>
      <c r="U3463" t="s">
        <v>2889</v>
      </c>
    </row>
    <row r="3464" spans="1:21" hidden="1" x14ac:dyDescent="0.25">
      <c r="A3464" t="s">
        <v>1794</v>
      </c>
      <c r="B3464" t="s">
        <v>16</v>
      </c>
      <c r="C3464" t="s">
        <v>17</v>
      </c>
      <c r="E3464" s="1">
        <v>44959</v>
      </c>
      <c r="F3464" s="3" t="s">
        <v>2126</v>
      </c>
      <c r="G3464" t="s">
        <v>2048</v>
      </c>
      <c r="H3464" t="s">
        <v>1120</v>
      </c>
      <c r="I3464" t="s">
        <v>1120</v>
      </c>
      <c r="J3464" s="3" t="s">
        <v>2127</v>
      </c>
      <c r="K3464" s="3" t="s">
        <v>2128</v>
      </c>
      <c r="L3464" s="3" t="s">
        <v>22</v>
      </c>
      <c r="M3464" s="5">
        <v>46785</v>
      </c>
      <c r="N3464">
        <v>24</v>
      </c>
      <c r="O3464" t="s">
        <v>23</v>
      </c>
      <c r="P3464">
        <v>1</v>
      </c>
      <c r="S3464" s="6">
        <v>45106</v>
      </c>
      <c r="T3464" t="s">
        <v>1556</v>
      </c>
      <c r="U3464" t="s">
        <v>2898</v>
      </c>
    </row>
    <row r="3465" spans="1:21" hidden="1" x14ac:dyDescent="0.25">
      <c r="A3465" t="s">
        <v>1794</v>
      </c>
      <c r="B3465" t="s">
        <v>16</v>
      </c>
      <c r="C3465" t="s">
        <v>17</v>
      </c>
      <c r="E3465" s="1">
        <v>44959</v>
      </c>
      <c r="F3465" s="3" t="s">
        <v>2126</v>
      </c>
      <c r="G3465" t="s">
        <v>2048</v>
      </c>
      <c r="H3465" t="s">
        <v>1120</v>
      </c>
      <c r="I3465" t="s">
        <v>1120</v>
      </c>
      <c r="J3465" s="3" t="s">
        <v>2127</v>
      </c>
      <c r="K3465" s="3" t="s">
        <v>2128</v>
      </c>
      <c r="L3465" s="3" t="s">
        <v>22</v>
      </c>
      <c r="M3465" s="5">
        <v>46785</v>
      </c>
      <c r="N3465">
        <v>24</v>
      </c>
      <c r="O3465" t="s">
        <v>23</v>
      </c>
      <c r="P3465">
        <v>1</v>
      </c>
      <c r="S3465" s="6">
        <v>45113</v>
      </c>
      <c r="T3465" t="s">
        <v>1556</v>
      </c>
      <c r="U3465" t="s">
        <v>2891</v>
      </c>
    </row>
    <row r="3466" spans="1:21" hidden="1" x14ac:dyDescent="0.25">
      <c r="A3466" t="s">
        <v>1794</v>
      </c>
      <c r="B3466" t="s">
        <v>16</v>
      </c>
      <c r="C3466" t="s">
        <v>17</v>
      </c>
      <c r="E3466" s="1">
        <v>44959</v>
      </c>
      <c r="F3466" s="3" t="s">
        <v>2126</v>
      </c>
      <c r="G3466" t="s">
        <v>2048</v>
      </c>
      <c r="H3466" t="s">
        <v>1120</v>
      </c>
      <c r="I3466" t="s">
        <v>1120</v>
      </c>
      <c r="J3466" s="3" t="s">
        <v>2127</v>
      </c>
      <c r="K3466" s="3" t="s">
        <v>2128</v>
      </c>
      <c r="L3466" s="3" t="s">
        <v>22</v>
      </c>
      <c r="M3466" s="5">
        <v>46785</v>
      </c>
      <c r="N3466">
        <v>24</v>
      </c>
      <c r="O3466" t="s">
        <v>23</v>
      </c>
      <c r="P3466">
        <v>2</v>
      </c>
      <c r="S3466" s="6" t="s">
        <v>3800</v>
      </c>
      <c r="T3466" t="s">
        <v>1397</v>
      </c>
      <c r="U3466" t="s">
        <v>2892</v>
      </c>
    </row>
    <row r="3467" spans="1:21" hidden="1" x14ac:dyDescent="0.25">
      <c r="A3467" t="s">
        <v>1794</v>
      </c>
      <c r="B3467" t="s">
        <v>16</v>
      </c>
      <c r="C3467" t="s">
        <v>17</v>
      </c>
      <c r="E3467" s="1">
        <v>44944</v>
      </c>
      <c r="F3467" s="3" t="s">
        <v>2129</v>
      </c>
      <c r="G3467" t="s">
        <v>2130</v>
      </c>
      <c r="H3467" t="s">
        <v>2131</v>
      </c>
      <c r="J3467" s="3" t="s">
        <v>2132</v>
      </c>
      <c r="K3467" s="3">
        <v>2108092</v>
      </c>
      <c r="L3467" s="3" t="s">
        <v>22</v>
      </c>
      <c r="M3467" s="5">
        <v>45513</v>
      </c>
      <c r="O3467" t="s">
        <v>23</v>
      </c>
      <c r="P3467">
        <v>1</v>
      </c>
      <c r="S3467" s="6">
        <v>45005</v>
      </c>
      <c r="T3467" t="s">
        <v>1284</v>
      </c>
      <c r="U3467" t="s">
        <v>2328</v>
      </c>
    </row>
    <row r="3468" spans="1:21" hidden="1" x14ac:dyDescent="0.25">
      <c r="A3468" t="s">
        <v>1794</v>
      </c>
      <c r="B3468" t="s">
        <v>16</v>
      </c>
      <c r="C3468" t="s">
        <v>17</v>
      </c>
      <c r="E3468" s="1">
        <v>44944</v>
      </c>
      <c r="F3468" s="3" t="s">
        <v>2129</v>
      </c>
      <c r="G3468" t="s">
        <v>2130</v>
      </c>
      <c r="H3468" t="s">
        <v>2131</v>
      </c>
      <c r="J3468" s="3" t="s">
        <v>2132</v>
      </c>
      <c r="K3468" s="3">
        <v>2108092</v>
      </c>
      <c r="L3468" s="3" t="s">
        <v>22</v>
      </c>
      <c r="M3468" s="5">
        <v>45513</v>
      </c>
      <c r="O3468" t="s">
        <v>23</v>
      </c>
      <c r="P3468">
        <v>1</v>
      </c>
      <c r="S3468" s="6">
        <v>45013</v>
      </c>
      <c r="T3468" t="s">
        <v>1073</v>
      </c>
      <c r="U3468" t="s">
        <v>2431</v>
      </c>
    </row>
    <row r="3469" spans="1:21" hidden="1" x14ac:dyDescent="0.25">
      <c r="A3469" t="s">
        <v>1794</v>
      </c>
      <c r="B3469" t="s">
        <v>16</v>
      </c>
      <c r="C3469" t="s">
        <v>17</v>
      </c>
      <c r="E3469" s="1">
        <v>44944</v>
      </c>
      <c r="F3469" s="3" t="s">
        <v>2129</v>
      </c>
      <c r="G3469" t="s">
        <v>2130</v>
      </c>
      <c r="H3469" t="s">
        <v>2131</v>
      </c>
      <c r="J3469" s="3" t="s">
        <v>2132</v>
      </c>
      <c r="K3469" s="3">
        <v>2108092</v>
      </c>
      <c r="L3469" s="3" t="s">
        <v>22</v>
      </c>
      <c r="M3469" s="5">
        <v>45513</v>
      </c>
      <c r="O3469" t="s">
        <v>23</v>
      </c>
      <c r="P3469">
        <v>1</v>
      </c>
      <c r="S3469" s="6">
        <v>45021</v>
      </c>
      <c r="T3469" t="s">
        <v>1284</v>
      </c>
      <c r="U3469" t="s">
        <v>2432</v>
      </c>
    </row>
    <row r="3470" spans="1:21" hidden="1" x14ac:dyDescent="0.25">
      <c r="A3470" t="s">
        <v>1794</v>
      </c>
      <c r="B3470" t="s">
        <v>16</v>
      </c>
      <c r="C3470" t="s">
        <v>17</v>
      </c>
      <c r="E3470" s="1">
        <v>44944</v>
      </c>
      <c r="F3470" s="3" t="s">
        <v>2129</v>
      </c>
      <c r="G3470" t="s">
        <v>2130</v>
      </c>
      <c r="H3470" t="s">
        <v>2131</v>
      </c>
      <c r="J3470" s="3" t="s">
        <v>2132</v>
      </c>
      <c r="K3470" s="3">
        <v>2108092</v>
      </c>
      <c r="L3470" s="3" t="s">
        <v>22</v>
      </c>
      <c r="M3470" s="5">
        <v>45513</v>
      </c>
      <c r="O3470" t="s">
        <v>23</v>
      </c>
      <c r="P3470">
        <v>1</v>
      </c>
      <c r="S3470" s="6">
        <v>45027</v>
      </c>
      <c r="T3470" t="s">
        <v>1284</v>
      </c>
      <c r="U3470" t="s">
        <v>2743</v>
      </c>
    </row>
    <row r="3471" spans="1:21" hidden="1" x14ac:dyDescent="0.25">
      <c r="A3471" t="s">
        <v>1794</v>
      </c>
      <c r="B3471" t="s">
        <v>16</v>
      </c>
      <c r="C3471" t="s">
        <v>17</v>
      </c>
      <c r="E3471" s="1">
        <v>44944</v>
      </c>
      <c r="F3471" s="3" t="s">
        <v>2129</v>
      </c>
      <c r="G3471" t="s">
        <v>2130</v>
      </c>
      <c r="H3471" t="s">
        <v>2131</v>
      </c>
      <c r="J3471" s="3" t="s">
        <v>2132</v>
      </c>
      <c r="K3471" s="3">
        <v>2108092</v>
      </c>
      <c r="L3471" s="3" t="s">
        <v>22</v>
      </c>
      <c r="M3471" s="5">
        <v>45513</v>
      </c>
      <c r="O3471" t="s">
        <v>23</v>
      </c>
      <c r="P3471">
        <v>1</v>
      </c>
      <c r="S3471" s="6">
        <v>45033</v>
      </c>
      <c r="T3471" t="s">
        <v>1284</v>
      </c>
      <c r="U3471" t="s">
        <v>2905</v>
      </c>
    </row>
    <row r="3472" spans="1:21" hidden="1" x14ac:dyDescent="0.25">
      <c r="A3472" t="s">
        <v>1794</v>
      </c>
      <c r="B3472" t="s">
        <v>16</v>
      </c>
      <c r="C3472" t="s">
        <v>17</v>
      </c>
      <c r="E3472" s="1">
        <v>44944</v>
      </c>
      <c r="F3472" s="3" t="s">
        <v>2129</v>
      </c>
      <c r="G3472" t="s">
        <v>2130</v>
      </c>
      <c r="H3472" t="s">
        <v>2131</v>
      </c>
      <c r="J3472" s="3" t="s">
        <v>2132</v>
      </c>
      <c r="K3472" s="3">
        <v>2108092</v>
      </c>
      <c r="L3472" s="3" t="s">
        <v>22</v>
      </c>
      <c r="M3472" s="5">
        <v>45513</v>
      </c>
      <c r="O3472" t="s">
        <v>23</v>
      </c>
      <c r="P3472">
        <v>2</v>
      </c>
      <c r="S3472" s="6">
        <v>45096</v>
      </c>
      <c r="T3472" t="s">
        <v>1397</v>
      </c>
      <c r="U3472" t="s">
        <v>2889</v>
      </c>
    </row>
    <row r="3473" spans="1:21" hidden="1" x14ac:dyDescent="0.25">
      <c r="A3473" t="s">
        <v>1794</v>
      </c>
      <c r="B3473" t="s">
        <v>16</v>
      </c>
      <c r="C3473" t="s">
        <v>17</v>
      </c>
      <c r="E3473" s="1">
        <v>44944</v>
      </c>
      <c r="F3473" s="3" t="s">
        <v>2129</v>
      </c>
      <c r="G3473" t="s">
        <v>2130</v>
      </c>
      <c r="H3473" t="s">
        <v>2131</v>
      </c>
      <c r="J3473" s="3" t="s">
        <v>2132</v>
      </c>
      <c r="K3473" s="3">
        <v>2108092</v>
      </c>
      <c r="L3473" s="3" t="s">
        <v>22</v>
      </c>
      <c r="M3473" s="5">
        <v>45513</v>
      </c>
      <c r="O3473" t="s">
        <v>23</v>
      </c>
      <c r="P3473">
        <v>2</v>
      </c>
      <c r="S3473" s="6">
        <v>45097</v>
      </c>
      <c r="T3473" t="s">
        <v>1397</v>
      </c>
      <c r="U3473" t="s">
        <v>2889</v>
      </c>
    </row>
    <row r="3474" spans="1:21" hidden="1" x14ac:dyDescent="0.25">
      <c r="A3474" t="s">
        <v>1794</v>
      </c>
      <c r="B3474" t="s">
        <v>16</v>
      </c>
      <c r="C3474" t="s">
        <v>17</v>
      </c>
      <c r="E3474" s="1">
        <v>44944</v>
      </c>
      <c r="F3474" s="3" t="s">
        <v>2129</v>
      </c>
      <c r="G3474" t="s">
        <v>2130</v>
      </c>
      <c r="H3474" t="s">
        <v>2131</v>
      </c>
      <c r="J3474" s="3" t="s">
        <v>2132</v>
      </c>
      <c r="K3474" s="3">
        <v>2108092</v>
      </c>
      <c r="L3474" s="3" t="s">
        <v>22</v>
      </c>
      <c r="M3474" s="5">
        <v>45513</v>
      </c>
      <c r="O3474" t="s">
        <v>23</v>
      </c>
      <c r="P3474">
        <v>4</v>
      </c>
      <c r="S3474" s="6">
        <v>45106</v>
      </c>
      <c r="T3474" t="s">
        <v>1397</v>
      </c>
      <c r="U3474" t="s">
        <v>2898</v>
      </c>
    </row>
    <row r="3475" spans="1:21" hidden="1" x14ac:dyDescent="0.25">
      <c r="A3475" t="s">
        <v>1794</v>
      </c>
      <c r="B3475" t="s">
        <v>16</v>
      </c>
      <c r="C3475" t="s">
        <v>17</v>
      </c>
      <c r="E3475" s="1">
        <v>44944</v>
      </c>
      <c r="F3475" s="3" t="s">
        <v>2129</v>
      </c>
      <c r="G3475" t="s">
        <v>2130</v>
      </c>
      <c r="H3475" t="s">
        <v>2131</v>
      </c>
      <c r="J3475" s="3" t="s">
        <v>2132</v>
      </c>
      <c r="K3475" s="3">
        <v>2108092</v>
      </c>
      <c r="L3475" s="3" t="s">
        <v>22</v>
      </c>
      <c r="M3475" s="5">
        <v>45513</v>
      </c>
      <c r="O3475" t="s">
        <v>23</v>
      </c>
      <c r="P3475">
        <v>5</v>
      </c>
      <c r="S3475" s="6">
        <v>45113</v>
      </c>
      <c r="T3475" t="s">
        <v>1556</v>
      </c>
      <c r="U3475" t="s">
        <v>2891</v>
      </c>
    </row>
    <row r="3476" spans="1:21" hidden="1" x14ac:dyDescent="0.25">
      <c r="A3476" t="s">
        <v>1794</v>
      </c>
      <c r="B3476" t="s">
        <v>16</v>
      </c>
      <c r="C3476" t="s">
        <v>17</v>
      </c>
      <c r="E3476" s="1">
        <v>44944</v>
      </c>
      <c r="F3476" s="3" t="s">
        <v>2129</v>
      </c>
      <c r="G3476" t="s">
        <v>2130</v>
      </c>
      <c r="H3476" t="s">
        <v>2131</v>
      </c>
      <c r="J3476" s="3" t="s">
        <v>2132</v>
      </c>
      <c r="K3476" s="3">
        <v>2108092</v>
      </c>
      <c r="L3476" s="3" t="s">
        <v>22</v>
      </c>
      <c r="M3476" s="5">
        <v>45513</v>
      </c>
      <c r="O3476" t="s">
        <v>23</v>
      </c>
      <c r="P3476">
        <v>5</v>
      </c>
      <c r="S3476" s="6">
        <v>45119</v>
      </c>
      <c r="T3476" t="s">
        <v>1397</v>
      </c>
      <c r="U3476" t="s">
        <v>2892</v>
      </c>
    </row>
    <row r="3477" spans="1:21" hidden="1" x14ac:dyDescent="0.25">
      <c r="A3477" t="s">
        <v>1794</v>
      </c>
      <c r="B3477" t="s">
        <v>74</v>
      </c>
      <c r="C3477" t="s">
        <v>17</v>
      </c>
      <c r="E3477" s="1">
        <v>44881</v>
      </c>
      <c r="F3477" s="3" t="s">
        <v>1101</v>
      </c>
      <c r="G3477" t="s">
        <v>202</v>
      </c>
      <c r="H3477" t="s">
        <v>1703</v>
      </c>
      <c r="J3477" s="3" t="s">
        <v>1874</v>
      </c>
      <c r="K3477" s="3" t="s">
        <v>1875</v>
      </c>
      <c r="L3477" s="3" t="s">
        <v>22</v>
      </c>
      <c r="M3477" s="5">
        <v>45914</v>
      </c>
      <c r="O3477" t="s">
        <v>204</v>
      </c>
      <c r="P3477">
        <v>5</v>
      </c>
      <c r="S3477" s="6">
        <v>45005</v>
      </c>
      <c r="T3477" t="s">
        <v>1284</v>
      </c>
      <c r="U3477" t="s">
        <v>2328</v>
      </c>
    </row>
    <row r="3478" spans="1:21" hidden="1" x14ac:dyDescent="0.25">
      <c r="A3478" t="s">
        <v>1794</v>
      </c>
      <c r="B3478" t="s">
        <v>74</v>
      </c>
      <c r="C3478" t="s">
        <v>17</v>
      </c>
      <c r="E3478" s="1">
        <v>44881</v>
      </c>
      <c r="F3478" s="3" t="s">
        <v>1101</v>
      </c>
      <c r="G3478" t="s">
        <v>202</v>
      </c>
      <c r="H3478" t="s">
        <v>1703</v>
      </c>
      <c r="J3478" s="3" t="s">
        <v>1874</v>
      </c>
      <c r="K3478" s="3" t="s">
        <v>1875</v>
      </c>
      <c r="L3478" s="3" t="s">
        <v>22</v>
      </c>
      <c r="M3478" s="5">
        <v>45914</v>
      </c>
      <c r="O3478" t="s">
        <v>204</v>
      </c>
      <c r="P3478">
        <v>4</v>
      </c>
      <c r="S3478" s="6">
        <v>45013</v>
      </c>
      <c r="T3478" t="s">
        <v>1073</v>
      </c>
      <c r="U3478" t="s">
        <v>2939</v>
      </c>
    </row>
    <row r="3479" spans="1:21" hidden="1" x14ac:dyDescent="0.25">
      <c r="A3479" t="s">
        <v>1794</v>
      </c>
      <c r="B3479" t="s">
        <v>74</v>
      </c>
      <c r="C3479" t="s">
        <v>17</v>
      </c>
      <c r="E3479" s="1">
        <v>44881</v>
      </c>
      <c r="F3479" s="3" t="s">
        <v>1101</v>
      </c>
      <c r="G3479" t="s">
        <v>202</v>
      </c>
      <c r="H3479" t="s">
        <v>1703</v>
      </c>
      <c r="J3479" s="3" t="s">
        <v>1874</v>
      </c>
      <c r="K3479" s="3" t="s">
        <v>1875</v>
      </c>
      <c r="L3479" s="3" t="s">
        <v>22</v>
      </c>
      <c r="M3479" s="5">
        <v>45914</v>
      </c>
      <c r="O3479" t="s">
        <v>204</v>
      </c>
      <c r="P3479">
        <v>4</v>
      </c>
      <c r="S3479" s="6">
        <v>45021</v>
      </c>
      <c r="T3479" t="s">
        <v>1284</v>
      </c>
      <c r="U3479" t="s">
        <v>2940</v>
      </c>
    </row>
    <row r="3480" spans="1:21" hidden="1" x14ac:dyDescent="0.25">
      <c r="A3480" t="s">
        <v>1794</v>
      </c>
      <c r="B3480" t="s">
        <v>74</v>
      </c>
      <c r="C3480" t="s">
        <v>17</v>
      </c>
      <c r="E3480" s="1">
        <v>44881</v>
      </c>
      <c r="F3480" s="3" t="s">
        <v>1101</v>
      </c>
      <c r="G3480" t="s">
        <v>202</v>
      </c>
      <c r="H3480" t="s">
        <v>1703</v>
      </c>
      <c r="J3480" s="3" t="s">
        <v>1874</v>
      </c>
      <c r="K3480" s="3" t="s">
        <v>1875</v>
      </c>
      <c r="L3480" s="3" t="s">
        <v>22</v>
      </c>
      <c r="M3480" s="5">
        <v>45914</v>
      </c>
      <c r="O3480" t="s">
        <v>204</v>
      </c>
      <c r="P3480">
        <v>4</v>
      </c>
      <c r="S3480" s="6">
        <v>45027</v>
      </c>
      <c r="T3480" t="s">
        <v>1284</v>
      </c>
      <c r="U3480" t="s">
        <v>2941</v>
      </c>
    </row>
    <row r="3481" spans="1:21" hidden="1" x14ac:dyDescent="0.25">
      <c r="A3481" t="s">
        <v>1794</v>
      </c>
      <c r="B3481" t="s">
        <v>74</v>
      </c>
      <c r="C3481" t="s">
        <v>17</v>
      </c>
      <c r="E3481" s="1">
        <v>44881</v>
      </c>
      <c r="F3481" s="3" t="s">
        <v>1101</v>
      </c>
      <c r="G3481" t="s">
        <v>202</v>
      </c>
      <c r="H3481" t="s">
        <v>1703</v>
      </c>
      <c r="J3481" s="3" t="s">
        <v>1874</v>
      </c>
      <c r="K3481" s="3" t="s">
        <v>1875</v>
      </c>
      <c r="L3481" s="3" t="s">
        <v>22</v>
      </c>
      <c r="M3481" s="5">
        <v>45914</v>
      </c>
      <c r="O3481" t="s">
        <v>204</v>
      </c>
      <c r="P3481">
        <v>1</v>
      </c>
      <c r="S3481" s="6">
        <v>45103</v>
      </c>
      <c r="T3481" t="s">
        <v>1073</v>
      </c>
      <c r="U3481" t="s">
        <v>2942</v>
      </c>
    </row>
    <row r="3482" spans="1:21" hidden="1" x14ac:dyDescent="0.25">
      <c r="A3482" t="s">
        <v>1794</v>
      </c>
      <c r="B3482" t="s">
        <v>74</v>
      </c>
      <c r="C3482" t="s">
        <v>722</v>
      </c>
      <c r="E3482" s="1">
        <v>44860</v>
      </c>
      <c r="F3482" s="3" t="s">
        <v>1795</v>
      </c>
      <c r="G3482" t="s">
        <v>1796</v>
      </c>
      <c r="H3482" t="s">
        <v>1797</v>
      </c>
      <c r="J3482" s="3" t="s">
        <v>1798</v>
      </c>
      <c r="K3482" s="3" t="s">
        <v>1799</v>
      </c>
      <c r="M3482" s="5"/>
      <c r="O3482" t="s">
        <v>103</v>
      </c>
      <c r="P3482">
        <v>990</v>
      </c>
      <c r="S3482" s="6">
        <v>45030</v>
      </c>
      <c r="T3482" t="s">
        <v>28</v>
      </c>
      <c r="U3482" t="s">
        <v>2425</v>
      </c>
    </row>
    <row r="3483" spans="1:21" hidden="1" x14ac:dyDescent="0.25">
      <c r="A3483" t="s">
        <v>1794</v>
      </c>
      <c r="B3483" t="s">
        <v>74</v>
      </c>
      <c r="C3483" t="s">
        <v>722</v>
      </c>
      <c r="E3483" s="1">
        <v>44860</v>
      </c>
      <c r="F3483" s="3" t="s">
        <v>1795</v>
      </c>
      <c r="G3483" t="s">
        <v>1796</v>
      </c>
      <c r="H3483" t="s">
        <v>1797</v>
      </c>
      <c r="J3483" s="3" t="s">
        <v>1798</v>
      </c>
      <c r="K3483" s="3" t="s">
        <v>1799</v>
      </c>
      <c r="M3483" s="5"/>
      <c r="O3483" t="s">
        <v>103</v>
      </c>
      <c r="P3483">
        <v>3731.73</v>
      </c>
      <c r="S3483" s="6">
        <v>45112</v>
      </c>
      <c r="T3483" t="s">
        <v>28</v>
      </c>
      <c r="U3483" t="s">
        <v>2945</v>
      </c>
    </row>
    <row r="3484" spans="1:21" hidden="1" x14ac:dyDescent="0.25">
      <c r="A3484" t="s">
        <v>1794</v>
      </c>
      <c r="B3484" t="s">
        <v>74</v>
      </c>
      <c r="C3484" t="s">
        <v>17</v>
      </c>
      <c r="E3484" s="1">
        <v>44970</v>
      </c>
      <c r="F3484" s="3">
        <v>743678</v>
      </c>
      <c r="G3484" t="s">
        <v>2409</v>
      </c>
      <c r="H3484" t="s">
        <v>688</v>
      </c>
      <c r="J3484" s="3" t="s">
        <v>2412</v>
      </c>
      <c r="K3484" s="3">
        <v>100960</v>
      </c>
      <c r="L3484" s="3" t="s">
        <v>102</v>
      </c>
      <c r="M3484" s="5">
        <v>45930</v>
      </c>
      <c r="O3484" t="s">
        <v>103</v>
      </c>
      <c r="P3484">
        <v>293</v>
      </c>
      <c r="S3484" s="6">
        <v>45030</v>
      </c>
      <c r="T3484" t="s">
        <v>28</v>
      </c>
      <c r="U3484" t="s">
        <v>2425</v>
      </c>
    </row>
    <row r="3485" spans="1:21" hidden="1" x14ac:dyDescent="0.25">
      <c r="A3485" t="s">
        <v>1794</v>
      </c>
      <c r="B3485" t="s">
        <v>74</v>
      </c>
      <c r="C3485" t="s">
        <v>17</v>
      </c>
      <c r="E3485" s="1">
        <v>44887</v>
      </c>
      <c r="F3485" s="3" t="s">
        <v>1922</v>
      </c>
      <c r="G3485" t="s">
        <v>1879</v>
      </c>
      <c r="H3485" t="s">
        <v>1880</v>
      </c>
      <c r="J3485" s="3" t="s">
        <v>2051</v>
      </c>
      <c r="K3485" s="3">
        <v>21081802</v>
      </c>
      <c r="L3485" s="3" t="s">
        <v>22</v>
      </c>
      <c r="M3485" s="5">
        <v>45358</v>
      </c>
      <c r="O3485" t="s">
        <v>948</v>
      </c>
      <c r="P3485">
        <v>0</v>
      </c>
      <c r="S3485" s="6">
        <v>45064</v>
      </c>
      <c r="T3485" t="s">
        <v>2032</v>
      </c>
      <c r="U3485" t="s">
        <v>104</v>
      </c>
    </row>
    <row r="3486" spans="1:21" hidden="1" x14ac:dyDescent="0.25">
      <c r="A3486" t="s">
        <v>1794</v>
      </c>
      <c r="B3486" t="s">
        <v>74</v>
      </c>
      <c r="C3486" t="s">
        <v>17</v>
      </c>
      <c r="E3486" s="1">
        <v>44911</v>
      </c>
      <c r="F3486" s="3" t="s">
        <v>1795</v>
      </c>
      <c r="G3486" t="s">
        <v>1796</v>
      </c>
      <c r="H3486" t="s">
        <v>1797</v>
      </c>
      <c r="J3486" s="3" t="s">
        <v>2072</v>
      </c>
      <c r="K3486" s="3" t="s">
        <v>2073</v>
      </c>
      <c r="L3486" s="3" t="s">
        <v>102</v>
      </c>
      <c r="M3486" s="5">
        <v>45575</v>
      </c>
      <c r="O3486" t="s">
        <v>103</v>
      </c>
      <c r="P3486">
        <v>9977.1</v>
      </c>
      <c r="S3486" s="6">
        <v>45112</v>
      </c>
      <c r="T3486" t="s">
        <v>28</v>
      </c>
      <c r="U3486" t="s">
        <v>2945</v>
      </c>
    </row>
    <row r="3487" spans="1:21" hidden="1" x14ac:dyDescent="0.25">
      <c r="A3487" t="s">
        <v>1794</v>
      </c>
      <c r="B3487" t="s">
        <v>74</v>
      </c>
      <c r="C3487" t="s">
        <v>722</v>
      </c>
      <c r="E3487" s="1">
        <v>44865</v>
      </c>
      <c r="F3487" s="3" t="s">
        <v>1808</v>
      </c>
      <c r="G3487" t="s">
        <v>1809</v>
      </c>
      <c r="H3487" t="s">
        <v>452</v>
      </c>
      <c r="J3487" s="3" t="s">
        <v>1810</v>
      </c>
      <c r="K3487" s="3" t="s">
        <v>1811</v>
      </c>
      <c r="L3487" s="3" t="s">
        <v>102</v>
      </c>
      <c r="M3487" s="5">
        <v>45807</v>
      </c>
      <c r="N3487">
        <v>500</v>
      </c>
      <c r="O3487" t="s">
        <v>103</v>
      </c>
      <c r="P3487">
        <v>0</v>
      </c>
      <c r="S3487" s="6">
        <v>44910</v>
      </c>
      <c r="T3487" t="s">
        <v>24</v>
      </c>
      <c r="U3487" t="s">
        <v>104</v>
      </c>
    </row>
    <row r="3488" spans="1:21" hidden="1" x14ac:dyDescent="0.25">
      <c r="A3488" t="s">
        <v>1794</v>
      </c>
      <c r="B3488" t="s">
        <v>74</v>
      </c>
      <c r="C3488" t="s">
        <v>722</v>
      </c>
      <c r="E3488" s="1">
        <v>44865</v>
      </c>
      <c r="F3488" s="3" t="s">
        <v>1808</v>
      </c>
      <c r="G3488" t="s">
        <v>1809</v>
      </c>
      <c r="H3488" t="s">
        <v>452</v>
      </c>
      <c r="J3488" s="3" t="s">
        <v>1810</v>
      </c>
      <c r="K3488" s="3" t="s">
        <v>1811</v>
      </c>
      <c r="L3488" s="3" t="s">
        <v>102</v>
      </c>
      <c r="M3488" s="5">
        <v>45807</v>
      </c>
      <c r="N3488">
        <v>500</v>
      </c>
      <c r="O3488" t="s">
        <v>103</v>
      </c>
      <c r="P3488">
        <v>3</v>
      </c>
      <c r="S3488" s="6">
        <v>44910</v>
      </c>
      <c r="T3488" t="s">
        <v>28</v>
      </c>
      <c r="U3488" t="s">
        <v>2396</v>
      </c>
    </row>
    <row r="3489" spans="1:21" hidden="1" x14ac:dyDescent="0.25">
      <c r="A3489" t="s">
        <v>1794</v>
      </c>
      <c r="B3489" t="s">
        <v>74</v>
      </c>
      <c r="C3489" t="s">
        <v>722</v>
      </c>
      <c r="E3489" s="1">
        <v>44865</v>
      </c>
      <c r="F3489" s="3" t="s">
        <v>1808</v>
      </c>
      <c r="G3489" t="s">
        <v>1809</v>
      </c>
      <c r="H3489" t="s">
        <v>452</v>
      </c>
      <c r="J3489" s="3" t="s">
        <v>1810</v>
      </c>
      <c r="K3489" s="3" t="s">
        <v>1811</v>
      </c>
      <c r="L3489" s="3" t="s">
        <v>102</v>
      </c>
      <c r="M3489" s="5">
        <v>45807</v>
      </c>
      <c r="N3489">
        <v>500</v>
      </c>
      <c r="O3489" t="s">
        <v>103</v>
      </c>
      <c r="P3489">
        <v>3</v>
      </c>
      <c r="S3489" s="6">
        <v>44916</v>
      </c>
      <c r="T3489" t="s">
        <v>28</v>
      </c>
      <c r="U3489" t="s">
        <v>2396</v>
      </c>
    </row>
    <row r="3490" spans="1:21" hidden="1" x14ac:dyDescent="0.25">
      <c r="A3490" t="s">
        <v>1794</v>
      </c>
      <c r="B3490" t="s">
        <v>74</v>
      </c>
      <c r="C3490" t="s">
        <v>722</v>
      </c>
      <c r="E3490" s="1">
        <v>44865</v>
      </c>
      <c r="F3490" s="3" t="s">
        <v>1808</v>
      </c>
      <c r="G3490" t="s">
        <v>1809</v>
      </c>
      <c r="H3490" t="s">
        <v>452</v>
      </c>
      <c r="J3490" s="3" t="s">
        <v>1810</v>
      </c>
      <c r="K3490" s="3" t="s">
        <v>1811</v>
      </c>
      <c r="L3490" s="3" t="s">
        <v>102</v>
      </c>
      <c r="M3490" s="5">
        <v>45807</v>
      </c>
      <c r="N3490">
        <v>500</v>
      </c>
      <c r="O3490" t="s">
        <v>103</v>
      </c>
      <c r="P3490">
        <v>3</v>
      </c>
      <c r="S3490" s="6">
        <v>44923</v>
      </c>
      <c r="T3490" t="s">
        <v>28</v>
      </c>
      <c r="U3490" t="s">
        <v>2396</v>
      </c>
    </row>
    <row r="3491" spans="1:21" hidden="1" x14ac:dyDescent="0.25">
      <c r="A3491" t="s">
        <v>1794</v>
      </c>
      <c r="B3491" t="s">
        <v>74</v>
      </c>
      <c r="C3491" t="s">
        <v>722</v>
      </c>
      <c r="E3491" s="1">
        <v>44865</v>
      </c>
      <c r="F3491" s="3" t="s">
        <v>1808</v>
      </c>
      <c r="G3491" t="s">
        <v>1809</v>
      </c>
      <c r="H3491" t="s">
        <v>452</v>
      </c>
      <c r="J3491" s="3" t="s">
        <v>1810</v>
      </c>
      <c r="K3491" s="3" t="s">
        <v>1811</v>
      </c>
      <c r="L3491" s="3" t="s">
        <v>102</v>
      </c>
      <c r="M3491" s="5">
        <v>45807</v>
      </c>
      <c r="N3491">
        <v>500</v>
      </c>
      <c r="O3491" t="s">
        <v>103</v>
      </c>
      <c r="P3491">
        <v>1</v>
      </c>
      <c r="S3491" s="6">
        <v>44929</v>
      </c>
      <c r="T3491" t="s">
        <v>28</v>
      </c>
      <c r="U3491" t="s">
        <v>2399</v>
      </c>
    </row>
    <row r="3492" spans="1:21" hidden="1" x14ac:dyDescent="0.25">
      <c r="A3492" t="s">
        <v>1794</v>
      </c>
      <c r="B3492" t="s">
        <v>74</v>
      </c>
      <c r="C3492" t="s">
        <v>722</v>
      </c>
      <c r="E3492" s="1">
        <v>44865</v>
      </c>
      <c r="F3492" s="3" t="s">
        <v>1808</v>
      </c>
      <c r="G3492" t="s">
        <v>1809</v>
      </c>
      <c r="H3492" t="s">
        <v>452</v>
      </c>
      <c r="J3492" s="3" t="s">
        <v>1810</v>
      </c>
      <c r="K3492" s="3" t="s">
        <v>1811</v>
      </c>
      <c r="L3492" s="3" t="s">
        <v>102</v>
      </c>
      <c r="M3492" s="5">
        <v>45807</v>
      </c>
      <c r="N3492">
        <v>500</v>
      </c>
      <c r="O3492" t="s">
        <v>103</v>
      </c>
      <c r="P3492">
        <v>3</v>
      </c>
      <c r="S3492" s="6">
        <v>44951</v>
      </c>
      <c r="T3492" t="s">
        <v>28</v>
      </c>
      <c r="U3492" t="s">
        <v>2950</v>
      </c>
    </row>
    <row r="3493" spans="1:21" hidden="1" x14ac:dyDescent="0.25">
      <c r="A3493" t="s">
        <v>1794</v>
      </c>
      <c r="B3493" t="s">
        <v>74</v>
      </c>
      <c r="C3493" t="s">
        <v>722</v>
      </c>
      <c r="E3493" s="1">
        <v>44865</v>
      </c>
      <c r="F3493" s="3" t="s">
        <v>1808</v>
      </c>
      <c r="G3493" t="s">
        <v>1809</v>
      </c>
      <c r="H3493" t="s">
        <v>452</v>
      </c>
      <c r="J3493" s="3" t="s">
        <v>1810</v>
      </c>
      <c r="K3493" s="3" t="s">
        <v>1811</v>
      </c>
      <c r="L3493" s="3" t="s">
        <v>102</v>
      </c>
      <c r="M3493" s="5">
        <v>45807</v>
      </c>
      <c r="N3493">
        <v>500</v>
      </c>
      <c r="O3493" t="s">
        <v>103</v>
      </c>
      <c r="P3493">
        <v>3</v>
      </c>
      <c r="S3493" s="6">
        <v>44973</v>
      </c>
      <c r="T3493" t="s">
        <v>28</v>
      </c>
      <c r="U3493" t="s">
        <v>2418</v>
      </c>
    </row>
    <row r="3494" spans="1:21" hidden="1" x14ac:dyDescent="0.25">
      <c r="A3494" t="s">
        <v>1794</v>
      </c>
      <c r="B3494" t="s">
        <v>74</v>
      </c>
      <c r="C3494" t="s">
        <v>722</v>
      </c>
      <c r="E3494" s="1">
        <v>44865</v>
      </c>
      <c r="F3494" s="3" t="s">
        <v>1808</v>
      </c>
      <c r="G3494" t="s">
        <v>1809</v>
      </c>
      <c r="H3494" t="s">
        <v>452</v>
      </c>
      <c r="J3494" s="3" t="s">
        <v>1810</v>
      </c>
      <c r="K3494" s="3" t="s">
        <v>1811</v>
      </c>
      <c r="L3494" s="3" t="s">
        <v>102</v>
      </c>
      <c r="M3494" s="5">
        <v>45807</v>
      </c>
      <c r="N3494">
        <v>500</v>
      </c>
      <c r="O3494" t="s">
        <v>103</v>
      </c>
      <c r="P3494">
        <v>29.3</v>
      </c>
      <c r="S3494" s="6">
        <v>44977</v>
      </c>
      <c r="T3494" t="s">
        <v>28</v>
      </c>
      <c r="U3494" t="s">
        <v>2951</v>
      </c>
    </row>
    <row r="3495" spans="1:21" hidden="1" x14ac:dyDescent="0.25">
      <c r="A3495" t="s">
        <v>1794</v>
      </c>
      <c r="B3495" t="s">
        <v>74</v>
      </c>
      <c r="C3495" t="s">
        <v>722</v>
      </c>
      <c r="E3495" s="1">
        <v>44865</v>
      </c>
      <c r="F3495" s="3" t="s">
        <v>1808</v>
      </c>
      <c r="G3495" t="s">
        <v>1809</v>
      </c>
      <c r="H3495" t="s">
        <v>452</v>
      </c>
      <c r="J3495" s="3" t="s">
        <v>1810</v>
      </c>
      <c r="K3495" s="3" t="s">
        <v>1811</v>
      </c>
      <c r="L3495" s="3" t="s">
        <v>102</v>
      </c>
      <c r="M3495" s="5">
        <v>45807</v>
      </c>
      <c r="N3495">
        <v>500</v>
      </c>
      <c r="O3495" t="s">
        <v>103</v>
      </c>
      <c r="P3495">
        <v>29.8</v>
      </c>
      <c r="S3495" s="6">
        <v>44985</v>
      </c>
      <c r="T3495" t="s">
        <v>28</v>
      </c>
      <c r="U3495" t="s">
        <v>2405</v>
      </c>
    </row>
    <row r="3496" spans="1:21" hidden="1" x14ac:dyDescent="0.25">
      <c r="A3496" t="s">
        <v>1794</v>
      </c>
      <c r="B3496" t="s">
        <v>74</v>
      </c>
      <c r="C3496" t="s">
        <v>722</v>
      </c>
      <c r="E3496" s="1">
        <v>44865</v>
      </c>
      <c r="F3496" s="3" t="s">
        <v>1808</v>
      </c>
      <c r="G3496" t="s">
        <v>1809</v>
      </c>
      <c r="H3496" t="s">
        <v>452</v>
      </c>
      <c r="J3496" s="3" t="s">
        <v>1810</v>
      </c>
      <c r="K3496" s="3" t="s">
        <v>1811</v>
      </c>
      <c r="L3496" s="3" t="s">
        <v>102</v>
      </c>
      <c r="M3496" s="5">
        <v>45807</v>
      </c>
      <c r="N3496">
        <v>500</v>
      </c>
      <c r="O3496" t="s">
        <v>103</v>
      </c>
      <c r="P3496">
        <v>29.3</v>
      </c>
      <c r="S3496" s="6">
        <v>44994</v>
      </c>
      <c r="T3496" t="s">
        <v>28</v>
      </c>
      <c r="U3496" t="s">
        <v>2406</v>
      </c>
    </row>
    <row r="3497" spans="1:21" hidden="1" x14ac:dyDescent="0.25">
      <c r="A3497" t="s">
        <v>1794</v>
      </c>
      <c r="B3497" t="s">
        <v>74</v>
      </c>
      <c r="C3497" t="s">
        <v>722</v>
      </c>
      <c r="E3497" s="1">
        <v>44865</v>
      </c>
      <c r="F3497" s="3" t="s">
        <v>1808</v>
      </c>
      <c r="G3497" t="s">
        <v>1809</v>
      </c>
      <c r="H3497" t="s">
        <v>452</v>
      </c>
      <c r="J3497" s="3" t="s">
        <v>1810</v>
      </c>
      <c r="K3497" s="3" t="s">
        <v>1811</v>
      </c>
      <c r="L3497" s="3" t="s">
        <v>102</v>
      </c>
      <c r="M3497" s="5">
        <v>45807</v>
      </c>
      <c r="N3497">
        <v>500</v>
      </c>
      <c r="O3497" t="s">
        <v>103</v>
      </c>
      <c r="P3497">
        <v>29.3</v>
      </c>
      <c r="S3497" s="6">
        <v>45026</v>
      </c>
      <c r="T3497" t="s">
        <v>28</v>
      </c>
      <c r="U3497" t="s">
        <v>2952</v>
      </c>
    </row>
    <row r="3498" spans="1:21" hidden="1" x14ac:dyDescent="0.25">
      <c r="A3498" t="s">
        <v>1794</v>
      </c>
      <c r="B3498" t="s">
        <v>74</v>
      </c>
      <c r="C3498" t="s">
        <v>17</v>
      </c>
      <c r="E3498" s="1">
        <v>44865</v>
      </c>
      <c r="F3498" s="3" t="s">
        <v>1808</v>
      </c>
      <c r="G3498" t="s">
        <v>1809</v>
      </c>
      <c r="H3498" t="s">
        <v>452</v>
      </c>
      <c r="J3498" s="3" t="s">
        <v>1810</v>
      </c>
      <c r="K3498" s="3" t="s">
        <v>1811</v>
      </c>
      <c r="L3498" s="3" t="s">
        <v>102</v>
      </c>
      <c r="M3498" s="5">
        <v>45807</v>
      </c>
      <c r="N3498">
        <v>500</v>
      </c>
      <c r="O3498" t="s">
        <v>103</v>
      </c>
      <c r="P3498">
        <v>29.3</v>
      </c>
      <c r="S3498" s="6">
        <v>45030</v>
      </c>
      <c r="T3498" t="s">
        <v>28</v>
      </c>
      <c r="U3498" t="s">
        <v>2425</v>
      </c>
    </row>
    <row r="3499" spans="1:21" hidden="1" x14ac:dyDescent="0.25">
      <c r="A3499" t="s">
        <v>1794</v>
      </c>
      <c r="B3499" t="s">
        <v>74</v>
      </c>
      <c r="C3499" t="s">
        <v>722</v>
      </c>
      <c r="E3499" s="1">
        <v>44865</v>
      </c>
      <c r="F3499" s="3" t="s">
        <v>1808</v>
      </c>
      <c r="G3499" t="s">
        <v>1809</v>
      </c>
      <c r="H3499" t="s">
        <v>452</v>
      </c>
      <c r="M3499" s="5"/>
    </row>
    <row r="3500" spans="1:21" hidden="1" x14ac:dyDescent="0.25">
      <c r="A3500" t="s">
        <v>1794</v>
      </c>
      <c r="B3500" t="s">
        <v>74</v>
      </c>
      <c r="C3500" t="s">
        <v>17</v>
      </c>
      <c r="E3500" s="1">
        <v>44922</v>
      </c>
      <c r="F3500" s="3" t="s">
        <v>2003</v>
      </c>
      <c r="G3500" t="s">
        <v>2004</v>
      </c>
      <c r="H3500" t="s">
        <v>2800</v>
      </c>
      <c r="I3500" t="s">
        <v>2800</v>
      </c>
      <c r="J3500" s="3" t="s">
        <v>2005</v>
      </c>
      <c r="K3500" s="3" t="s">
        <v>2006</v>
      </c>
      <c r="L3500" s="3" t="s">
        <v>22</v>
      </c>
      <c r="M3500" s="5">
        <v>45536</v>
      </c>
      <c r="O3500" t="s">
        <v>2708</v>
      </c>
      <c r="P3500">
        <v>968.85389999999995</v>
      </c>
      <c r="S3500" s="6">
        <v>45163</v>
      </c>
      <c r="T3500" t="s">
        <v>346</v>
      </c>
      <c r="U3500" t="s">
        <v>2615</v>
      </c>
    </row>
    <row r="3501" spans="1:21" hidden="1" x14ac:dyDescent="0.25">
      <c r="A3501" t="s">
        <v>1794</v>
      </c>
      <c r="B3501" t="s">
        <v>74</v>
      </c>
      <c r="C3501" t="s">
        <v>722</v>
      </c>
      <c r="E3501" s="1">
        <v>44908</v>
      </c>
      <c r="F3501" s="3" t="s">
        <v>1922</v>
      </c>
      <c r="G3501" t="s">
        <v>1879</v>
      </c>
      <c r="H3501" t="s">
        <v>1880</v>
      </c>
      <c r="J3501" s="3" t="s">
        <v>2986</v>
      </c>
      <c r="K3501" s="3">
        <v>21081802</v>
      </c>
      <c r="L3501" s="3" t="s">
        <v>102</v>
      </c>
      <c r="M3501" s="5">
        <v>44992</v>
      </c>
      <c r="O3501" t="s">
        <v>2985</v>
      </c>
      <c r="P3501">
        <v>0.9</v>
      </c>
      <c r="S3501" s="6">
        <v>45017</v>
      </c>
      <c r="T3501" t="s">
        <v>82</v>
      </c>
      <c r="U3501" t="s">
        <v>2984</v>
      </c>
    </row>
    <row r="3502" spans="1:21" hidden="1" x14ac:dyDescent="0.25">
      <c r="A3502" t="s">
        <v>1794</v>
      </c>
      <c r="B3502" t="s">
        <v>74</v>
      </c>
      <c r="C3502" t="s">
        <v>17</v>
      </c>
      <c r="E3502" s="1">
        <v>44908</v>
      </c>
      <c r="F3502" s="3" t="s">
        <v>1922</v>
      </c>
      <c r="G3502" t="s">
        <v>1879</v>
      </c>
      <c r="H3502" t="s">
        <v>1880</v>
      </c>
      <c r="J3502" s="3" t="s">
        <v>2986</v>
      </c>
      <c r="K3502" s="3">
        <v>21081802</v>
      </c>
      <c r="L3502" s="3" t="s">
        <v>102</v>
      </c>
      <c r="M3502" s="5">
        <v>44992</v>
      </c>
      <c r="O3502" t="s">
        <v>2985</v>
      </c>
      <c r="P3502">
        <v>0</v>
      </c>
      <c r="S3502" s="6">
        <v>45029</v>
      </c>
      <c r="T3502" t="s">
        <v>2032</v>
      </c>
      <c r="U3502" t="s">
        <v>2022</v>
      </c>
    </row>
    <row r="3503" spans="1:21" hidden="1" x14ac:dyDescent="0.25">
      <c r="A3503" t="s">
        <v>1794</v>
      </c>
      <c r="B3503" t="s">
        <v>74</v>
      </c>
      <c r="C3503" t="s">
        <v>17</v>
      </c>
      <c r="E3503" s="1">
        <v>44908</v>
      </c>
      <c r="F3503" s="3" t="s">
        <v>1922</v>
      </c>
      <c r="G3503" t="s">
        <v>1879</v>
      </c>
      <c r="H3503" t="s">
        <v>1880</v>
      </c>
      <c r="J3503" s="3" t="s">
        <v>2986</v>
      </c>
      <c r="K3503" s="3">
        <v>21081802</v>
      </c>
      <c r="L3503" s="3" t="s">
        <v>102</v>
      </c>
      <c r="M3503" s="5">
        <v>44992</v>
      </c>
      <c r="O3503" t="s">
        <v>2985</v>
      </c>
      <c r="P3503">
        <v>16.100000000000001</v>
      </c>
      <c r="S3503" s="6">
        <v>45030</v>
      </c>
      <c r="T3503" t="s">
        <v>28</v>
      </c>
      <c r="U3503" t="s">
        <v>2436</v>
      </c>
    </row>
    <row r="3504" spans="1:21" hidden="1" x14ac:dyDescent="0.25">
      <c r="A3504" t="s">
        <v>1794</v>
      </c>
      <c r="B3504" t="s">
        <v>74</v>
      </c>
      <c r="C3504" t="s">
        <v>17</v>
      </c>
      <c r="E3504" s="1">
        <v>44902</v>
      </c>
      <c r="F3504" s="3">
        <v>137171</v>
      </c>
      <c r="G3504" t="s">
        <v>2082</v>
      </c>
      <c r="H3504" t="s">
        <v>147</v>
      </c>
      <c r="I3504" t="s">
        <v>323</v>
      </c>
      <c r="J3504" s="3" t="s">
        <v>2221</v>
      </c>
      <c r="K3504" s="3" t="s">
        <v>2083</v>
      </c>
      <c r="L3504" s="3" t="s">
        <v>22</v>
      </c>
      <c r="M3504" s="5">
        <v>45077</v>
      </c>
      <c r="O3504" t="s">
        <v>2620</v>
      </c>
      <c r="P3504">
        <v>99.165999999999997</v>
      </c>
      <c r="S3504" s="6">
        <v>45191</v>
      </c>
      <c r="T3504" t="s">
        <v>2032</v>
      </c>
      <c r="U3504" t="s">
        <v>3012</v>
      </c>
    </row>
    <row r="3505" spans="1:21" hidden="1" x14ac:dyDescent="0.25">
      <c r="A3505" t="s">
        <v>1794</v>
      </c>
      <c r="B3505" t="s">
        <v>74</v>
      </c>
      <c r="C3505" t="s">
        <v>17</v>
      </c>
      <c r="E3505" s="1">
        <v>44918</v>
      </c>
      <c r="F3505" s="3" t="s">
        <v>1983</v>
      </c>
      <c r="G3505" t="s">
        <v>1984</v>
      </c>
      <c r="H3505" t="s">
        <v>3049</v>
      </c>
      <c r="I3505" t="s">
        <v>2800</v>
      </c>
      <c r="J3505" s="3" t="s">
        <v>1985</v>
      </c>
      <c r="K3505" s="3" t="s">
        <v>1986</v>
      </c>
      <c r="L3505" s="3" t="s">
        <v>22</v>
      </c>
      <c r="M3505" s="5">
        <v>45237</v>
      </c>
      <c r="O3505" t="s">
        <v>2620</v>
      </c>
      <c r="P3505">
        <v>755.62437</v>
      </c>
      <c r="S3505" s="6">
        <v>45163</v>
      </c>
      <c r="T3505" t="s">
        <v>1284</v>
      </c>
      <c r="U3505" t="s">
        <v>2615</v>
      </c>
    </row>
    <row r="3506" spans="1:21" hidden="1" x14ac:dyDescent="0.25">
      <c r="A3506" t="s">
        <v>1794</v>
      </c>
      <c r="B3506" t="s">
        <v>74</v>
      </c>
      <c r="C3506" t="s">
        <v>17</v>
      </c>
      <c r="E3506" s="1">
        <v>44902</v>
      </c>
      <c r="F3506" s="3">
        <v>1.0020100000000001</v>
      </c>
      <c r="G3506" t="s">
        <v>1924</v>
      </c>
      <c r="H3506" t="s">
        <v>147</v>
      </c>
      <c r="I3506" t="s">
        <v>323</v>
      </c>
      <c r="J3506" s="3" t="s">
        <v>1925</v>
      </c>
      <c r="K3506" s="3" t="s">
        <v>1926</v>
      </c>
      <c r="L3506" s="3" t="s">
        <v>22</v>
      </c>
      <c r="M3506" s="5">
        <v>45626</v>
      </c>
      <c r="O3506" t="s">
        <v>2985</v>
      </c>
      <c r="P3506">
        <v>904.35071000000005</v>
      </c>
      <c r="S3506" s="6">
        <v>45163</v>
      </c>
      <c r="T3506" t="s">
        <v>1284</v>
      </c>
      <c r="U3506" t="s">
        <v>2615</v>
      </c>
    </row>
    <row r="3507" spans="1:21" hidden="1" x14ac:dyDescent="0.25">
      <c r="A3507" t="s">
        <v>1794</v>
      </c>
      <c r="B3507" t="s">
        <v>16</v>
      </c>
      <c r="C3507" t="s">
        <v>17</v>
      </c>
      <c r="E3507" s="1">
        <v>44214</v>
      </c>
      <c r="F3507" s="3" t="s">
        <v>39</v>
      </c>
      <c r="G3507" t="s">
        <v>1897</v>
      </c>
      <c r="H3507" t="s">
        <v>1579</v>
      </c>
      <c r="I3507" t="s">
        <v>41</v>
      </c>
      <c r="K3507" s="3">
        <v>60257113</v>
      </c>
      <c r="L3507" s="3" t="s">
        <v>22</v>
      </c>
      <c r="M3507" s="5">
        <v>45169</v>
      </c>
      <c r="O3507" t="s">
        <v>23</v>
      </c>
      <c r="P3507">
        <v>1</v>
      </c>
      <c r="S3507" s="6">
        <v>45000</v>
      </c>
      <c r="T3507" t="s">
        <v>1073</v>
      </c>
      <c r="U3507" t="s">
        <v>2213</v>
      </c>
    </row>
    <row r="3508" spans="1:21" hidden="1" x14ac:dyDescent="0.25">
      <c r="A3508" t="s">
        <v>1794</v>
      </c>
      <c r="B3508" t="s">
        <v>16</v>
      </c>
      <c r="C3508" t="s">
        <v>17</v>
      </c>
      <c r="E3508" s="1">
        <v>44214</v>
      </c>
      <c r="F3508" s="3" t="s">
        <v>39</v>
      </c>
      <c r="G3508" t="s">
        <v>1897</v>
      </c>
      <c r="H3508" t="s">
        <v>1579</v>
      </c>
      <c r="I3508" t="s">
        <v>41</v>
      </c>
      <c r="K3508" s="3">
        <v>60257113</v>
      </c>
      <c r="L3508" s="3" t="s">
        <v>22</v>
      </c>
      <c r="M3508" s="5">
        <v>45169</v>
      </c>
      <c r="O3508" t="s">
        <v>23</v>
      </c>
      <c r="P3508">
        <v>2</v>
      </c>
      <c r="S3508" s="6">
        <v>45098</v>
      </c>
      <c r="T3508" t="s">
        <v>1284</v>
      </c>
      <c r="U3508" t="s">
        <v>2942</v>
      </c>
    </row>
    <row r="3509" spans="1:21" hidden="1" x14ac:dyDescent="0.25">
      <c r="A3509" t="s">
        <v>1794</v>
      </c>
      <c r="B3509" t="s">
        <v>16</v>
      </c>
      <c r="C3509" t="s">
        <v>17</v>
      </c>
      <c r="E3509" s="1">
        <v>44214</v>
      </c>
      <c r="F3509" s="3" t="s">
        <v>39</v>
      </c>
      <c r="G3509" t="s">
        <v>1897</v>
      </c>
      <c r="H3509" t="s">
        <v>1272</v>
      </c>
      <c r="I3509" t="s">
        <v>41</v>
      </c>
      <c r="K3509" s="3">
        <v>60257113</v>
      </c>
      <c r="L3509" s="3" t="s">
        <v>22</v>
      </c>
      <c r="M3509" s="5">
        <v>45169</v>
      </c>
      <c r="O3509" t="s">
        <v>23</v>
      </c>
      <c r="P3509">
        <v>1</v>
      </c>
      <c r="S3509" s="6">
        <v>45103</v>
      </c>
      <c r="T3509" t="s">
        <v>1284</v>
      </c>
      <c r="U3509" t="s">
        <v>3004</v>
      </c>
    </row>
    <row r="3510" spans="1:21" hidden="1" x14ac:dyDescent="0.25">
      <c r="A3510" t="s">
        <v>1794</v>
      </c>
      <c r="B3510" t="s">
        <v>16</v>
      </c>
      <c r="C3510" t="s">
        <v>17</v>
      </c>
      <c r="E3510" s="1">
        <v>44887</v>
      </c>
      <c r="F3510" s="3" t="s">
        <v>39</v>
      </c>
      <c r="G3510" t="s">
        <v>1897</v>
      </c>
      <c r="H3510" t="s">
        <v>1898</v>
      </c>
      <c r="I3510" t="s">
        <v>42</v>
      </c>
      <c r="J3510" s="3" t="s">
        <v>2028</v>
      </c>
      <c r="K3510" s="3">
        <v>60373569</v>
      </c>
      <c r="L3510" s="3" t="s">
        <v>22</v>
      </c>
      <c r="M3510" s="5">
        <v>45808</v>
      </c>
      <c r="O3510" t="s">
        <v>23</v>
      </c>
      <c r="P3510">
        <v>2</v>
      </c>
      <c r="S3510" s="6">
        <v>45191</v>
      </c>
      <c r="T3510" t="s">
        <v>3051</v>
      </c>
      <c r="U3510" t="s">
        <v>3050</v>
      </c>
    </row>
    <row r="3511" spans="1:21" hidden="1" x14ac:dyDescent="0.25">
      <c r="A3511" t="s">
        <v>1794</v>
      </c>
      <c r="B3511" t="s">
        <v>74</v>
      </c>
      <c r="C3511" t="s">
        <v>722</v>
      </c>
      <c r="E3511" s="1">
        <v>44908</v>
      </c>
      <c r="F3511" s="3" t="s">
        <v>1922</v>
      </c>
      <c r="G3511" t="s">
        <v>1879</v>
      </c>
      <c r="H3511" t="s">
        <v>1880</v>
      </c>
      <c r="J3511" s="3" t="s">
        <v>1923</v>
      </c>
      <c r="K3511" s="3">
        <v>21081802</v>
      </c>
      <c r="L3511" s="3" t="s">
        <v>102</v>
      </c>
      <c r="M3511" s="5">
        <v>44992</v>
      </c>
      <c r="O3511" t="s">
        <v>2985</v>
      </c>
      <c r="P3511">
        <v>0.9</v>
      </c>
      <c r="S3511" s="6">
        <v>45017</v>
      </c>
      <c r="T3511" t="s">
        <v>82</v>
      </c>
      <c r="U3511" t="s">
        <v>2984</v>
      </c>
    </row>
    <row r="3512" spans="1:21" hidden="1" x14ac:dyDescent="0.25">
      <c r="A3512" t="s">
        <v>1794</v>
      </c>
      <c r="B3512" t="s">
        <v>74</v>
      </c>
      <c r="C3512" t="s">
        <v>17</v>
      </c>
      <c r="E3512" s="1">
        <v>44908</v>
      </c>
      <c r="F3512" s="3" t="s">
        <v>1922</v>
      </c>
      <c r="G3512" t="s">
        <v>1879</v>
      </c>
      <c r="H3512" t="s">
        <v>1880</v>
      </c>
      <c r="J3512" s="3" t="s">
        <v>1923</v>
      </c>
      <c r="K3512" s="3">
        <v>21081802</v>
      </c>
      <c r="L3512" s="3" t="s">
        <v>102</v>
      </c>
      <c r="M3512" s="5">
        <v>44992</v>
      </c>
      <c r="O3512" t="s">
        <v>2985</v>
      </c>
      <c r="P3512">
        <v>0</v>
      </c>
      <c r="S3512" s="6">
        <v>45029</v>
      </c>
      <c r="T3512" t="s">
        <v>2032</v>
      </c>
      <c r="U3512" t="s">
        <v>104</v>
      </c>
    </row>
    <row r="3513" spans="1:21" hidden="1" x14ac:dyDescent="0.25">
      <c r="A3513" t="s">
        <v>1794</v>
      </c>
      <c r="B3513" t="s">
        <v>74</v>
      </c>
      <c r="C3513" t="s">
        <v>17</v>
      </c>
      <c r="E3513" s="1">
        <v>44908</v>
      </c>
      <c r="F3513" s="3" t="s">
        <v>1922</v>
      </c>
      <c r="G3513" t="s">
        <v>1879</v>
      </c>
      <c r="H3513" t="s">
        <v>1880</v>
      </c>
      <c r="J3513" s="3" t="s">
        <v>1923</v>
      </c>
      <c r="K3513" s="3">
        <v>21081802</v>
      </c>
      <c r="L3513" s="3" t="s">
        <v>102</v>
      </c>
      <c r="M3513" s="5">
        <v>44992</v>
      </c>
      <c r="O3513" t="s">
        <v>2985</v>
      </c>
      <c r="P3513">
        <v>16.100000000000001</v>
      </c>
      <c r="S3513" s="6">
        <v>45030</v>
      </c>
      <c r="T3513" t="s">
        <v>28</v>
      </c>
      <c r="U3513" t="s">
        <v>2436</v>
      </c>
    </row>
    <row r="3514" spans="1:21" hidden="1" x14ac:dyDescent="0.25">
      <c r="A3514" t="s">
        <v>1794</v>
      </c>
      <c r="B3514" t="s">
        <v>16</v>
      </c>
      <c r="C3514" t="s">
        <v>17</v>
      </c>
      <c r="E3514" s="1">
        <v>44908</v>
      </c>
      <c r="F3514" s="3" t="s">
        <v>1919</v>
      </c>
      <c r="G3514" t="s">
        <v>1920</v>
      </c>
      <c r="H3514" t="s">
        <v>1745</v>
      </c>
      <c r="I3514" t="s">
        <v>3091</v>
      </c>
      <c r="J3514" s="3" t="s">
        <v>1948</v>
      </c>
      <c r="L3514" s="3" t="s">
        <v>22</v>
      </c>
      <c r="M3514" s="5">
        <v>46734</v>
      </c>
      <c r="O3514" t="s">
        <v>23</v>
      </c>
      <c r="P3514">
        <v>5</v>
      </c>
      <c r="S3514" s="6">
        <v>45001</v>
      </c>
      <c r="T3514" t="s">
        <v>346</v>
      </c>
      <c r="U3514" t="s">
        <v>3093</v>
      </c>
    </row>
    <row r="3515" spans="1:21" hidden="1" x14ac:dyDescent="0.25">
      <c r="A3515" t="s">
        <v>1794</v>
      </c>
      <c r="B3515" t="s">
        <v>16</v>
      </c>
      <c r="C3515" t="s">
        <v>17</v>
      </c>
      <c r="E3515" s="1">
        <v>44908</v>
      </c>
      <c r="F3515" s="3" t="s">
        <v>1919</v>
      </c>
      <c r="G3515" t="s">
        <v>1920</v>
      </c>
      <c r="H3515" t="s">
        <v>1745</v>
      </c>
      <c r="I3515" t="s">
        <v>3091</v>
      </c>
      <c r="J3515" s="3" t="s">
        <v>1948</v>
      </c>
      <c r="L3515" s="3" t="s">
        <v>22</v>
      </c>
      <c r="M3515" s="5">
        <v>46734</v>
      </c>
      <c r="O3515" t="s">
        <v>23</v>
      </c>
      <c r="P3515">
        <v>45</v>
      </c>
      <c r="S3515" s="6">
        <v>45001</v>
      </c>
      <c r="T3515" t="s">
        <v>346</v>
      </c>
      <c r="U3515" t="s">
        <v>3094</v>
      </c>
    </row>
    <row r="3516" spans="1:21" hidden="1" x14ac:dyDescent="0.25">
      <c r="A3516" t="s">
        <v>1794</v>
      </c>
      <c r="B3516" t="s">
        <v>16</v>
      </c>
      <c r="C3516" t="s">
        <v>17</v>
      </c>
      <c r="E3516" s="1">
        <v>44908</v>
      </c>
      <c r="F3516" s="3" t="s">
        <v>1919</v>
      </c>
      <c r="G3516" t="s">
        <v>1920</v>
      </c>
      <c r="H3516" t="s">
        <v>1745</v>
      </c>
      <c r="I3516" t="s">
        <v>3091</v>
      </c>
      <c r="J3516" s="3" t="s">
        <v>1948</v>
      </c>
      <c r="L3516" s="3" t="s">
        <v>22</v>
      </c>
      <c r="M3516" s="5">
        <v>46734</v>
      </c>
      <c r="O3516" t="s">
        <v>23</v>
      </c>
      <c r="P3516">
        <v>80</v>
      </c>
      <c r="S3516" s="6">
        <v>45005</v>
      </c>
      <c r="T3516" t="s">
        <v>346</v>
      </c>
      <c r="U3516" t="s">
        <v>2421</v>
      </c>
    </row>
    <row r="3517" spans="1:21" hidden="1" x14ac:dyDescent="0.25">
      <c r="A3517" t="s">
        <v>1794</v>
      </c>
      <c r="B3517" t="s">
        <v>16</v>
      </c>
      <c r="C3517" t="s">
        <v>17</v>
      </c>
      <c r="E3517" s="1">
        <v>44908</v>
      </c>
      <c r="F3517" s="3" t="s">
        <v>1919</v>
      </c>
      <c r="G3517" t="s">
        <v>1920</v>
      </c>
      <c r="H3517" t="s">
        <v>1745</v>
      </c>
      <c r="I3517" t="s">
        <v>3091</v>
      </c>
      <c r="J3517" s="3" t="s">
        <v>1948</v>
      </c>
      <c r="L3517" s="3" t="s">
        <v>22</v>
      </c>
      <c r="M3517" s="5">
        <v>46734</v>
      </c>
      <c r="O3517" t="s">
        <v>23</v>
      </c>
      <c r="P3517">
        <v>7</v>
      </c>
      <c r="S3517" s="6">
        <v>45006</v>
      </c>
      <c r="T3517" t="s">
        <v>346</v>
      </c>
      <c r="U3517" t="s">
        <v>2421</v>
      </c>
    </row>
    <row r="3518" spans="1:21" hidden="1" x14ac:dyDescent="0.25">
      <c r="A3518" t="s">
        <v>1794</v>
      </c>
      <c r="B3518" t="s">
        <v>16</v>
      </c>
      <c r="C3518" t="s">
        <v>17</v>
      </c>
      <c r="E3518" s="1">
        <v>44908</v>
      </c>
      <c r="F3518" s="3" t="s">
        <v>1919</v>
      </c>
      <c r="G3518" t="s">
        <v>1920</v>
      </c>
      <c r="H3518" t="s">
        <v>1745</v>
      </c>
      <c r="I3518" t="s">
        <v>3091</v>
      </c>
      <c r="J3518" s="3" t="s">
        <v>1948</v>
      </c>
      <c r="L3518" s="3" t="s">
        <v>22</v>
      </c>
      <c r="M3518" s="5">
        <v>46734</v>
      </c>
      <c r="O3518" t="s">
        <v>23</v>
      </c>
      <c r="P3518">
        <v>68</v>
      </c>
      <c r="S3518" s="6">
        <v>45044</v>
      </c>
      <c r="T3518" t="s">
        <v>346</v>
      </c>
      <c r="U3518" t="s">
        <v>2421</v>
      </c>
    </row>
    <row r="3519" spans="1:21" hidden="1" x14ac:dyDescent="0.25">
      <c r="A3519" t="s">
        <v>1794</v>
      </c>
      <c r="B3519" t="s">
        <v>16</v>
      </c>
      <c r="C3519" t="s">
        <v>17</v>
      </c>
      <c r="E3519" s="1">
        <v>44908</v>
      </c>
      <c r="F3519" s="3" t="s">
        <v>1919</v>
      </c>
      <c r="G3519" t="s">
        <v>1920</v>
      </c>
      <c r="H3519" t="s">
        <v>1745</v>
      </c>
      <c r="I3519" t="s">
        <v>3091</v>
      </c>
      <c r="J3519" s="3" t="s">
        <v>1948</v>
      </c>
      <c r="L3519" s="3" t="s">
        <v>22</v>
      </c>
      <c r="M3519" s="5">
        <v>46734</v>
      </c>
      <c r="O3519" t="s">
        <v>23</v>
      </c>
      <c r="P3519">
        <v>56</v>
      </c>
      <c r="S3519" s="6">
        <v>45047</v>
      </c>
      <c r="T3519" t="s">
        <v>346</v>
      </c>
      <c r="U3519" t="s">
        <v>2421</v>
      </c>
    </row>
    <row r="3520" spans="1:21" hidden="1" x14ac:dyDescent="0.25">
      <c r="A3520" t="s">
        <v>1794</v>
      </c>
      <c r="B3520" t="s">
        <v>16</v>
      </c>
      <c r="C3520" t="s">
        <v>17</v>
      </c>
      <c r="E3520" s="1">
        <v>44908</v>
      </c>
      <c r="F3520" s="3" t="s">
        <v>1919</v>
      </c>
      <c r="G3520" t="s">
        <v>1920</v>
      </c>
      <c r="H3520" t="s">
        <v>1745</v>
      </c>
      <c r="I3520" t="s">
        <v>3091</v>
      </c>
      <c r="J3520" s="3" t="s">
        <v>1948</v>
      </c>
      <c r="L3520" s="3" t="s">
        <v>22</v>
      </c>
      <c r="M3520" s="5">
        <v>46734</v>
      </c>
      <c r="O3520" t="s">
        <v>23</v>
      </c>
      <c r="P3520">
        <v>70</v>
      </c>
      <c r="S3520" s="6">
        <v>45048</v>
      </c>
      <c r="T3520" t="s">
        <v>346</v>
      </c>
      <c r="U3520" t="s">
        <v>2421</v>
      </c>
    </row>
    <row r="3521" spans="1:21" hidden="1" x14ac:dyDescent="0.25">
      <c r="A3521" t="s">
        <v>1794</v>
      </c>
      <c r="B3521" t="s">
        <v>16</v>
      </c>
      <c r="C3521" t="s">
        <v>17</v>
      </c>
      <c r="E3521" s="1">
        <v>44908</v>
      </c>
      <c r="F3521" s="3" t="s">
        <v>1919</v>
      </c>
      <c r="G3521" t="s">
        <v>1920</v>
      </c>
      <c r="H3521" t="s">
        <v>1745</v>
      </c>
      <c r="I3521" t="s">
        <v>3091</v>
      </c>
      <c r="J3521" s="3" t="s">
        <v>1948</v>
      </c>
      <c r="L3521" s="3" t="s">
        <v>22</v>
      </c>
      <c r="M3521" s="5">
        <v>46734</v>
      </c>
      <c r="O3521" t="s">
        <v>23</v>
      </c>
      <c r="P3521">
        <v>37</v>
      </c>
      <c r="S3521" s="6">
        <v>45055</v>
      </c>
      <c r="T3521" t="s">
        <v>2777</v>
      </c>
      <c r="U3521" t="s">
        <v>3095</v>
      </c>
    </row>
    <row r="3522" spans="1:21" hidden="1" x14ac:dyDescent="0.25">
      <c r="A3522" t="s">
        <v>1794</v>
      </c>
      <c r="B3522" t="s">
        <v>16</v>
      </c>
      <c r="C3522" t="s">
        <v>17</v>
      </c>
      <c r="E3522" s="1">
        <v>44956</v>
      </c>
      <c r="F3522" s="3" t="s">
        <v>2042</v>
      </c>
      <c r="G3522" t="s">
        <v>2043</v>
      </c>
      <c r="H3522" t="s">
        <v>3027</v>
      </c>
      <c r="I3522" t="s">
        <v>41</v>
      </c>
      <c r="J3522" s="3" t="s">
        <v>2044</v>
      </c>
      <c r="K3522" s="3">
        <v>6052211021</v>
      </c>
      <c r="L3522" s="3" t="s">
        <v>22</v>
      </c>
      <c r="M3522" s="5">
        <v>21215</v>
      </c>
      <c r="O3522" t="s">
        <v>3007</v>
      </c>
      <c r="P3522">
        <v>192</v>
      </c>
      <c r="S3522" s="6">
        <v>45044</v>
      </c>
      <c r="T3522" t="s">
        <v>346</v>
      </c>
      <c r="U3522" t="s">
        <v>2421</v>
      </c>
    </row>
    <row r="3523" spans="1:21" hidden="1" x14ac:dyDescent="0.25">
      <c r="A3523" t="s">
        <v>1794</v>
      </c>
      <c r="B3523" t="s">
        <v>16</v>
      </c>
      <c r="C3523" t="s">
        <v>17</v>
      </c>
      <c r="E3523" s="1">
        <v>44956</v>
      </c>
      <c r="F3523" s="3" t="s">
        <v>2042</v>
      </c>
      <c r="G3523" t="s">
        <v>2043</v>
      </c>
      <c r="H3523" t="s">
        <v>3027</v>
      </c>
      <c r="I3523" t="s">
        <v>41</v>
      </c>
      <c r="J3523" s="3" t="s">
        <v>2044</v>
      </c>
      <c r="K3523" s="3">
        <v>6052211021</v>
      </c>
      <c r="L3523" s="3" t="s">
        <v>22</v>
      </c>
      <c r="M3523" s="5">
        <v>46782</v>
      </c>
      <c r="O3523" t="s">
        <v>3007</v>
      </c>
      <c r="P3523">
        <v>160</v>
      </c>
      <c r="S3523" s="6">
        <v>45047</v>
      </c>
      <c r="T3523" t="s">
        <v>346</v>
      </c>
      <c r="U3523" t="s">
        <v>2421</v>
      </c>
    </row>
    <row r="3524" spans="1:21" hidden="1" x14ac:dyDescent="0.25">
      <c r="A3524" t="s">
        <v>1794</v>
      </c>
      <c r="B3524" t="s">
        <v>16</v>
      </c>
      <c r="C3524" t="s">
        <v>17</v>
      </c>
      <c r="E3524" s="1">
        <v>44956</v>
      </c>
      <c r="F3524" s="3" t="s">
        <v>2042</v>
      </c>
      <c r="G3524" t="s">
        <v>2043</v>
      </c>
      <c r="H3524" t="s">
        <v>3027</v>
      </c>
      <c r="I3524" t="s">
        <v>41</v>
      </c>
      <c r="J3524" s="3" t="s">
        <v>2044</v>
      </c>
      <c r="K3524" s="3">
        <v>6052211021</v>
      </c>
      <c r="L3524" s="3" t="s">
        <v>22</v>
      </c>
      <c r="M3524" s="5">
        <v>46782</v>
      </c>
      <c r="O3524" t="s">
        <v>3007</v>
      </c>
      <c r="P3524">
        <v>200</v>
      </c>
      <c r="S3524" s="6">
        <v>45053</v>
      </c>
      <c r="T3524" t="s">
        <v>346</v>
      </c>
      <c r="U3524" t="s">
        <v>2421</v>
      </c>
    </row>
    <row r="3525" spans="1:21" hidden="1" x14ac:dyDescent="0.25">
      <c r="A3525" t="s">
        <v>1794</v>
      </c>
      <c r="B3525" t="s">
        <v>16</v>
      </c>
      <c r="C3525" t="s">
        <v>17</v>
      </c>
      <c r="E3525" s="1">
        <v>44956</v>
      </c>
      <c r="F3525" s="3" t="s">
        <v>2042</v>
      </c>
      <c r="G3525" t="s">
        <v>2043</v>
      </c>
      <c r="H3525" t="s">
        <v>3027</v>
      </c>
      <c r="I3525" t="s">
        <v>41</v>
      </c>
      <c r="J3525" s="3" t="s">
        <v>2044</v>
      </c>
      <c r="K3525" s="3">
        <v>6052211021</v>
      </c>
      <c r="L3525" s="3" t="s">
        <v>22</v>
      </c>
      <c r="M3525" s="5">
        <v>46782</v>
      </c>
      <c r="O3525" t="s">
        <v>3007</v>
      </c>
      <c r="P3525">
        <v>23</v>
      </c>
      <c r="S3525" s="6">
        <v>45055</v>
      </c>
      <c r="T3525" t="s">
        <v>2777</v>
      </c>
      <c r="U3525" t="s">
        <v>3096</v>
      </c>
    </row>
    <row r="3526" spans="1:21" hidden="1" x14ac:dyDescent="0.25">
      <c r="A3526" t="s">
        <v>1794</v>
      </c>
      <c r="B3526" t="s">
        <v>74</v>
      </c>
      <c r="C3526" t="s">
        <v>17</v>
      </c>
      <c r="E3526" s="1">
        <v>45005</v>
      </c>
      <c r="F3526" s="3">
        <v>54131372</v>
      </c>
      <c r="G3526" t="s">
        <v>2347</v>
      </c>
      <c r="H3526" t="s">
        <v>3016</v>
      </c>
      <c r="I3526" t="s">
        <v>67</v>
      </c>
      <c r="J3526" s="3" t="s">
        <v>2348</v>
      </c>
      <c r="K3526" s="3" t="s">
        <v>2349</v>
      </c>
      <c r="L3526" s="3" t="s">
        <v>22</v>
      </c>
      <c r="M3526" s="5">
        <v>45664</v>
      </c>
      <c r="O3526" t="s">
        <v>3007</v>
      </c>
      <c r="P3526">
        <v>1710</v>
      </c>
      <c r="S3526" s="6">
        <v>45180</v>
      </c>
      <c r="T3526" t="s">
        <v>2638</v>
      </c>
      <c r="U3526" t="s">
        <v>3097</v>
      </c>
    </row>
    <row r="3527" spans="1:21" hidden="1" x14ac:dyDescent="0.25">
      <c r="A3527" t="s">
        <v>1794</v>
      </c>
      <c r="B3527" t="s">
        <v>74</v>
      </c>
      <c r="C3527" t="s">
        <v>17</v>
      </c>
      <c r="E3527" s="1">
        <v>44895</v>
      </c>
      <c r="F3527" s="3" t="s">
        <v>1902</v>
      </c>
      <c r="G3527" t="s">
        <v>3101</v>
      </c>
      <c r="H3527" t="s">
        <v>20</v>
      </c>
      <c r="I3527" t="s">
        <v>20</v>
      </c>
      <c r="J3527" s="3" t="s">
        <v>1904</v>
      </c>
      <c r="K3527" s="3">
        <v>220687</v>
      </c>
      <c r="L3527" s="3" t="s">
        <v>22</v>
      </c>
      <c r="M3527" s="5">
        <v>45350</v>
      </c>
      <c r="O3527" t="s">
        <v>204</v>
      </c>
      <c r="S3527" s="6">
        <v>45035</v>
      </c>
      <c r="T3527" t="s">
        <v>1284</v>
      </c>
      <c r="U3527" t="s">
        <v>2429</v>
      </c>
    </row>
    <row r="3528" spans="1:21" hidden="1" x14ac:dyDescent="0.25">
      <c r="A3528" t="s">
        <v>1794</v>
      </c>
      <c r="B3528" t="s">
        <v>74</v>
      </c>
      <c r="C3528" t="s">
        <v>17</v>
      </c>
      <c r="E3528" s="1">
        <v>44895</v>
      </c>
      <c r="F3528" s="3" t="s">
        <v>1902</v>
      </c>
      <c r="G3528" t="s">
        <v>3101</v>
      </c>
      <c r="H3528" t="s">
        <v>20</v>
      </c>
      <c r="I3528" t="s">
        <v>20</v>
      </c>
      <c r="J3528" s="3" t="s">
        <v>1904</v>
      </c>
      <c r="K3528" s="3">
        <v>220687</v>
      </c>
      <c r="L3528" s="3" t="s">
        <v>22</v>
      </c>
      <c r="M3528" s="5">
        <v>45319</v>
      </c>
      <c r="O3528" t="s">
        <v>204</v>
      </c>
      <c r="P3528">
        <v>0.42599999999999999</v>
      </c>
      <c r="S3528" s="6">
        <v>45084</v>
      </c>
      <c r="T3528" t="s">
        <v>1996</v>
      </c>
      <c r="U3528" t="s">
        <v>3098</v>
      </c>
    </row>
    <row r="3529" spans="1:21" hidden="1" x14ac:dyDescent="0.25">
      <c r="A3529" t="s">
        <v>1794</v>
      </c>
      <c r="B3529" t="s">
        <v>74</v>
      </c>
      <c r="C3529" t="s">
        <v>17</v>
      </c>
      <c r="E3529" s="1">
        <v>44895</v>
      </c>
      <c r="F3529" s="3" t="s">
        <v>1902</v>
      </c>
      <c r="G3529" t="s">
        <v>3101</v>
      </c>
      <c r="H3529" t="s">
        <v>20</v>
      </c>
      <c r="I3529" t="s">
        <v>20</v>
      </c>
      <c r="J3529" s="3" t="s">
        <v>1904</v>
      </c>
      <c r="K3529" s="3">
        <v>220687</v>
      </c>
      <c r="L3529" s="3" t="s">
        <v>22</v>
      </c>
      <c r="M3529" s="5">
        <v>45319</v>
      </c>
      <c r="O3529" t="s">
        <v>204</v>
      </c>
      <c r="P3529">
        <v>0.01</v>
      </c>
      <c r="S3529" s="6">
        <v>45086</v>
      </c>
      <c r="T3529" t="s">
        <v>1073</v>
      </c>
      <c r="U3529" t="s">
        <v>3099</v>
      </c>
    </row>
    <row r="3530" spans="1:21" hidden="1" x14ac:dyDescent="0.25">
      <c r="A3530" t="s">
        <v>1794</v>
      </c>
      <c r="B3530" t="s">
        <v>74</v>
      </c>
      <c r="C3530" t="s">
        <v>17</v>
      </c>
      <c r="E3530" s="1">
        <v>44895</v>
      </c>
      <c r="F3530" s="3" t="s">
        <v>1902</v>
      </c>
      <c r="G3530" t="s">
        <v>3101</v>
      </c>
      <c r="H3530" t="s">
        <v>20</v>
      </c>
      <c r="I3530" t="s">
        <v>20</v>
      </c>
      <c r="J3530" s="3" t="s">
        <v>1904</v>
      </c>
      <c r="K3530" s="3">
        <v>220687</v>
      </c>
      <c r="L3530" s="3" t="s">
        <v>22</v>
      </c>
      <c r="M3530" s="5">
        <v>45319</v>
      </c>
      <c r="O3530" t="s">
        <v>204</v>
      </c>
      <c r="P3530">
        <v>0.01</v>
      </c>
      <c r="S3530" s="6">
        <v>45090</v>
      </c>
      <c r="T3530" t="s">
        <v>1073</v>
      </c>
      <c r="U3530" t="s">
        <v>3099</v>
      </c>
    </row>
    <row r="3531" spans="1:21" hidden="1" x14ac:dyDescent="0.25">
      <c r="A3531" t="s">
        <v>1794</v>
      </c>
      <c r="B3531" t="s">
        <v>74</v>
      </c>
      <c r="C3531" t="s">
        <v>17</v>
      </c>
      <c r="E3531" s="1">
        <v>44895</v>
      </c>
      <c r="F3531" s="3" t="s">
        <v>1902</v>
      </c>
      <c r="G3531" t="s">
        <v>3102</v>
      </c>
      <c r="H3531" t="s">
        <v>20</v>
      </c>
      <c r="I3531" t="s">
        <v>20</v>
      </c>
      <c r="J3531" s="3" t="s">
        <v>1904</v>
      </c>
      <c r="K3531" s="3">
        <v>220687</v>
      </c>
      <c r="L3531" s="3" t="s">
        <v>22</v>
      </c>
      <c r="M3531" s="5">
        <v>45319</v>
      </c>
      <c r="O3531" t="s">
        <v>204</v>
      </c>
      <c r="P3531">
        <v>0.45519999999999999</v>
      </c>
      <c r="S3531" s="6">
        <v>45092</v>
      </c>
      <c r="T3531" t="s">
        <v>1996</v>
      </c>
      <c r="U3531" t="s">
        <v>3100</v>
      </c>
    </row>
    <row r="3532" spans="1:21" hidden="1" x14ac:dyDescent="0.25">
      <c r="A3532" t="s">
        <v>1794</v>
      </c>
      <c r="B3532" t="s">
        <v>16</v>
      </c>
      <c r="C3532" t="s">
        <v>17</v>
      </c>
      <c r="E3532" s="1">
        <v>44902</v>
      </c>
      <c r="F3532" s="3" t="s">
        <v>536</v>
      </c>
      <c r="G3532" t="s">
        <v>1945</v>
      </c>
      <c r="H3532" t="s">
        <v>20</v>
      </c>
      <c r="I3532" t="s">
        <v>33</v>
      </c>
      <c r="J3532" s="3" t="s">
        <v>1946</v>
      </c>
      <c r="K3532" s="3">
        <v>600006</v>
      </c>
      <c r="L3532" s="3" t="s">
        <v>22</v>
      </c>
      <c r="M3532" s="5">
        <v>45974</v>
      </c>
      <c r="O3532" t="s">
        <v>23</v>
      </c>
      <c r="P3532">
        <v>2</v>
      </c>
      <c r="S3532" s="6">
        <v>45197</v>
      </c>
      <c r="T3532" t="s">
        <v>28</v>
      </c>
      <c r="U3532" t="s">
        <v>2700</v>
      </c>
    </row>
    <row r="3533" spans="1:21" hidden="1" x14ac:dyDescent="0.25">
      <c r="A3533" t="s">
        <v>1794</v>
      </c>
      <c r="B3533" t="s">
        <v>16</v>
      </c>
      <c r="C3533" t="s">
        <v>17</v>
      </c>
      <c r="E3533" s="1">
        <v>44944</v>
      </c>
      <c r="F3533" s="3" t="s">
        <v>2129</v>
      </c>
      <c r="G3533" t="s">
        <v>2130</v>
      </c>
      <c r="H3533" t="s">
        <v>2131</v>
      </c>
      <c r="J3533" s="3" t="s">
        <v>2132</v>
      </c>
      <c r="K3533" s="3">
        <v>2108092</v>
      </c>
      <c r="L3533" s="3" t="s">
        <v>22</v>
      </c>
      <c r="M3533" s="5">
        <v>45513</v>
      </c>
      <c r="O3533" t="s">
        <v>23</v>
      </c>
      <c r="P3533">
        <v>7</v>
      </c>
      <c r="S3533" s="6">
        <v>45199</v>
      </c>
      <c r="T3533" t="s">
        <v>2591</v>
      </c>
      <c r="U3533" t="s">
        <v>3059</v>
      </c>
    </row>
    <row r="3534" spans="1:21" hidden="1" x14ac:dyDescent="0.25">
      <c r="A3534" t="s">
        <v>1794</v>
      </c>
      <c r="B3534" t="s">
        <v>16</v>
      </c>
      <c r="C3534" t="s">
        <v>17</v>
      </c>
      <c r="E3534" s="1">
        <v>44944</v>
      </c>
      <c r="F3534" s="3" t="s">
        <v>2129</v>
      </c>
      <c r="G3534" t="s">
        <v>2130</v>
      </c>
      <c r="H3534" t="s">
        <v>2131</v>
      </c>
      <c r="J3534" s="3" t="s">
        <v>2132</v>
      </c>
      <c r="K3534" s="3">
        <v>2108092</v>
      </c>
      <c r="L3534" s="3" t="s">
        <v>22</v>
      </c>
      <c r="M3534" s="5">
        <v>45513</v>
      </c>
      <c r="O3534" t="s">
        <v>23</v>
      </c>
      <c r="P3534">
        <v>6</v>
      </c>
      <c r="S3534" s="6">
        <v>45196</v>
      </c>
      <c r="T3534" t="s">
        <v>707</v>
      </c>
      <c r="U3534" t="s">
        <v>3059</v>
      </c>
    </row>
    <row r="3535" spans="1:21" hidden="1" x14ac:dyDescent="0.25">
      <c r="A3535" t="s">
        <v>1794</v>
      </c>
      <c r="B3535" t="s">
        <v>16</v>
      </c>
      <c r="C3535" t="s">
        <v>17</v>
      </c>
      <c r="E3535" s="1">
        <v>44944</v>
      </c>
      <c r="F3535" s="3" t="s">
        <v>2129</v>
      </c>
      <c r="G3535" t="s">
        <v>3103</v>
      </c>
      <c r="H3535" t="s">
        <v>2131</v>
      </c>
      <c r="J3535" s="3" t="s">
        <v>2132</v>
      </c>
      <c r="K3535" s="3">
        <v>2108092</v>
      </c>
      <c r="L3535" s="3" t="s">
        <v>22</v>
      </c>
      <c r="M3535" s="5">
        <v>45513</v>
      </c>
      <c r="O3535" t="s">
        <v>23</v>
      </c>
      <c r="P3535">
        <v>11</v>
      </c>
      <c r="S3535" s="6">
        <v>45196</v>
      </c>
      <c r="T3535" t="s">
        <v>689</v>
      </c>
      <c r="U3535" t="s">
        <v>3059</v>
      </c>
    </row>
    <row r="3536" spans="1:21" hidden="1" x14ac:dyDescent="0.25">
      <c r="A3536" t="s">
        <v>1794</v>
      </c>
      <c r="B3536" t="s">
        <v>16</v>
      </c>
      <c r="C3536" t="s">
        <v>17</v>
      </c>
      <c r="E3536" s="1">
        <v>44874</v>
      </c>
      <c r="F3536" s="3" t="s">
        <v>1862</v>
      </c>
      <c r="G3536" t="s">
        <v>1863</v>
      </c>
      <c r="H3536" t="s">
        <v>135</v>
      </c>
      <c r="I3536" t="s">
        <v>3228</v>
      </c>
      <c r="J3536" s="3" t="s">
        <v>1864</v>
      </c>
      <c r="K3536" s="3">
        <v>2048004703</v>
      </c>
      <c r="L3536" s="3" t="s">
        <v>22</v>
      </c>
      <c r="M3536" s="5">
        <v>45260</v>
      </c>
      <c r="N3536">
        <v>3</v>
      </c>
      <c r="O3536" t="s">
        <v>23</v>
      </c>
      <c r="P3536">
        <v>3</v>
      </c>
      <c r="S3536" s="6">
        <v>45239</v>
      </c>
      <c r="T3536" t="s">
        <v>2032</v>
      </c>
      <c r="U3536" t="s">
        <v>3214</v>
      </c>
    </row>
    <row r="3537" spans="1:21" hidden="1" x14ac:dyDescent="0.25">
      <c r="A3537" t="s">
        <v>1794</v>
      </c>
      <c r="B3537" t="s">
        <v>16</v>
      </c>
      <c r="C3537" t="s">
        <v>17</v>
      </c>
      <c r="E3537" s="1">
        <v>45260</v>
      </c>
      <c r="F3537" s="3" t="s">
        <v>361</v>
      </c>
      <c r="G3537" t="s">
        <v>3417</v>
      </c>
      <c r="I3537" t="s">
        <v>41</v>
      </c>
      <c r="J3537" s="3" t="s">
        <v>1877</v>
      </c>
      <c r="K3537" s="3">
        <v>6052207030</v>
      </c>
      <c r="L3537" s="3" t="s">
        <v>22</v>
      </c>
      <c r="M3537" s="5">
        <v>46709</v>
      </c>
      <c r="O3537" t="s">
        <v>23</v>
      </c>
      <c r="P3537">
        <v>0</v>
      </c>
      <c r="S3537" s="6">
        <v>45260</v>
      </c>
      <c r="T3537" t="s">
        <v>2081</v>
      </c>
      <c r="U3537" t="s">
        <v>3418</v>
      </c>
    </row>
    <row r="3538" spans="1:21" hidden="1" x14ac:dyDescent="0.25">
      <c r="A3538" t="s">
        <v>1794</v>
      </c>
      <c r="B3538" t="s">
        <v>16</v>
      </c>
      <c r="C3538" t="s">
        <v>17</v>
      </c>
      <c r="E3538" s="1">
        <v>45260</v>
      </c>
      <c r="F3538" s="3" t="s">
        <v>361</v>
      </c>
      <c r="G3538" t="s">
        <v>3417</v>
      </c>
      <c r="I3538" t="s">
        <v>41</v>
      </c>
      <c r="J3538" s="3" t="s">
        <v>1877</v>
      </c>
      <c r="K3538" s="3">
        <v>6052207030</v>
      </c>
      <c r="L3538" s="3" t="s">
        <v>22</v>
      </c>
      <c r="M3538" s="5">
        <v>46709</v>
      </c>
      <c r="O3538" t="s">
        <v>23</v>
      </c>
      <c r="P3538">
        <v>2</v>
      </c>
      <c r="S3538" s="6">
        <v>45260</v>
      </c>
      <c r="T3538" t="s">
        <v>707</v>
      </c>
      <c r="U3538" t="s">
        <v>3419</v>
      </c>
    </row>
    <row r="3539" spans="1:21" hidden="1" x14ac:dyDescent="0.25">
      <c r="A3539" t="s">
        <v>1794</v>
      </c>
      <c r="B3539" t="s">
        <v>16</v>
      </c>
      <c r="C3539" t="s">
        <v>17</v>
      </c>
      <c r="E3539" s="1">
        <v>44944</v>
      </c>
      <c r="F3539" s="3" t="s">
        <v>2129</v>
      </c>
      <c r="G3539" t="s">
        <v>3103</v>
      </c>
      <c r="H3539" t="s">
        <v>2131</v>
      </c>
      <c r="J3539" s="3" t="s">
        <v>2132</v>
      </c>
      <c r="K3539" s="3">
        <v>2108092</v>
      </c>
      <c r="L3539" s="3" t="s">
        <v>22</v>
      </c>
      <c r="M3539" s="5">
        <v>45513</v>
      </c>
      <c r="O3539" t="s">
        <v>23</v>
      </c>
      <c r="P3539">
        <v>2</v>
      </c>
    </row>
    <row r="3540" spans="1:21" hidden="1" x14ac:dyDescent="0.25">
      <c r="A3540" t="s">
        <v>1794</v>
      </c>
      <c r="B3540" t="s">
        <v>74</v>
      </c>
      <c r="C3540" t="s">
        <v>722</v>
      </c>
      <c r="E3540" s="1">
        <v>45160</v>
      </c>
      <c r="F3540" s="3" t="s">
        <v>1836</v>
      </c>
      <c r="G3540" t="s">
        <v>1796</v>
      </c>
      <c r="I3540" t="s">
        <v>3534</v>
      </c>
      <c r="J3540" s="3" t="s">
        <v>3535</v>
      </c>
      <c r="K3540" s="3" t="s">
        <v>1799</v>
      </c>
      <c r="L3540" s="3" t="s">
        <v>22</v>
      </c>
      <c r="M3540" s="5">
        <v>45525</v>
      </c>
      <c r="N3540">
        <v>4</v>
      </c>
      <c r="O3540" t="s">
        <v>422</v>
      </c>
      <c r="R3540" s="10">
        <f>Table1[[#This Row],[Initial Balance]]-(SUM(P3541,P3542,P3543,P3544,P3948,P3949))</f>
        <v>2.887521</v>
      </c>
      <c r="S3540" s="6">
        <v>45160</v>
      </c>
      <c r="T3540" t="s">
        <v>2032</v>
      </c>
      <c r="U3540" t="s">
        <v>2315</v>
      </c>
    </row>
    <row r="3541" spans="1:21" hidden="1" x14ac:dyDescent="0.25">
      <c r="A3541" t="s">
        <v>1794</v>
      </c>
      <c r="B3541" t="s">
        <v>74</v>
      </c>
      <c r="C3541" t="s">
        <v>722</v>
      </c>
      <c r="E3541" s="1">
        <v>45160</v>
      </c>
      <c r="F3541" s="3" t="s">
        <v>1836</v>
      </c>
      <c r="G3541" t="s">
        <v>1796</v>
      </c>
      <c r="I3541" t="s">
        <v>3534</v>
      </c>
      <c r="J3541" s="3" t="s">
        <v>3535</v>
      </c>
      <c r="K3541" s="3" t="s">
        <v>1799</v>
      </c>
      <c r="L3541" s="3" t="s">
        <v>22</v>
      </c>
      <c r="M3541" s="5">
        <v>45525</v>
      </c>
      <c r="O3541" t="s">
        <v>422</v>
      </c>
      <c r="P3541">
        <v>2.3699999999999999E-2</v>
      </c>
      <c r="S3541" s="6">
        <v>45211</v>
      </c>
      <c r="T3541" t="s">
        <v>2777</v>
      </c>
      <c r="U3541" t="s">
        <v>3536</v>
      </c>
    </row>
    <row r="3542" spans="1:21" hidden="1" x14ac:dyDescent="0.25">
      <c r="A3542" t="s">
        <v>1794</v>
      </c>
      <c r="B3542" t="s">
        <v>74</v>
      </c>
      <c r="C3542" t="s">
        <v>722</v>
      </c>
      <c r="E3542" s="1">
        <v>45160</v>
      </c>
      <c r="F3542" s="3" t="s">
        <v>1836</v>
      </c>
      <c r="G3542" t="s">
        <v>1796</v>
      </c>
      <c r="I3542" t="s">
        <v>3534</v>
      </c>
      <c r="J3542" s="3" t="s">
        <v>3535</v>
      </c>
      <c r="K3542" s="3" t="s">
        <v>1799</v>
      </c>
      <c r="L3542" s="3" t="s">
        <v>22</v>
      </c>
      <c r="M3542" s="5">
        <v>45525</v>
      </c>
      <c r="O3542" t="s">
        <v>422</v>
      </c>
      <c r="P3542">
        <v>1.0109999999999999E-2</v>
      </c>
      <c r="S3542" s="6">
        <v>45243</v>
      </c>
      <c r="T3542" t="s">
        <v>1996</v>
      </c>
      <c r="U3542" t="s">
        <v>2144</v>
      </c>
    </row>
    <row r="3543" spans="1:21" hidden="1" x14ac:dyDescent="0.25">
      <c r="A3543" t="s">
        <v>1794</v>
      </c>
      <c r="B3543" t="s">
        <v>74</v>
      </c>
      <c r="C3543" t="s">
        <v>722</v>
      </c>
      <c r="E3543" s="1">
        <v>45160</v>
      </c>
      <c r="F3543" s="3" t="s">
        <v>1836</v>
      </c>
      <c r="G3543" t="s">
        <v>1796</v>
      </c>
      <c r="I3543" t="s">
        <v>3534</v>
      </c>
      <c r="J3543" s="3" t="s">
        <v>3535</v>
      </c>
      <c r="K3543" s="3" t="s">
        <v>1799</v>
      </c>
      <c r="L3543" s="3" t="s">
        <v>22</v>
      </c>
      <c r="M3543" s="5">
        <v>45525</v>
      </c>
      <c r="O3543" t="s">
        <v>422</v>
      </c>
      <c r="P3543">
        <v>0.128</v>
      </c>
      <c r="S3543" s="6">
        <v>45032</v>
      </c>
      <c r="T3543" t="s">
        <v>707</v>
      </c>
      <c r="U3543" t="s">
        <v>3537</v>
      </c>
    </row>
    <row r="3544" spans="1:21" hidden="1" x14ac:dyDescent="0.25">
      <c r="A3544" t="s">
        <v>1794</v>
      </c>
      <c r="B3544" t="s">
        <v>74</v>
      </c>
      <c r="C3544" t="s">
        <v>17</v>
      </c>
      <c r="E3544" s="1">
        <v>45160</v>
      </c>
      <c r="F3544" s="3" t="s">
        <v>1836</v>
      </c>
      <c r="G3544" t="s">
        <v>1796</v>
      </c>
      <c r="I3544" t="s">
        <v>3534</v>
      </c>
      <c r="J3544" s="3" t="s">
        <v>3535</v>
      </c>
      <c r="K3544" s="3" t="s">
        <v>1799</v>
      </c>
      <c r="L3544" s="3" t="s">
        <v>22</v>
      </c>
      <c r="M3544" s="5">
        <v>45525</v>
      </c>
      <c r="O3544" t="s">
        <v>422</v>
      </c>
      <c r="P3544">
        <v>0</v>
      </c>
      <c r="S3544" s="6">
        <v>45032</v>
      </c>
      <c r="T3544" t="s">
        <v>2032</v>
      </c>
      <c r="U3544" t="s">
        <v>25</v>
      </c>
    </row>
    <row r="3545" spans="1:21" hidden="1" x14ac:dyDescent="0.25">
      <c r="A3545" t="s">
        <v>1794</v>
      </c>
      <c r="B3545" t="s">
        <v>74</v>
      </c>
      <c r="C3545" t="s">
        <v>722</v>
      </c>
      <c r="E3545" s="1">
        <v>45160</v>
      </c>
      <c r="F3545" s="3" t="s">
        <v>1836</v>
      </c>
      <c r="G3545" t="s">
        <v>1796</v>
      </c>
      <c r="I3545" t="s">
        <v>3534</v>
      </c>
      <c r="J3545" s="3" t="s">
        <v>3538</v>
      </c>
      <c r="K3545" s="3" t="s">
        <v>2073</v>
      </c>
      <c r="L3545" s="3" t="s">
        <v>22</v>
      </c>
      <c r="M3545" s="5">
        <v>45525</v>
      </c>
      <c r="N3545">
        <v>10</v>
      </c>
      <c r="O3545" t="s">
        <v>422</v>
      </c>
      <c r="R3545" s="10">
        <f>Table1[[#This Row],[Initial Balance]]-(SUM(P3546,P3547))</f>
        <v>9.8616200000000003</v>
      </c>
      <c r="S3545" s="6">
        <v>45160</v>
      </c>
      <c r="T3545" t="s">
        <v>2032</v>
      </c>
      <c r="U3545" t="s">
        <v>2315</v>
      </c>
    </row>
    <row r="3546" spans="1:21" hidden="1" x14ac:dyDescent="0.25">
      <c r="A3546" t="s">
        <v>1794</v>
      </c>
      <c r="B3546" t="s">
        <v>74</v>
      </c>
      <c r="C3546" t="s">
        <v>722</v>
      </c>
      <c r="E3546" s="1">
        <v>45160</v>
      </c>
      <c r="F3546" s="3" t="s">
        <v>1836</v>
      </c>
      <c r="G3546" t="s">
        <v>1796</v>
      </c>
      <c r="I3546" t="s">
        <v>3534</v>
      </c>
      <c r="J3546" s="3" t="s">
        <v>3538</v>
      </c>
      <c r="K3546" s="3" t="s">
        <v>2073</v>
      </c>
      <c r="L3546" s="3" t="s">
        <v>22</v>
      </c>
      <c r="M3546" s="5">
        <v>45525</v>
      </c>
      <c r="O3546" t="s">
        <v>422</v>
      </c>
      <c r="P3546">
        <v>1.038E-2</v>
      </c>
      <c r="S3546" s="6">
        <v>45243</v>
      </c>
      <c r="T3546" t="s">
        <v>1996</v>
      </c>
      <c r="U3546" t="s">
        <v>2144</v>
      </c>
    </row>
    <row r="3547" spans="1:21" hidden="1" x14ac:dyDescent="0.25">
      <c r="A3547" t="s">
        <v>1794</v>
      </c>
      <c r="B3547" t="s">
        <v>74</v>
      </c>
      <c r="C3547" t="s">
        <v>722</v>
      </c>
      <c r="E3547" s="1">
        <v>45160</v>
      </c>
      <c r="F3547" s="3" t="s">
        <v>1836</v>
      </c>
      <c r="G3547" t="s">
        <v>1796</v>
      </c>
      <c r="I3547" t="s">
        <v>3534</v>
      </c>
      <c r="J3547" s="3" t="s">
        <v>3538</v>
      </c>
      <c r="K3547" s="3" t="s">
        <v>2073</v>
      </c>
      <c r="L3547" s="3" t="s">
        <v>22</v>
      </c>
      <c r="M3547" s="5">
        <v>45525</v>
      </c>
      <c r="O3547" t="s">
        <v>422</v>
      </c>
      <c r="P3547">
        <v>0.128</v>
      </c>
      <c r="S3547" s="6">
        <v>45246</v>
      </c>
      <c r="T3547" t="s">
        <v>707</v>
      </c>
      <c r="U3547" t="s">
        <v>3537</v>
      </c>
    </row>
    <row r="3548" spans="1:21" hidden="1" x14ac:dyDescent="0.25">
      <c r="A3548" t="s">
        <v>1794</v>
      </c>
      <c r="B3548" t="s">
        <v>74</v>
      </c>
      <c r="C3548" t="s">
        <v>722</v>
      </c>
      <c r="E3548" s="1">
        <v>45160</v>
      </c>
      <c r="F3548" s="3" t="s">
        <v>1836</v>
      </c>
      <c r="G3548" t="s">
        <v>1796</v>
      </c>
      <c r="I3548" t="s">
        <v>3534</v>
      </c>
      <c r="J3548" s="3" t="s">
        <v>3538</v>
      </c>
      <c r="K3548" s="3" t="s">
        <v>2073</v>
      </c>
      <c r="L3548" s="3" t="s">
        <v>22</v>
      </c>
      <c r="M3548" s="5">
        <v>45525</v>
      </c>
      <c r="O3548" t="s">
        <v>422</v>
      </c>
      <c r="P3548">
        <v>0</v>
      </c>
      <c r="S3548" s="6">
        <v>45246</v>
      </c>
      <c r="T3548" t="s">
        <v>2032</v>
      </c>
      <c r="U3548" t="s">
        <v>25</v>
      </c>
    </row>
    <row r="3549" spans="1:21" hidden="1" x14ac:dyDescent="0.25">
      <c r="A3549" t="s">
        <v>1941</v>
      </c>
      <c r="B3549" t="s">
        <v>16</v>
      </c>
      <c r="C3549" t="s">
        <v>17</v>
      </c>
      <c r="E3549" s="1">
        <v>44909</v>
      </c>
      <c r="F3549" s="3" t="s">
        <v>1942</v>
      </c>
      <c r="G3549" t="s">
        <v>1943</v>
      </c>
      <c r="H3549" t="s">
        <v>32</v>
      </c>
      <c r="J3549" s="3" t="s">
        <v>1944</v>
      </c>
      <c r="K3549" s="3">
        <v>1339608</v>
      </c>
      <c r="L3549" s="3" t="s">
        <v>22</v>
      </c>
      <c r="M3549" s="5">
        <v>46355</v>
      </c>
      <c r="N3549">
        <v>48</v>
      </c>
      <c r="O3549" t="s">
        <v>23</v>
      </c>
      <c r="S3549" s="6">
        <v>44911</v>
      </c>
      <c r="T3549" t="s">
        <v>24</v>
      </c>
      <c r="U3549" t="s">
        <v>25</v>
      </c>
    </row>
    <row r="3550" spans="1:21" hidden="1" x14ac:dyDescent="0.25">
      <c r="A3550" t="s">
        <v>1941</v>
      </c>
      <c r="B3550" t="s">
        <v>16</v>
      </c>
      <c r="C3550" t="s">
        <v>17</v>
      </c>
      <c r="E3550" s="1">
        <v>44908</v>
      </c>
      <c r="F3550" s="3" t="s">
        <v>1919</v>
      </c>
      <c r="G3550" t="s">
        <v>1920</v>
      </c>
      <c r="H3550" t="s">
        <v>1745</v>
      </c>
      <c r="I3550" t="s">
        <v>3091</v>
      </c>
      <c r="J3550" s="3" t="s">
        <v>1948</v>
      </c>
      <c r="L3550" s="3" t="s">
        <v>22</v>
      </c>
      <c r="M3550" s="5">
        <v>46734</v>
      </c>
      <c r="O3550" t="s">
        <v>23</v>
      </c>
      <c r="P3550">
        <v>51</v>
      </c>
      <c r="S3550" s="6">
        <v>45001</v>
      </c>
      <c r="T3550" t="s">
        <v>2420</v>
      </c>
      <c r="U3550" t="s">
        <v>3092</v>
      </c>
    </row>
    <row r="3551" spans="1:21" hidden="1" x14ac:dyDescent="0.25">
      <c r="A3551" t="s">
        <v>1941</v>
      </c>
      <c r="B3551" t="s">
        <v>74</v>
      </c>
      <c r="C3551" t="s">
        <v>722</v>
      </c>
      <c r="E3551" s="1">
        <v>44887</v>
      </c>
      <c r="F3551" s="3" t="s">
        <v>1878</v>
      </c>
      <c r="G3551" t="s">
        <v>1879</v>
      </c>
      <c r="H3551" t="s">
        <v>1880</v>
      </c>
      <c r="I3551" t="s">
        <v>1880</v>
      </c>
      <c r="J3551" s="3" t="s">
        <v>1881</v>
      </c>
      <c r="K3551" s="3" t="s">
        <v>1882</v>
      </c>
      <c r="L3551" s="3" t="s">
        <v>102</v>
      </c>
      <c r="M3551" s="5">
        <v>45120</v>
      </c>
      <c r="O3551" t="s">
        <v>2708</v>
      </c>
      <c r="P3551">
        <v>13.38</v>
      </c>
      <c r="S3551" s="6">
        <v>45210</v>
      </c>
      <c r="T3551" t="s">
        <v>2032</v>
      </c>
      <c r="U3551" t="s">
        <v>2615</v>
      </c>
    </row>
    <row r="3552" spans="1:21" hidden="1" x14ac:dyDescent="0.25">
      <c r="A3552" t="s">
        <v>3293</v>
      </c>
      <c r="B3552" t="s">
        <v>16</v>
      </c>
      <c r="C3552" t="s">
        <v>17</v>
      </c>
      <c r="D3552" t="s">
        <v>2243</v>
      </c>
      <c r="E3552" s="1">
        <v>44813</v>
      </c>
      <c r="F3552" s="3" t="s">
        <v>1654</v>
      </c>
      <c r="G3552" t="s">
        <v>1655</v>
      </c>
      <c r="H3552" t="s">
        <v>2243</v>
      </c>
      <c r="I3552" t="s">
        <v>3292</v>
      </c>
      <c r="J3552" s="3" t="s">
        <v>1656</v>
      </c>
      <c r="K3552" s="3" t="s">
        <v>1657</v>
      </c>
      <c r="L3552" s="3" t="s">
        <v>22</v>
      </c>
      <c r="M3552" s="5">
        <v>45473</v>
      </c>
      <c r="O3552" t="s">
        <v>23</v>
      </c>
      <c r="P3552">
        <v>600</v>
      </c>
      <c r="S3552" s="6">
        <v>45009</v>
      </c>
      <c r="T3552" t="s">
        <v>1971</v>
      </c>
      <c r="U3552" t="s">
        <v>2993</v>
      </c>
    </row>
    <row r="3553" spans="1:21" hidden="1" x14ac:dyDescent="0.25">
      <c r="A3553" t="s">
        <v>1826</v>
      </c>
      <c r="B3553" t="s">
        <v>74</v>
      </c>
      <c r="C3553" t="s">
        <v>17</v>
      </c>
      <c r="E3553" s="1">
        <v>44874</v>
      </c>
      <c r="F3553" s="3" t="s">
        <v>1827</v>
      </c>
      <c r="G3553" t="s">
        <v>1828</v>
      </c>
      <c r="H3553" t="s">
        <v>323</v>
      </c>
      <c r="I3553" t="s">
        <v>323</v>
      </c>
      <c r="J3553" s="3" t="s">
        <v>1829</v>
      </c>
      <c r="K3553" s="3" t="s">
        <v>1830</v>
      </c>
      <c r="L3553" s="3" t="s">
        <v>102</v>
      </c>
      <c r="M3553" s="5">
        <v>45900</v>
      </c>
      <c r="N3553">
        <v>1000</v>
      </c>
      <c r="O3553" t="s">
        <v>103</v>
      </c>
      <c r="R3553" s="10">
        <f>Table1[[#This Row],[Initial Balance]]-P3574-P3575-P3581-P4548</f>
        <v>0</v>
      </c>
      <c r="S3553" s="6">
        <v>44874</v>
      </c>
      <c r="T3553" t="s">
        <v>24</v>
      </c>
      <c r="U3553" t="s">
        <v>1726</v>
      </c>
    </row>
    <row r="3554" spans="1:21" hidden="1" x14ac:dyDescent="0.25">
      <c r="A3554" t="s">
        <v>1826</v>
      </c>
      <c r="B3554" t="s">
        <v>74</v>
      </c>
      <c r="C3554" t="s">
        <v>17</v>
      </c>
      <c r="E3554" s="1">
        <v>44874</v>
      </c>
      <c r="F3554" s="3" t="s">
        <v>1831</v>
      </c>
      <c r="G3554" t="s">
        <v>1832</v>
      </c>
      <c r="H3554" t="s">
        <v>323</v>
      </c>
      <c r="I3554" t="s">
        <v>323</v>
      </c>
      <c r="J3554" s="3" t="s">
        <v>1833</v>
      </c>
      <c r="K3554" s="3" t="s">
        <v>1834</v>
      </c>
      <c r="L3554" s="3" t="s">
        <v>102</v>
      </c>
      <c r="M3554" s="5">
        <v>45961</v>
      </c>
      <c r="N3554">
        <v>1000</v>
      </c>
      <c r="O3554" t="s">
        <v>78</v>
      </c>
      <c r="R3554" s="10">
        <f>Table1[[#This Row],[Initial Balance]]-P3569-P3570-P3580-P4549-P4550</f>
        <v>0</v>
      </c>
      <c r="S3554" s="6">
        <v>44874</v>
      </c>
      <c r="T3554" t="s">
        <v>24</v>
      </c>
      <c r="U3554" t="s">
        <v>1726</v>
      </c>
    </row>
    <row r="3555" spans="1:21" hidden="1" x14ac:dyDescent="0.25">
      <c r="A3555" t="s">
        <v>1826</v>
      </c>
      <c r="B3555" t="s">
        <v>74</v>
      </c>
      <c r="C3555" t="s">
        <v>17</v>
      </c>
      <c r="E3555" s="1">
        <v>44879</v>
      </c>
      <c r="F3555" s="3" t="s">
        <v>1850</v>
      </c>
      <c r="G3555" t="s">
        <v>1851</v>
      </c>
      <c r="H3555" t="s">
        <v>452</v>
      </c>
      <c r="I3555" t="s">
        <v>452</v>
      </c>
      <c r="J3555" s="3" t="s">
        <v>1852</v>
      </c>
      <c r="K3555" s="3" t="s">
        <v>1853</v>
      </c>
      <c r="L3555" s="3" t="s">
        <v>22</v>
      </c>
      <c r="M3555" s="5">
        <v>46705</v>
      </c>
      <c r="N3555">
        <v>125</v>
      </c>
      <c r="O3555" t="s">
        <v>948</v>
      </c>
      <c r="R3555" s="10">
        <f>Table1[[#This Row],[Initial Balance]]-P3576-P3577-P3582-P4544-P4545</f>
        <v>2.0000000000095497E-3</v>
      </c>
      <c r="S3555" s="6">
        <v>44879</v>
      </c>
      <c r="T3555" t="s">
        <v>24</v>
      </c>
      <c r="U3555" t="s">
        <v>1726</v>
      </c>
    </row>
    <row r="3556" spans="1:21" hidden="1" x14ac:dyDescent="0.25">
      <c r="A3556" t="s">
        <v>1826</v>
      </c>
      <c r="B3556" t="s">
        <v>16</v>
      </c>
      <c r="C3556" t="s">
        <v>17</v>
      </c>
      <c r="E3556" s="1">
        <v>44879</v>
      </c>
      <c r="F3556" s="3" t="s">
        <v>1858</v>
      </c>
      <c r="G3556" t="s">
        <v>1859</v>
      </c>
      <c r="H3556" t="s">
        <v>158</v>
      </c>
      <c r="J3556" s="3" t="s">
        <v>1860</v>
      </c>
      <c r="K3556" s="3" t="s">
        <v>1861</v>
      </c>
      <c r="L3556" s="3" t="s">
        <v>22</v>
      </c>
      <c r="M3556" s="5">
        <v>46281</v>
      </c>
      <c r="N3556">
        <v>25</v>
      </c>
      <c r="O3556" t="s">
        <v>1047</v>
      </c>
      <c r="R3556" s="10">
        <v>20</v>
      </c>
      <c r="S3556" s="6">
        <v>44879</v>
      </c>
      <c r="T3556" t="s">
        <v>24</v>
      </c>
      <c r="U3556" t="s">
        <v>25</v>
      </c>
    </row>
    <row r="3557" spans="1:21" hidden="1" x14ac:dyDescent="0.25">
      <c r="A3557" t="s">
        <v>1826</v>
      </c>
      <c r="B3557" t="s">
        <v>74</v>
      </c>
      <c r="C3557" t="s">
        <v>17</v>
      </c>
      <c r="E3557" s="1">
        <v>44874</v>
      </c>
      <c r="F3557" s="3" t="s">
        <v>1827</v>
      </c>
      <c r="G3557" t="s">
        <v>1828</v>
      </c>
      <c r="H3557" t="s">
        <v>323</v>
      </c>
      <c r="I3557" t="s">
        <v>323</v>
      </c>
      <c r="J3557" s="3" t="s">
        <v>1829</v>
      </c>
      <c r="K3557" s="3" t="s">
        <v>1830</v>
      </c>
      <c r="L3557" s="3" t="s">
        <v>102</v>
      </c>
      <c r="M3557" s="5">
        <v>45900</v>
      </c>
      <c r="O3557" t="s">
        <v>103</v>
      </c>
      <c r="P3557">
        <v>0</v>
      </c>
      <c r="S3557" s="6">
        <v>44914</v>
      </c>
      <c r="T3557" t="s">
        <v>24</v>
      </c>
      <c r="U3557" t="s">
        <v>1895</v>
      </c>
    </row>
    <row r="3558" spans="1:21" hidden="1" x14ac:dyDescent="0.25">
      <c r="A3558" t="s">
        <v>1826</v>
      </c>
      <c r="B3558" t="s">
        <v>74</v>
      </c>
      <c r="C3558" t="s">
        <v>17</v>
      </c>
      <c r="E3558" s="1">
        <v>44874</v>
      </c>
      <c r="F3558" s="3" t="s">
        <v>1831</v>
      </c>
      <c r="G3558" t="s">
        <v>1832</v>
      </c>
      <c r="H3558" t="s">
        <v>323</v>
      </c>
      <c r="I3558" t="s">
        <v>323</v>
      </c>
      <c r="J3558" s="3" t="s">
        <v>1833</v>
      </c>
      <c r="K3558" s="3" t="s">
        <v>1834</v>
      </c>
      <c r="L3558" s="3" t="s">
        <v>102</v>
      </c>
      <c r="M3558" s="5">
        <v>45961</v>
      </c>
      <c r="O3558" t="s">
        <v>78</v>
      </c>
      <c r="P3558">
        <v>0</v>
      </c>
      <c r="S3558" s="6">
        <v>44914</v>
      </c>
      <c r="T3558" t="s">
        <v>24</v>
      </c>
      <c r="U3558" t="s">
        <v>1895</v>
      </c>
    </row>
    <row r="3559" spans="1:21" hidden="1" x14ac:dyDescent="0.25">
      <c r="A3559" t="s">
        <v>1826</v>
      </c>
      <c r="B3559" t="s">
        <v>74</v>
      </c>
      <c r="C3559" t="s">
        <v>17</v>
      </c>
      <c r="E3559" s="1">
        <v>44879</v>
      </c>
      <c r="F3559" s="3" t="s">
        <v>1850</v>
      </c>
      <c r="G3559" t="s">
        <v>1851</v>
      </c>
      <c r="H3559" t="s">
        <v>452</v>
      </c>
      <c r="I3559" t="s">
        <v>452</v>
      </c>
      <c r="J3559" s="3" t="s">
        <v>1852</v>
      </c>
      <c r="K3559" s="3" t="s">
        <v>1853</v>
      </c>
      <c r="L3559" s="3" t="s">
        <v>22</v>
      </c>
      <c r="M3559" s="5">
        <v>46705</v>
      </c>
      <c r="O3559" t="s">
        <v>948</v>
      </c>
      <c r="P3559">
        <v>0</v>
      </c>
      <c r="S3559" s="6">
        <v>44914</v>
      </c>
      <c r="T3559" t="s">
        <v>24</v>
      </c>
      <c r="U3559" t="s">
        <v>1895</v>
      </c>
    </row>
    <row r="3560" spans="1:21" hidden="1" x14ac:dyDescent="0.25">
      <c r="A3560" t="s">
        <v>1826</v>
      </c>
      <c r="B3560" t="s">
        <v>74</v>
      </c>
      <c r="C3560" t="s">
        <v>17</v>
      </c>
      <c r="E3560" s="1">
        <v>44908</v>
      </c>
      <c r="F3560" s="3" t="s">
        <v>1967</v>
      </c>
      <c r="G3560" t="s">
        <v>1968</v>
      </c>
      <c r="H3560" t="s">
        <v>285</v>
      </c>
      <c r="I3560" t="s">
        <v>285</v>
      </c>
      <c r="J3560" s="3" t="s">
        <v>1969</v>
      </c>
      <c r="K3560" s="3" t="s">
        <v>1970</v>
      </c>
      <c r="L3560" s="3" t="s">
        <v>102</v>
      </c>
      <c r="M3560" s="5">
        <v>45083</v>
      </c>
      <c r="N3560">
        <v>1250</v>
      </c>
      <c r="O3560" t="s">
        <v>948</v>
      </c>
      <c r="R3560" s="10">
        <f>Table1[[#This Row],[Initial Balance]]-P3654-P3571-P4539</f>
        <v>-2.9999999999290594E-3</v>
      </c>
      <c r="S3560" s="6">
        <v>44908</v>
      </c>
      <c r="T3560" t="s">
        <v>346</v>
      </c>
      <c r="U3560" t="s">
        <v>1726</v>
      </c>
    </row>
    <row r="3561" spans="1:21" hidden="1" x14ac:dyDescent="0.25">
      <c r="A3561" t="s">
        <v>1826</v>
      </c>
      <c r="B3561" t="s">
        <v>74</v>
      </c>
      <c r="C3561" t="s">
        <v>17</v>
      </c>
      <c r="E3561" s="1">
        <v>44908</v>
      </c>
      <c r="F3561" s="3" t="s">
        <v>1967</v>
      </c>
      <c r="G3561" t="s">
        <v>1968</v>
      </c>
      <c r="H3561" t="s">
        <v>285</v>
      </c>
      <c r="I3561" t="s">
        <v>285</v>
      </c>
      <c r="J3561" s="3" t="s">
        <v>1969</v>
      </c>
      <c r="K3561" s="3" t="s">
        <v>1970</v>
      </c>
      <c r="L3561" s="3" t="s">
        <v>102</v>
      </c>
      <c r="M3561" s="5">
        <v>45083</v>
      </c>
      <c r="O3561" t="s">
        <v>948</v>
      </c>
      <c r="P3561">
        <v>0</v>
      </c>
      <c r="S3561" s="6">
        <v>44914</v>
      </c>
      <c r="T3561" t="s">
        <v>24</v>
      </c>
      <c r="U3561" t="s">
        <v>1895</v>
      </c>
    </row>
    <row r="3562" spans="1:21" hidden="1" x14ac:dyDescent="0.25">
      <c r="A3562" t="s">
        <v>1826</v>
      </c>
      <c r="B3562" t="s">
        <v>16</v>
      </c>
      <c r="C3562" t="s">
        <v>17</v>
      </c>
      <c r="E3562" s="1">
        <v>44952</v>
      </c>
      <c r="F3562" s="3" t="s">
        <v>2110</v>
      </c>
      <c r="G3562" t="s">
        <v>2111</v>
      </c>
      <c r="H3562" t="s">
        <v>32</v>
      </c>
      <c r="I3562" t="s">
        <v>20</v>
      </c>
      <c r="J3562" s="3" t="s">
        <v>2112</v>
      </c>
      <c r="K3562" s="3">
        <v>2117455</v>
      </c>
      <c r="L3562" s="3" t="s">
        <v>22</v>
      </c>
      <c r="M3562" s="5">
        <v>46568</v>
      </c>
      <c r="N3562">
        <v>100</v>
      </c>
      <c r="O3562" t="s">
        <v>23</v>
      </c>
      <c r="R3562" s="10">
        <f>Table1[[#This Row],[Initial Balance]]-P3566-P3567-P3568-P3578-P3579-P3606-P4562</f>
        <v>0</v>
      </c>
      <c r="S3562" s="6">
        <v>44952</v>
      </c>
      <c r="T3562" t="s">
        <v>2032</v>
      </c>
      <c r="U3562" t="s">
        <v>25</v>
      </c>
    </row>
    <row r="3563" spans="1:21" hidden="1" x14ac:dyDescent="0.25">
      <c r="A3563" t="s">
        <v>1826</v>
      </c>
      <c r="B3563" t="s">
        <v>16</v>
      </c>
      <c r="C3563" t="s">
        <v>17</v>
      </c>
      <c r="E3563" s="1">
        <v>44952</v>
      </c>
      <c r="F3563" s="3" t="s">
        <v>2113</v>
      </c>
      <c r="G3563" t="s">
        <v>2114</v>
      </c>
      <c r="H3563" t="s">
        <v>32</v>
      </c>
      <c r="I3563" t="s">
        <v>20</v>
      </c>
      <c r="J3563" s="3" t="s">
        <v>2115</v>
      </c>
      <c r="K3563" s="3" t="s">
        <v>2116</v>
      </c>
      <c r="L3563" s="3" t="s">
        <v>22</v>
      </c>
      <c r="M3563" s="5">
        <v>45411</v>
      </c>
      <c r="N3563">
        <v>7</v>
      </c>
      <c r="O3563" t="s">
        <v>23</v>
      </c>
      <c r="R3563" s="10">
        <f>Table1[[#This Row],[Initial Balance]]-SUM(P3564,P3723,P3724)</f>
        <v>-40.119999999999997</v>
      </c>
      <c r="S3563" s="6">
        <v>44952</v>
      </c>
      <c r="T3563" t="s">
        <v>2032</v>
      </c>
      <c r="U3563" t="s">
        <v>1726</v>
      </c>
    </row>
    <row r="3564" spans="1:21" hidden="1" x14ac:dyDescent="0.25">
      <c r="A3564" t="s">
        <v>1826</v>
      </c>
      <c r="B3564" t="s">
        <v>16</v>
      </c>
      <c r="C3564" t="s">
        <v>17</v>
      </c>
      <c r="E3564" s="1">
        <v>44952</v>
      </c>
      <c r="F3564" s="3" t="s">
        <v>2113</v>
      </c>
      <c r="G3564" t="s">
        <v>2114</v>
      </c>
      <c r="H3564" t="s">
        <v>32</v>
      </c>
      <c r="I3564" t="s">
        <v>20</v>
      </c>
      <c r="J3564" s="3" t="s">
        <v>2115</v>
      </c>
      <c r="K3564" s="3" t="s">
        <v>2116</v>
      </c>
      <c r="L3564" s="3" t="s">
        <v>22</v>
      </c>
      <c r="M3564" s="5">
        <v>45411</v>
      </c>
      <c r="O3564" t="s">
        <v>23</v>
      </c>
      <c r="P3564">
        <v>0</v>
      </c>
      <c r="S3564" s="6">
        <v>44956</v>
      </c>
      <c r="T3564" t="s">
        <v>2032</v>
      </c>
      <c r="U3564" t="s">
        <v>25</v>
      </c>
    </row>
    <row r="3565" spans="1:21" hidden="1" x14ac:dyDescent="0.25">
      <c r="A3565" t="s">
        <v>1826</v>
      </c>
      <c r="B3565" t="s">
        <v>74</v>
      </c>
      <c r="C3565" t="s">
        <v>722</v>
      </c>
      <c r="E3565" s="1">
        <v>44946</v>
      </c>
      <c r="F3565" s="3" t="s">
        <v>1085</v>
      </c>
      <c r="G3565" t="s">
        <v>2117</v>
      </c>
      <c r="H3565" t="s">
        <v>177</v>
      </c>
      <c r="I3565" t="s">
        <v>177</v>
      </c>
      <c r="J3565" s="3" t="s">
        <v>2118</v>
      </c>
      <c r="K3565" s="3" t="s">
        <v>2119</v>
      </c>
      <c r="L3565" s="3" t="s">
        <v>102</v>
      </c>
      <c r="M3565" s="5">
        <v>45772</v>
      </c>
      <c r="N3565">
        <v>2000</v>
      </c>
      <c r="O3565" t="s">
        <v>103</v>
      </c>
      <c r="R3565" s="10">
        <f>Table1[[#This Row],[Initial Balance]]-P3610-P3611-P3613-P4540</f>
        <v>0</v>
      </c>
      <c r="S3565" s="6">
        <v>44946</v>
      </c>
      <c r="T3565" t="s">
        <v>2032</v>
      </c>
      <c r="U3565" t="s">
        <v>1726</v>
      </c>
    </row>
    <row r="3566" spans="1:21" hidden="1" x14ac:dyDescent="0.25">
      <c r="A3566" t="s">
        <v>1826</v>
      </c>
      <c r="B3566" t="s">
        <v>16</v>
      </c>
      <c r="C3566" t="s">
        <v>17</v>
      </c>
      <c r="E3566" s="1">
        <v>44952</v>
      </c>
      <c r="F3566" s="3" t="s">
        <v>2110</v>
      </c>
      <c r="G3566" t="s">
        <v>2111</v>
      </c>
      <c r="H3566" t="s">
        <v>32</v>
      </c>
      <c r="I3566" t="s">
        <v>20</v>
      </c>
      <c r="J3566" s="3" t="s">
        <v>2112</v>
      </c>
      <c r="K3566" s="3">
        <v>2117455</v>
      </c>
      <c r="L3566" s="3" t="s">
        <v>22</v>
      </c>
      <c r="M3566" s="5">
        <v>46568</v>
      </c>
      <c r="O3566" t="s">
        <v>23</v>
      </c>
      <c r="P3566">
        <v>1</v>
      </c>
      <c r="S3566" s="6">
        <v>44960</v>
      </c>
      <c r="T3566" t="s">
        <v>1397</v>
      </c>
      <c r="U3566" t="s">
        <v>2228</v>
      </c>
    </row>
    <row r="3567" spans="1:21" hidden="1" x14ac:dyDescent="0.25">
      <c r="A3567" t="s">
        <v>1826</v>
      </c>
      <c r="B3567" t="s">
        <v>16</v>
      </c>
      <c r="C3567" t="s">
        <v>17</v>
      </c>
      <c r="E3567" s="1">
        <v>44952</v>
      </c>
      <c r="F3567" s="3" t="s">
        <v>2110</v>
      </c>
      <c r="G3567" t="s">
        <v>2111</v>
      </c>
      <c r="H3567" t="s">
        <v>32</v>
      </c>
      <c r="I3567" t="s">
        <v>20</v>
      </c>
      <c r="J3567" s="3" t="s">
        <v>2112</v>
      </c>
      <c r="K3567" s="3">
        <v>2117455</v>
      </c>
      <c r="L3567" s="3" t="s">
        <v>22</v>
      </c>
      <c r="M3567" s="5">
        <v>46568</v>
      </c>
      <c r="O3567" t="s">
        <v>23</v>
      </c>
      <c r="P3567">
        <v>1</v>
      </c>
      <c r="S3567" s="6">
        <v>44986</v>
      </c>
      <c r="T3567" t="s">
        <v>1397</v>
      </c>
      <c r="U3567" t="s">
        <v>2228</v>
      </c>
    </row>
    <row r="3568" spans="1:21" hidden="1" x14ac:dyDescent="0.25">
      <c r="A3568" t="s">
        <v>1826</v>
      </c>
      <c r="B3568" t="s">
        <v>16</v>
      </c>
      <c r="C3568" t="s">
        <v>17</v>
      </c>
      <c r="E3568" s="1">
        <v>44952</v>
      </c>
      <c r="F3568" s="3" t="s">
        <v>2110</v>
      </c>
      <c r="G3568" t="s">
        <v>2111</v>
      </c>
      <c r="H3568" t="s">
        <v>32</v>
      </c>
      <c r="I3568" t="s">
        <v>20</v>
      </c>
      <c r="J3568" s="3" t="s">
        <v>2112</v>
      </c>
      <c r="K3568" s="3">
        <v>2117455</v>
      </c>
      <c r="L3568" s="3" t="s">
        <v>22</v>
      </c>
      <c r="M3568" s="5">
        <v>46568</v>
      </c>
      <c r="O3568" t="s">
        <v>23</v>
      </c>
      <c r="P3568">
        <v>3</v>
      </c>
      <c r="S3568" s="6">
        <v>44999</v>
      </c>
      <c r="T3568" t="s">
        <v>1397</v>
      </c>
      <c r="U3568" t="s">
        <v>2216</v>
      </c>
    </row>
    <row r="3569" spans="1:21" hidden="1" x14ac:dyDescent="0.25">
      <c r="A3569" t="s">
        <v>1826</v>
      </c>
      <c r="B3569" t="s">
        <v>74</v>
      </c>
      <c r="C3569" t="s">
        <v>17</v>
      </c>
      <c r="E3569" s="1">
        <v>44874</v>
      </c>
      <c r="F3569" s="3" t="s">
        <v>1831</v>
      </c>
      <c r="G3569" t="s">
        <v>1832</v>
      </c>
      <c r="H3569" t="s">
        <v>323</v>
      </c>
      <c r="I3569" t="s">
        <v>323</v>
      </c>
      <c r="J3569" s="3" t="s">
        <v>1833</v>
      </c>
      <c r="K3569" s="3" t="s">
        <v>1834</v>
      </c>
      <c r="L3569" s="3" t="s">
        <v>102</v>
      </c>
      <c r="M3569" s="5">
        <v>45961</v>
      </c>
      <c r="O3569" t="s">
        <v>78</v>
      </c>
      <c r="P3569">
        <v>98</v>
      </c>
      <c r="S3569" s="6">
        <v>44958</v>
      </c>
      <c r="T3569" t="s">
        <v>1397</v>
      </c>
      <c r="U3569" t="s">
        <v>2228</v>
      </c>
    </row>
    <row r="3570" spans="1:21" hidden="1" x14ac:dyDescent="0.25">
      <c r="A3570" t="s">
        <v>1826</v>
      </c>
      <c r="B3570" t="s">
        <v>74</v>
      </c>
      <c r="C3570" t="s">
        <v>17</v>
      </c>
      <c r="E3570" s="1">
        <v>44874</v>
      </c>
      <c r="F3570" s="3" t="s">
        <v>1831</v>
      </c>
      <c r="G3570" t="s">
        <v>1832</v>
      </c>
      <c r="H3570" t="s">
        <v>323</v>
      </c>
      <c r="I3570" t="s">
        <v>323</v>
      </c>
      <c r="J3570" s="3" t="s">
        <v>1833</v>
      </c>
      <c r="K3570" s="3" t="s">
        <v>1834</v>
      </c>
      <c r="L3570" s="3" t="s">
        <v>102</v>
      </c>
      <c r="M3570" s="5">
        <v>45961</v>
      </c>
      <c r="O3570" t="s">
        <v>78</v>
      </c>
      <c r="P3570">
        <v>64</v>
      </c>
      <c r="S3570" s="6">
        <v>44985</v>
      </c>
      <c r="T3570" t="s">
        <v>1397</v>
      </c>
      <c r="U3570" t="s">
        <v>2229</v>
      </c>
    </row>
    <row r="3571" spans="1:21" hidden="1" x14ac:dyDescent="0.25">
      <c r="A3571" t="s">
        <v>1826</v>
      </c>
      <c r="B3571" t="s">
        <v>74</v>
      </c>
      <c r="C3571" t="s">
        <v>17</v>
      </c>
      <c r="E3571" s="1">
        <v>44908</v>
      </c>
      <c r="F3571" s="3" t="s">
        <v>1967</v>
      </c>
      <c r="G3571" t="s">
        <v>1968</v>
      </c>
      <c r="H3571" t="s">
        <v>285</v>
      </c>
      <c r="I3571" t="s">
        <v>285</v>
      </c>
      <c r="J3571" s="3" t="s">
        <v>1969</v>
      </c>
      <c r="K3571" s="3" t="s">
        <v>1970</v>
      </c>
      <c r="L3571" s="3" t="s">
        <v>102</v>
      </c>
      <c r="M3571" s="5">
        <v>45083</v>
      </c>
      <c r="O3571" t="s">
        <v>948</v>
      </c>
      <c r="P3571">
        <v>703</v>
      </c>
      <c r="S3571" s="6">
        <v>44958</v>
      </c>
      <c r="T3571" t="s">
        <v>1397</v>
      </c>
      <c r="U3571" t="s">
        <v>2228</v>
      </c>
    </row>
    <row r="3572" spans="1:21" hidden="1" x14ac:dyDescent="0.25">
      <c r="A3572" t="s">
        <v>1826</v>
      </c>
      <c r="B3572" t="s">
        <v>16</v>
      </c>
      <c r="C3572" t="s">
        <v>17</v>
      </c>
      <c r="E3572" s="1">
        <v>44952</v>
      </c>
      <c r="F3572" s="3" t="s">
        <v>2113</v>
      </c>
      <c r="G3572" t="s">
        <v>2114</v>
      </c>
      <c r="H3572" t="s">
        <v>32</v>
      </c>
      <c r="I3572" t="s">
        <v>20</v>
      </c>
      <c r="J3572" s="3" t="s">
        <v>2115</v>
      </c>
      <c r="K3572" s="3" t="s">
        <v>2116</v>
      </c>
      <c r="L3572" s="3" t="s">
        <v>22</v>
      </c>
      <c r="M3572" s="5">
        <v>45411</v>
      </c>
      <c r="O3572" t="s">
        <v>23</v>
      </c>
      <c r="P3572">
        <v>3</v>
      </c>
      <c r="S3572" s="6">
        <v>44957</v>
      </c>
      <c r="T3572" t="s">
        <v>1397</v>
      </c>
      <c r="U3572" t="s">
        <v>2228</v>
      </c>
    </row>
    <row r="3573" spans="1:21" hidden="1" x14ac:dyDescent="0.25">
      <c r="A3573" t="s">
        <v>1826</v>
      </c>
      <c r="B3573" t="s">
        <v>16</v>
      </c>
      <c r="C3573" t="s">
        <v>17</v>
      </c>
      <c r="E3573" s="1">
        <v>44952</v>
      </c>
      <c r="F3573" s="3" t="s">
        <v>2113</v>
      </c>
      <c r="G3573" t="s">
        <v>2114</v>
      </c>
      <c r="H3573" t="s">
        <v>32</v>
      </c>
      <c r="I3573" t="s">
        <v>20</v>
      </c>
      <c r="J3573" s="3" t="s">
        <v>2115</v>
      </c>
      <c r="K3573" s="3" t="s">
        <v>2116</v>
      </c>
      <c r="L3573" s="3" t="s">
        <v>22</v>
      </c>
      <c r="M3573" s="5">
        <v>45411</v>
      </c>
      <c r="O3573" t="s">
        <v>23</v>
      </c>
      <c r="P3573">
        <v>2</v>
      </c>
      <c r="S3573" s="6">
        <v>44957</v>
      </c>
      <c r="T3573" t="s">
        <v>1397</v>
      </c>
      <c r="U3573" t="s">
        <v>2235</v>
      </c>
    </row>
    <row r="3574" spans="1:21" hidden="1" x14ac:dyDescent="0.25">
      <c r="A3574" t="s">
        <v>1826</v>
      </c>
      <c r="B3574" t="s">
        <v>74</v>
      </c>
      <c r="C3574" t="s">
        <v>17</v>
      </c>
      <c r="E3574" s="1">
        <v>44874</v>
      </c>
      <c r="F3574" s="3" t="s">
        <v>1827</v>
      </c>
      <c r="G3574" t="s">
        <v>1828</v>
      </c>
      <c r="H3574" t="s">
        <v>323</v>
      </c>
      <c r="I3574" t="s">
        <v>323</v>
      </c>
      <c r="J3574" s="3" t="s">
        <v>1829</v>
      </c>
      <c r="K3574" s="3" t="s">
        <v>1830</v>
      </c>
      <c r="L3574" s="3" t="s">
        <v>102</v>
      </c>
      <c r="M3574" s="5">
        <v>45900</v>
      </c>
      <c r="O3574" t="s">
        <v>103</v>
      </c>
      <c r="P3574">
        <v>98</v>
      </c>
      <c r="S3574" s="6">
        <v>44958</v>
      </c>
      <c r="T3574" t="s">
        <v>1397</v>
      </c>
      <c r="U3574" t="s">
        <v>2228</v>
      </c>
    </row>
    <row r="3575" spans="1:21" hidden="1" x14ac:dyDescent="0.25">
      <c r="A3575" t="s">
        <v>1826</v>
      </c>
      <c r="B3575" t="s">
        <v>74</v>
      </c>
      <c r="C3575" t="s">
        <v>17</v>
      </c>
      <c r="E3575" s="1">
        <v>44874</v>
      </c>
      <c r="F3575" s="3" t="s">
        <v>1827</v>
      </c>
      <c r="G3575" t="s">
        <v>1828</v>
      </c>
      <c r="H3575" t="s">
        <v>323</v>
      </c>
      <c r="I3575" t="s">
        <v>323</v>
      </c>
      <c r="J3575" s="3" t="s">
        <v>1829</v>
      </c>
      <c r="K3575" s="3" t="s">
        <v>1830</v>
      </c>
      <c r="L3575" s="3" t="s">
        <v>102</v>
      </c>
      <c r="M3575" s="5">
        <v>45900</v>
      </c>
      <c r="O3575" t="s">
        <v>103</v>
      </c>
      <c r="P3575">
        <v>64</v>
      </c>
      <c r="S3575" s="6">
        <v>44985</v>
      </c>
      <c r="T3575" t="s">
        <v>1397</v>
      </c>
      <c r="U3575" t="s">
        <v>2229</v>
      </c>
    </row>
    <row r="3576" spans="1:21" hidden="1" x14ac:dyDescent="0.25">
      <c r="A3576" t="s">
        <v>1826</v>
      </c>
      <c r="B3576" t="s">
        <v>74</v>
      </c>
      <c r="C3576" t="s">
        <v>17</v>
      </c>
      <c r="E3576" s="1">
        <v>44879</v>
      </c>
      <c r="F3576" s="3" t="s">
        <v>1850</v>
      </c>
      <c r="G3576" t="s">
        <v>1851</v>
      </c>
      <c r="H3576" t="s">
        <v>452</v>
      </c>
      <c r="I3576" t="s">
        <v>452</v>
      </c>
      <c r="J3576" s="3" t="s">
        <v>1852</v>
      </c>
      <c r="K3576" s="3" t="s">
        <v>1853</v>
      </c>
      <c r="L3576" s="3" t="s">
        <v>22</v>
      </c>
      <c r="M3576" s="5">
        <v>46705</v>
      </c>
      <c r="O3576" t="s">
        <v>948</v>
      </c>
      <c r="P3576">
        <v>2</v>
      </c>
      <c r="S3576" s="6">
        <v>44959</v>
      </c>
      <c r="T3576" t="s">
        <v>1397</v>
      </c>
      <c r="U3576" t="s">
        <v>2228</v>
      </c>
    </row>
    <row r="3577" spans="1:21" hidden="1" x14ac:dyDescent="0.25">
      <c r="A3577" t="s">
        <v>1826</v>
      </c>
      <c r="B3577" t="s">
        <v>74</v>
      </c>
      <c r="C3577" t="s">
        <v>17</v>
      </c>
      <c r="E3577" s="1">
        <v>44879</v>
      </c>
      <c r="F3577" s="3" t="s">
        <v>1850</v>
      </c>
      <c r="G3577" t="s">
        <v>1851</v>
      </c>
      <c r="H3577" t="s">
        <v>452</v>
      </c>
      <c r="I3577" t="s">
        <v>452</v>
      </c>
      <c r="J3577" s="3" t="s">
        <v>1852</v>
      </c>
      <c r="K3577" s="3" t="s">
        <v>1853</v>
      </c>
      <c r="L3577" s="3" t="s">
        <v>22</v>
      </c>
      <c r="M3577" s="5">
        <v>46705</v>
      </c>
      <c r="O3577" t="s">
        <v>948</v>
      </c>
      <c r="P3577">
        <v>2</v>
      </c>
      <c r="S3577" s="6">
        <v>44985</v>
      </c>
      <c r="T3577" t="s">
        <v>1397</v>
      </c>
      <c r="U3577" t="s">
        <v>2229</v>
      </c>
    </row>
    <row r="3578" spans="1:21" hidden="1" x14ac:dyDescent="0.25">
      <c r="A3578" t="s">
        <v>1826</v>
      </c>
      <c r="B3578" t="s">
        <v>16</v>
      </c>
      <c r="C3578" t="s">
        <v>17</v>
      </c>
      <c r="E3578" s="1">
        <v>44952</v>
      </c>
      <c r="F3578" s="3" t="s">
        <v>2110</v>
      </c>
      <c r="G3578" t="s">
        <v>2111</v>
      </c>
      <c r="H3578" t="s">
        <v>32</v>
      </c>
      <c r="I3578" t="s">
        <v>20</v>
      </c>
      <c r="J3578" s="3" t="s">
        <v>2112</v>
      </c>
      <c r="K3578" s="3">
        <v>2117455</v>
      </c>
      <c r="L3578" s="3" t="s">
        <v>22</v>
      </c>
      <c r="M3578" s="5">
        <v>46568</v>
      </c>
      <c r="O3578" t="s">
        <v>23</v>
      </c>
      <c r="P3578">
        <v>1</v>
      </c>
      <c r="S3578" s="6">
        <v>44992</v>
      </c>
      <c r="T3578" t="s">
        <v>1397</v>
      </c>
      <c r="U3578" t="s">
        <v>2380</v>
      </c>
    </row>
    <row r="3579" spans="1:21" hidden="1" x14ac:dyDescent="0.25">
      <c r="A3579" t="s">
        <v>1826</v>
      </c>
      <c r="B3579" t="s">
        <v>16</v>
      </c>
      <c r="C3579" t="s">
        <v>17</v>
      </c>
      <c r="E3579" s="1">
        <v>44952</v>
      </c>
      <c r="F3579" s="3" t="s">
        <v>2110</v>
      </c>
      <c r="G3579" t="s">
        <v>2111</v>
      </c>
      <c r="H3579" t="s">
        <v>32</v>
      </c>
      <c r="I3579" t="s">
        <v>20</v>
      </c>
      <c r="J3579" s="3" t="s">
        <v>2112</v>
      </c>
      <c r="K3579" s="3">
        <v>2117455</v>
      </c>
      <c r="L3579" s="3" t="s">
        <v>22</v>
      </c>
      <c r="M3579" s="5">
        <v>46568</v>
      </c>
      <c r="O3579" t="s">
        <v>23</v>
      </c>
      <c r="P3579">
        <v>1</v>
      </c>
      <c r="S3579" s="6">
        <v>45019</v>
      </c>
      <c r="T3579" t="s">
        <v>1397</v>
      </c>
      <c r="U3579" t="s">
        <v>2374</v>
      </c>
    </row>
    <row r="3580" spans="1:21" hidden="1" x14ac:dyDescent="0.25">
      <c r="A3580" t="s">
        <v>1826</v>
      </c>
      <c r="B3580" t="s">
        <v>74</v>
      </c>
      <c r="C3580" t="s">
        <v>17</v>
      </c>
      <c r="E3580" s="1">
        <v>44874</v>
      </c>
      <c r="F3580" s="3" t="s">
        <v>1831</v>
      </c>
      <c r="G3580" t="s">
        <v>1832</v>
      </c>
      <c r="H3580" t="s">
        <v>323</v>
      </c>
      <c r="I3580" t="s">
        <v>323</v>
      </c>
      <c r="J3580" s="3" t="s">
        <v>1833</v>
      </c>
      <c r="K3580" s="3" t="s">
        <v>1834</v>
      </c>
      <c r="L3580" s="3" t="s">
        <v>102</v>
      </c>
      <c r="M3580" s="5">
        <v>45961</v>
      </c>
      <c r="O3580" t="s">
        <v>78</v>
      </c>
      <c r="P3580">
        <v>30</v>
      </c>
      <c r="S3580" s="6">
        <v>45040</v>
      </c>
      <c r="T3580" t="s">
        <v>1556</v>
      </c>
      <c r="U3580" t="s">
        <v>2653</v>
      </c>
    </row>
    <row r="3581" spans="1:21" hidden="1" x14ac:dyDescent="0.25">
      <c r="A3581" t="s">
        <v>1826</v>
      </c>
      <c r="B3581" t="s">
        <v>74</v>
      </c>
      <c r="C3581" t="s">
        <v>17</v>
      </c>
      <c r="E3581" s="1">
        <v>44874</v>
      </c>
      <c r="F3581" s="3" t="s">
        <v>1827</v>
      </c>
      <c r="G3581" t="s">
        <v>1828</v>
      </c>
      <c r="H3581" t="s">
        <v>323</v>
      </c>
      <c r="I3581" t="s">
        <v>323</v>
      </c>
      <c r="J3581" s="3" t="s">
        <v>1829</v>
      </c>
      <c r="K3581" s="3" t="s">
        <v>1830</v>
      </c>
      <c r="L3581" s="3" t="s">
        <v>102</v>
      </c>
      <c r="M3581" s="5">
        <v>45900</v>
      </c>
      <c r="O3581" t="s">
        <v>103</v>
      </c>
      <c r="P3581">
        <v>30</v>
      </c>
      <c r="S3581" s="6">
        <v>45040</v>
      </c>
      <c r="T3581" t="s">
        <v>1556</v>
      </c>
      <c r="U3581" t="s">
        <v>2653</v>
      </c>
    </row>
    <row r="3582" spans="1:21" hidden="1" x14ac:dyDescent="0.25">
      <c r="A3582" t="s">
        <v>1826</v>
      </c>
      <c r="B3582" t="s">
        <v>74</v>
      </c>
      <c r="C3582" t="s">
        <v>17</v>
      </c>
      <c r="E3582" s="1">
        <v>44879</v>
      </c>
      <c r="F3582" s="3" t="s">
        <v>1850</v>
      </c>
      <c r="G3582" t="s">
        <v>1851</v>
      </c>
      <c r="H3582" t="s">
        <v>452</v>
      </c>
      <c r="I3582" t="s">
        <v>452</v>
      </c>
      <c r="J3582" s="3" t="s">
        <v>1852</v>
      </c>
      <c r="K3582" s="3" t="s">
        <v>1853</v>
      </c>
      <c r="L3582" s="3" t="s">
        <v>22</v>
      </c>
      <c r="M3582" s="5">
        <v>46705</v>
      </c>
      <c r="O3582" t="s">
        <v>948</v>
      </c>
      <c r="P3582">
        <v>2.5</v>
      </c>
      <c r="S3582" s="6">
        <v>45040</v>
      </c>
      <c r="T3582" t="s">
        <v>1556</v>
      </c>
      <c r="U3582" t="s">
        <v>2653</v>
      </c>
    </row>
    <row r="3583" spans="1:21" hidden="1" x14ac:dyDescent="0.25">
      <c r="A3583" t="s">
        <v>1826</v>
      </c>
      <c r="B3583" t="s">
        <v>65</v>
      </c>
      <c r="C3583" t="s">
        <v>17</v>
      </c>
      <c r="E3583" s="1">
        <v>45163</v>
      </c>
      <c r="F3583" s="3">
        <v>59221127</v>
      </c>
      <c r="G3583" t="s">
        <v>3231</v>
      </c>
      <c r="H3583" t="s">
        <v>67</v>
      </c>
      <c r="I3583" t="s">
        <v>67</v>
      </c>
      <c r="J3583" s="3" t="s">
        <v>3229</v>
      </c>
      <c r="K3583" s="3">
        <v>6232005463</v>
      </c>
      <c r="L3583" s="3" t="s">
        <v>22</v>
      </c>
      <c r="M3583" s="5">
        <v>45785</v>
      </c>
      <c r="N3583">
        <v>500</v>
      </c>
      <c r="O3583" t="s">
        <v>23</v>
      </c>
      <c r="R3583" s="10">
        <v>0</v>
      </c>
      <c r="S3583" s="6">
        <v>45167</v>
      </c>
      <c r="T3583" t="s">
        <v>2032</v>
      </c>
      <c r="U3583" t="s">
        <v>2022</v>
      </c>
    </row>
    <row r="3584" spans="1:21" hidden="1" x14ac:dyDescent="0.25">
      <c r="A3584" t="s">
        <v>1826</v>
      </c>
      <c r="B3584" t="s">
        <v>65</v>
      </c>
      <c r="C3584" t="s">
        <v>3136</v>
      </c>
      <c r="E3584" s="1">
        <v>45163</v>
      </c>
      <c r="F3584" s="3">
        <v>59221127</v>
      </c>
      <c r="G3584" t="s">
        <v>3231</v>
      </c>
      <c r="H3584" t="s">
        <v>67</v>
      </c>
      <c r="I3584" t="s">
        <v>67</v>
      </c>
      <c r="J3584" s="3" t="s">
        <v>3229</v>
      </c>
      <c r="K3584" s="3">
        <v>6232005463</v>
      </c>
      <c r="L3584" s="3" t="s">
        <v>22</v>
      </c>
      <c r="M3584" s="5">
        <v>45785</v>
      </c>
      <c r="N3584">
        <v>500</v>
      </c>
      <c r="O3584" t="s">
        <v>23</v>
      </c>
      <c r="P3584">
        <v>500</v>
      </c>
      <c r="S3584" s="6">
        <v>45215</v>
      </c>
      <c r="T3584" t="s">
        <v>1397</v>
      </c>
      <c r="U3584" t="s">
        <v>3230</v>
      </c>
    </row>
    <row r="3585" spans="1:21" hidden="1" x14ac:dyDescent="0.25">
      <c r="A3585" t="s">
        <v>1826</v>
      </c>
      <c r="B3585" t="s">
        <v>65</v>
      </c>
      <c r="C3585" t="s">
        <v>17</v>
      </c>
      <c r="E3585" s="1">
        <v>45163</v>
      </c>
      <c r="F3585" s="3">
        <v>19700361</v>
      </c>
      <c r="G3585" t="s">
        <v>3232</v>
      </c>
      <c r="H3585" t="s">
        <v>67</v>
      </c>
      <c r="I3585" t="s">
        <v>67</v>
      </c>
      <c r="J3585" s="3" t="s">
        <v>3233</v>
      </c>
      <c r="K3585" s="3" t="s">
        <v>3234</v>
      </c>
      <c r="L3585" s="3" t="s">
        <v>22</v>
      </c>
      <c r="M3585" s="5">
        <v>45657</v>
      </c>
      <c r="N3585">
        <v>500</v>
      </c>
      <c r="O3585" t="s">
        <v>3007</v>
      </c>
      <c r="R3585" s="10">
        <v>0</v>
      </c>
      <c r="S3585" s="6">
        <v>45167</v>
      </c>
      <c r="T3585" t="s">
        <v>2032</v>
      </c>
      <c r="U3585" t="s">
        <v>2022</v>
      </c>
    </row>
    <row r="3586" spans="1:21" hidden="1" x14ac:dyDescent="0.25">
      <c r="A3586" t="s">
        <v>1826</v>
      </c>
      <c r="B3586" t="s">
        <v>65</v>
      </c>
      <c r="C3586" t="s">
        <v>3136</v>
      </c>
      <c r="E3586" s="1">
        <v>45163</v>
      </c>
      <c r="F3586" s="3">
        <v>19700361</v>
      </c>
      <c r="G3586" t="s">
        <v>3232</v>
      </c>
      <c r="H3586" t="s">
        <v>67</v>
      </c>
      <c r="I3586" t="s">
        <v>67</v>
      </c>
      <c r="J3586" s="3" t="s">
        <v>3233</v>
      </c>
      <c r="K3586" s="3" t="s">
        <v>3234</v>
      </c>
      <c r="L3586" s="3" t="s">
        <v>22</v>
      </c>
      <c r="M3586" s="5">
        <v>45657</v>
      </c>
      <c r="N3586">
        <v>500</v>
      </c>
      <c r="O3586" t="s">
        <v>3007</v>
      </c>
      <c r="P3586">
        <v>500</v>
      </c>
      <c r="S3586" s="6">
        <v>45215</v>
      </c>
      <c r="T3586" t="s">
        <v>1397</v>
      </c>
      <c r="U3586" t="s">
        <v>3230</v>
      </c>
    </row>
    <row r="3587" spans="1:21" hidden="1" x14ac:dyDescent="0.25">
      <c r="A3587" t="s">
        <v>1826</v>
      </c>
      <c r="B3587" t="s">
        <v>74</v>
      </c>
      <c r="C3587" t="s">
        <v>17</v>
      </c>
      <c r="E3587" s="1">
        <v>45163</v>
      </c>
      <c r="F3587" s="3" t="s">
        <v>3242</v>
      </c>
      <c r="G3587" t="s">
        <v>3243</v>
      </c>
      <c r="H3587" t="s">
        <v>3244</v>
      </c>
      <c r="J3587" s="3" t="s">
        <v>3245</v>
      </c>
      <c r="K3587" s="3" t="s">
        <v>3246</v>
      </c>
      <c r="L3587" s="3" t="s">
        <v>22</v>
      </c>
      <c r="M3587" s="5">
        <v>45777</v>
      </c>
      <c r="N3587">
        <v>500</v>
      </c>
      <c r="O3587" t="s">
        <v>2985</v>
      </c>
      <c r="R3587" s="10">
        <f>Table1[[#This Row],[Initial Balance]]-SUM(P3588,P3589)</f>
        <v>498.38</v>
      </c>
      <c r="S3587" s="6">
        <v>45208</v>
      </c>
      <c r="T3587" t="s">
        <v>2032</v>
      </c>
      <c r="U3587" t="s">
        <v>104</v>
      </c>
    </row>
    <row r="3588" spans="1:21" hidden="1" x14ac:dyDescent="0.25">
      <c r="A3588" t="s">
        <v>1826</v>
      </c>
      <c r="B3588" t="s">
        <v>74</v>
      </c>
      <c r="C3588" t="s">
        <v>17</v>
      </c>
      <c r="E3588" s="1">
        <v>45163</v>
      </c>
      <c r="F3588" s="3" t="s">
        <v>3242</v>
      </c>
      <c r="G3588" t="s">
        <v>3243</v>
      </c>
      <c r="H3588" t="s">
        <v>3244</v>
      </c>
      <c r="J3588" s="3" t="s">
        <v>3245</v>
      </c>
      <c r="K3588" s="3" t="s">
        <v>3246</v>
      </c>
      <c r="L3588" s="3" t="s">
        <v>22</v>
      </c>
      <c r="M3588" s="5">
        <v>45777</v>
      </c>
      <c r="N3588">
        <v>500</v>
      </c>
      <c r="O3588" t="s">
        <v>2985</v>
      </c>
      <c r="P3588">
        <v>0.02</v>
      </c>
      <c r="S3588" s="6">
        <v>45189</v>
      </c>
      <c r="T3588" t="s">
        <v>2829</v>
      </c>
      <c r="U3588" t="s">
        <v>1095</v>
      </c>
    </row>
    <row r="3589" spans="1:21" hidden="1" x14ac:dyDescent="0.25">
      <c r="A3589" t="s">
        <v>1826</v>
      </c>
      <c r="B3589" t="s">
        <v>74</v>
      </c>
      <c r="C3589" t="s">
        <v>17</v>
      </c>
      <c r="E3589" s="1">
        <v>45163</v>
      </c>
      <c r="F3589" s="3" t="s">
        <v>3242</v>
      </c>
      <c r="G3589" t="s">
        <v>3243</v>
      </c>
      <c r="H3589" t="s">
        <v>3244</v>
      </c>
      <c r="J3589" s="3" t="s">
        <v>3245</v>
      </c>
      <c r="K3589" s="3" t="s">
        <v>3246</v>
      </c>
      <c r="L3589" s="3" t="s">
        <v>22</v>
      </c>
      <c r="M3589" s="5">
        <v>45777</v>
      </c>
      <c r="N3589">
        <v>500</v>
      </c>
      <c r="O3589" t="s">
        <v>2985</v>
      </c>
      <c r="P3589">
        <v>1.6</v>
      </c>
      <c r="S3589" s="6">
        <v>45215</v>
      </c>
      <c r="T3589" t="s">
        <v>1397</v>
      </c>
      <c r="U3589" t="s">
        <v>3230</v>
      </c>
    </row>
    <row r="3590" spans="1:21" hidden="1" x14ac:dyDescent="0.25">
      <c r="A3590" t="s">
        <v>1826</v>
      </c>
      <c r="B3590" t="s">
        <v>74</v>
      </c>
      <c r="C3590" t="s">
        <v>17</v>
      </c>
      <c r="E3590" s="1">
        <v>45163</v>
      </c>
      <c r="F3590" s="3" t="s">
        <v>3247</v>
      </c>
      <c r="G3590" t="s">
        <v>3248</v>
      </c>
      <c r="H3590" t="s">
        <v>3244</v>
      </c>
      <c r="J3590" s="3" t="s">
        <v>3249</v>
      </c>
      <c r="K3590" s="3" t="s">
        <v>3250</v>
      </c>
      <c r="L3590" s="3" t="s">
        <v>22</v>
      </c>
      <c r="M3590" s="5">
        <v>46121</v>
      </c>
      <c r="N3590">
        <v>500</v>
      </c>
      <c r="O3590" t="s">
        <v>2985</v>
      </c>
      <c r="R3590" s="10">
        <f>Table1[[#This Row],[Initial Balance]]-SUM(P3591,P3592,P3593)</f>
        <v>376.4</v>
      </c>
      <c r="S3590" s="6">
        <v>45208</v>
      </c>
      <c r="T3590" t="s">
        <v>2032</v>
      </c>
      <c r="U3590" t="s">
        <v>104</v>
      </c>
    </row>
    <row r="3591" spans="1:21" hidden="1" x14ac:dyDescent="0.25">
      <c r="A3591" t="s">
        <v>1826</v>
      </c>
      <c r="B3591" t="s">
        <v>74</v>
      </c>
      <c r="C3591" t="s">
        <v>17</v>
      </c>
      <c r="E3591" s="1">
        <v>45163</v>
      </c>
      <c r="F3591" s="3" t="s">
        <v>3247</v>
      </c>
      <c r="G3591" t="s">
        <v>3248</v>
      </c>
      <c r="H3591" t="s">
        <v>3244</v>
      </c>
      <c r="J3591" s="3" t="s">
        <v>3249</v>
      </c>
      <c r="K3591" s="3" t="s">
        <v>3250</v>
      </c>
      <c r="L3591" s="3" t="s">
        <v>22</v>
      </c>
      <c r="M3591" s="5">
        <v>46121</v>
      </c>
      <c r="N3591">
        <v>500</v>
      </c>
      <c r="O3591" t="s">
        <v>2985</v>
      </c>
      <c r="P3591">
        <v>0.1</v>
      </c>
      <c r="S3591" s="6">
        <v>45187</v>
      </c>
      <c r="T3591" t="s">
        <v>2163</v>
      </c>
      <c r="U3591" t="s">
        <v>3251</v>
      </c>
    </row>
    <row r="3592" spans="1:21" hidden="1" x14ac:dyDescent="0.25">
      <c r="A3592" t="s">
        <v>1826</v>
      </c>
      <c r="B3592" t="s">
        <v>74</v>
      </c>
      <c r="C3592" t="s">
        <v>17</v>
      </c>
      <c r="E3592" s="1">
        <v>45163</v>
      </c>
      <c r="F3592" s="3" t="s">
        <v>3247</v>
      </c>
      <c r="G3592" t="s">
        <v>3248</v>
      </c>
      <c r="H3592" t="s">
        <v>3244</v>
      </c>
      <c r="J3592" s="3" t="s">
        <v>3249</v>
      </c>
      <c r="K3592" s="3" t="s">
        <v>3250</v>
      </c>
      <c r="L3592" s="3" t="s">
        <v>22</v>
      </c>
      <c r="M3592" s="5">
        <v>46121</v>
      </c>
      <c r="N3592">
        <v>500</v>
      </c>
      <c r="O3592" t="s">
        <v>2985</v>
      </c>
      <c r="P3592">
        <v>1</v>
      </c>
      <c r="S3592" s="6">
        <v>45189</v>
      </c>
      <c r="T3592" t="s">
        <v>1284</v>
      </c>
      <c r="U3592" t="s">
        <v>1095</v>
      </c>
    </row>
    <row r="3593" spans="1:21" hidden="1" x14ac:dyDescent="0.25">
      <c r="A3593" t="s">
        <v>1826</v>
      </c>
      <c r="B3593" t="s">
        <v>74</v>
      </c>
      <c r="C3593" t="s">
        <v>17</v>
      </c>
      <c r="E3593" s="1">
        <v>45163</v>
      </c>
      <c r="F3593" s="3" t="s">
        <v>3247</v>
      </c>
      <c r="G3593" t="s">
        <v>3248</v>
      </c>
      <c r="H3593" t="s">
        <v>3244</v>
      </c>
      <c r="J3593" s="3" t="s">
        <v>3249</v>
      </c>
      <c r="K3593" s="3" t="s">
        <v>3250</v>
      </c>
      <c r="L3593" s="3" t="s">
        <v>22</v>
      </c>
      <c r="M3593" s="5">
        <v>46121</v>
      </c>
      <c r="N3593">
        <v>500</v>
      </c>
      <c r="O3593" t="s">
        <v>2985</v>
      </c>
      <c r="P3593">
        <v>122.5</v>
      </c>
      <c r="S3593" s="6">
        <v>45215</v>
      </c>
      <c r="T3593" t="s">
        <v>1397</v>
      </c>
      <c r="U3593" t="s">
        <v>3230</v>
      </c>
    </row>
    <row r="3594" spans="1:21" hidden="1" x14ac:dyDescent="0.25">
      <c r="A3594" t="s">
        <v>1826</v>
      </c>
      <c r="B3594" t="s">
        <v>74</v>
      </c>
      <c r="C3594" t="s">
        <v>17</v>
      </c>
      <c r="E3594" s="1">
        <v>45194</v>
      </c>
      <c r="F3594" s="3" t="s">
        <v>3252</v>
      </c>
      <c r="G3594" t="s">
        <v>4395</v>
      </c>
      <c r="H3594" t="s">
        <v>20</v>
      </c>
      <c r="I3594" t="s">
        <v>3253</v>
      </c>
      <c r="J3594" s="3" t="s">
        <v>3254</v>
      </c>
      <c r="K3594" s="3">
        <v>230847</v>
      </c>
      <c r="L3594" s="3" t="s">
        <v>22</v>
      </c>
      <c r="M3594" s="5">
        <v>45869</v>
      </c>
      <c r="N3594">
        <v>1</v>
      </c>
      <c r="O3594" t="s">
        <v>204</v>
      </c>
      <c r="R3594" s="10">
        <f>Table1[[#This Row],[Initial Balance]]-P3595-P3596-P4552</f>
        <v>-2.4999999999997247E-4</v>
      </c>
      <c r="S3594" s="6">
        <v>45209</v>
      </c>
      <c r="T3594" t="s">
        <v>2032</v>
      </c>
      <c r="U3594" t="s">
        <v>104</v>
      </c>
    </row>
    <row r="3595" spans="1:21" hidden="1" x14ac:dyDescent="0.25">
      <c r="A3595" t="s">
        <v>1826</v>
      </c>
      <c r="B3595" t="s">
        <v>74</v>
      </c>
      <c r="C3595" t="s">
        <v>17</v>
      </c>
      <c r="E3595" s="1">
        <v>45194</v>
      </c>
      <c r="F3595" s="3" t="s">
        <v>3252</v>
      </c>
      <c r="G3595" t="s">
        <v>4395</v>
      </c>
      <c r="H3595" t="s">
        <v>20</v>
      </c>
      <c r="I3595" t="s">
        <v>3253</v>
      </c>
      <c r="J3595" s="3" t="s">
        <v>3254</v>
      </c>
      <c r="K3595" s="3">
        <v>230847</v>
      </c>
      <c r="L3595" s="3" t="s">
        <v>22</v>
      </c>
      <c r="M3595" s="5">
        <v>45869</v>
      </c>
      <c r="N3595">
        <v>1</v>
      </c>
      <c r="O3595" t="s">
        <v>204</v>
      </c>
      <c r="P3595">
        <v>2.5000000000000001E-4</v>
      </c>
      <c r="S3595" s="6">
        <v>45208</v>
      </c>
      <c r="T3595" t="s">
        <v>1556</v>
      </c>
      <c r="U3595" t="s">
        <v>3251</v>
      </c>
    </row>
    <row r="3596" spans="1:21" hidden="1" x14ac:dyDescent="0.25">
      <c r="A3596" t="s">
        <v>1826</v>
      </c>
      <c r="B3596" t="s">
        <v>74</v>
      </c>
      <c r="C3596" t="s">
        <v>17</v>
      </c>
      <c r="E3596" s="1">
        <v>45194</v>
      </c>
      <c r="F3596" s="3" t="s">
        <v>3252</v>
      </c>
      <c r="G3596" t="s">
        <v>4395</v>
      </c>
      <c r="H3596" t="s">
        <v>20</v>
      </c>
      <c r="I3596" t="s">
        <v>3253</v>
      </c>
      <c r="J3596" s="3" t="s">
        <v>3254</v>
      </c>
      <c r="K3596" s="3">
        <v>230847</v>
      </c>
      <c r="L3596" s="3" t="s">
        <v>22</v>
      </c>
      <c r="M3596" s="5">
        <v>45869</v>
      </c>
      <c r="N3596">
        <v>1</v>
      </c>
      <c r="O3596" t="s">
        <v>204</v>
      </c>
      <c r="P3596">
        <v>0.25</v>
      </c>
      <c r="S3596" s="6">
        <v>45212</v>
      </c>
      <c r="T3596" t="s">
        <v>1397</v>
      </c>
      <c r="U3596" t="s">
        <v>3255</v>
      </c>
    </row>
    <row r="3597" spans="1:21" hidden="1" x14ac:dyDescent="0.25">
      <c r="A3597" t="s">
        <v>1826</v>
      </c>
      <c r="B3597" t="s">
        <v>74</v>
      </c>
      <c r="C3597" t="s">
        <v>17</v>
      </c>
      <c r="E3597" s="1">
        <v>45160</v>
      </c>
      <c r="F3597" s="3" t="s">
        <v>2384</v>
      </c>
      <c r="G3597" t="s">
        <v>3466</v>
      </c>
      <c r="H3597" t="s">
        <v>2243</v>
      </c>
      <c r="I3597" t="s">
        <v>323</v>
      </c>
      <c r="J3597" s="3" t="s">
        <v>3467</v>
      </c>
      <c r="K3597" s="3" t="s">
        <v>3468</v>
      </c>
      <c r="L3597" s="3" t="s">
        <v>22</v>
      </c>
      <c r="M3597" s="5">
        <v>45716</v>
      </c>
      <c r="N3597">
        <v>500</v>
      </c>
      <c r="O3597" t="s">
        <v>948</v>
      </c>
      <c r="R3597" s="10">
        <f>Table1[[#This Row],[Initial Balance]]-P3598-P3599-P3600-P4542-P4543</f>
        <v>4.0000000000759428E-3</v>
      </c>
      <c r="S3597" s="6">
        <v>45160</v>
      </c>
      <c r="T3597" t="s">
        <v>2032</v>
      </c>
      <c r="U3597" t="s">
        <v>2630</v>
      </c>
    </row>
    <row r="3598" spans="1:21" hidden="1" x14ac:dyDescent="0.25">
      <c r="A3598" t="s">
        <v>1826</v>
      </c>
      <c r="B3598" t="s">
        <v>74</v>
      </c>
      <c r="C3598" t="s">
        <v>17</v>
      </c>
      <c r="E3598" s="1">
        <v>45160</v>
      </c>
      <c r="F3598" s="3" t="s">
        <v>2384</v>
      </c>
      <c r="G3598" t="s">
        <v>3466</v>
      </c>
      <c r="H3598" t="s">
        <v>2243</v>
      </c>
      <c r="I3598" t="s">
        <v>323</v>
      </c>
      <c r="J3598" s="3" t="s">
        <v>3467</v>
      </c>
      <c r="K3598" s="3" t="s">
        <v>3468</v>
      </c>
      <c r="L3598" s="3" t="s">
        <v>22</v>
      </c>
      <c r="M3598" s="5">
        <v>45716</v>
      </c>
      <c r="O3598" t="s">
        <v>948</v>
      </c>
      <c r="P3598">
        <v>0.02</v>
      </c>
      <c r="S3598" s="6">
        <v>45189</v>
      </c>
      <c r="T3598" t="s">
        <v>2829</v>
      </c>
      <c r="U3598" t="s">
        <v>1095</v>
      </c>
    </row>
    <row r="3599" spans="1:21" hidden="1" x14ac:dyDescent="0.25">
      <c r="A3599" t="s">
        <v>1826</v>
      </c>
      <c r="B3599" t="s">
        <v>74</v>
      </c>
      <c r="C3599" t="s">
        <v>17</v>
      </c>
      <c r="E3599" s="1">
        <v>45160</v>
      </c>
      <c r="F3599" s="3" t="s">
        <v>2384</v>
      </c>
      <c r="G3599" t="s">
        <v>3466</v>
      </c>
      <c r="H3599" t="s">
        <v>2243</v>
      </c>
      <c r="I3599" t="s">
        <v>323</v>
      </c>
      <c r="J3599" s="3" t="s">
        <v>3467</v>
      </c>
      <c r="K3599" s="3" t="s">
        <v>3468</v>
      </c>
      <c r="L3599" s="3" t="s">
        <v>22</v>
      </c>
      <c r="M3599" s="5">
        <v>45716</v>
      </c>
      <c r="O3599" t="s">
        <v>948</v>
      </c>
      <c r="P3599">
        <v>0</v>
      </c>
      <c r="S3599" s="6">
        <v>45208</v>
      </c>
      <c r="T3599" t="s">
        <v>2032</v>
      </c>
      <c r="U3599" t="s">
        <v>2022</v>
      </c>
    </row>
    <row r="3600" spans="1:21" hidden="1" x14ac:dyDescent="0.25">
      <c r="A3600" t="s">
        <v>1826</v>
      </c>
      <c r="B3600" t="s">
        <v>74</v>
      </c>
      <c r="C3600" t="s">
        <v>17</v>
      </c>
      <c r="E3600" s="1">
        <v>45160</v>
      </c>
      <c r="F3600" s="3" t="s">
        <v>2384</v>
      </c>
      <c r="G3600" t="s">
        <v>3466</v>
      </c>
      <c r="H3600" t="s">
        <v>2243</v>
      </c>
      <c r="I3600" t="s">
        <v>323</v>
      </c>
      <c r="J3600" s="3" t="s">
        <v>3467</v>
      </c>
      <c r="K3600" s="3" t="s">
        <v>3468</v>
      </c>
      <c r="L3600" s="3" t="s">
        <v>22</v>
      </c>
      <c r="M3600" s="5">
        <v>45716</v>
      </c>
      <c r="O3600" t="s">
        <v>948</v>
      </c>
      <c r="P3600">
        <v>3.7</v>
      </c>
      <c r="S3600" s="6">
        <v>45215</v>
      </c>
      <c r="T3600" t="s">
        <v>1397</v>
      </c>
      <c r="U3600" t="s">
        <v>3230</v>
      </c>
    </row>
    <row r="3601" spans="1:21" hidden="1" x14ac:dyDescent="0.25">
      <c r="A3601" t="s">
        <v>1826</v>
      </c>
      <c r="B3601" t="s">
        <v>16</v>
      </c>
      <c r="C3601" t="s">
        <v>17</v>
      </c>
      <c r="E3601" s="1">
        <v>45187</v>
      </c>
      <c r="F3601" s="3">
        <v>443092</v>
      </c>
      <c r="G3601" t="s">
        <v>3469</v>
      </c>
      <c r="H3601" t="s">
        <v>2243</v>
      </c>
      <c r="I3601" t="s">
        <v>3258</v>
      </c>
      <c r="J3601" s="3" t="s">
        <v>3470</v>
      </c>
      <c r="K3601" s="3">
        <v>2310008</v>
      </c>
      <c r="L3601" s="3" t="s">
        <v>22</v>
      </c>
      <c r="M3601" s="5">
        <v>47014</v>
      </c>
      <c r="N3601">
        <v>2000</v>
      </c>
      <c r="O3601" t="s">
        <v>948</v>
      </c>
      <c r="P3601">
        <v>0</v>
      </c>
      <c r="R3601" s="10">
        <f>Table1[[#This Row],[Initial Balance]]-P3602-P4541</f>
        <v>0</v>
      </c>
      <c r="S3601" s="6">
        <v>45189</v>
      </c>
      <c r="T3601" t="s">
        <v>2032</v>
      </c>
      <c r="U3601" t="s">
        <v>2022</v>
      </c>
    </row>
    <row r="3602" spans="1:21" hidden="1" x14ac:dyDescent="0.25">
      <c r="A3602" t="s">
        <v>1826</v>
      </c>
      <c r="B3602" t="s">
        <v>16</v>
      </c>
      <c r="C3602" t="s">
        <v>17</v>
      </c>
      <c r="E3602" s="1">
        <v>45187</v>
      </c>
      <c r="F3602" s="3">
        <v>443092</v>
      </c>
      <c r="G3602" t="s">
        <v>3469</v>
      </c>
      <c r="H3602" t="s">
        <v>2243</v>
      </c>
      <c r="I3602" t="s">
        <v>3258</v>
      </c>
      <c r="J3602" s="3" t="s">
        <v>3470</v>
      </c>
      <c r="K3602" s="3">
        <v>2310008</v>
      </c>
      <c r="L3602" s="3" t="s">
        <v>22</v>
      </c>
      <c r="M3602" s="5">
        <v>47014</v>
      </c>
      <c r="O3602" t="s">
        <v>948</v>
      </c>
      <c r="P3602">
        <v>0.15</v>
      </c>
      <c r="S3602" s="6">
        <v>45215</v>
      </c>
      <c r="T3602" t="s">
        <v>1397</v>
      </c>
      <c r="U3602" t="s">
        <v>3230</v>
      </c>
    </row>
    <row r="3603" spans="1:21" hidden="1" x14ac:dyDescent="0.25">
      <c r="A3603" t="s">
        <v>1826</v>
      </c>
      <c r="B3603" t="s">
        <v>16</v>
      </c>
      <c r="C3603" t="s">
        <v>17</v>
      </c>
      <c r="E3603" s="1">
        <v>44879</v>
      </c>
      <c r="F3603" s="3" t="s">
        <v>1858</v>
      </c>
      <c r="G3603" t="s">
        <v>1859</v>
      </c>
      <c r="H3603" t="s">
        <v>3039</v>
      </c>
      <c r="J3603" s="3" t="s">
        <v>1860</v>
      </c>
      <c r="K3603" s="3" t="s">
        <v>1861</v>
      </c>
      <c r="L3603" s="3" t="s">
        <v>22</v>
      </c>
      <c r="M3603" s="5">
        <v>46281</v>
      </c>
      <c r="N3603">
        <v>25</v>
      </c>
      <c r="O3603" t="s">
        <v>525</v>
      </c>
      <c r="P3603">
        <v>5</v>
      </c>
      <c r="S3603" s="6">
        <v>45215</v>
      </c>
      <c r="T3603" t="s">
        <v>1397</v>
      </c>
      <c r="U3603" t="s">
        <v>3230</v>
      </c>
    </row>
    <row r="3604" spans="1:21" hidden="1" x14ac:dyDescent="0.25">
      <c r="A3604" t="s">
        <v>1826</v>
      </c>
      <c r="B3604" t="s">
        <v>16</v>
      </c>
      <c r="C3604" t="s">
        <v>17</v>
      </c>
      <c r="E3604" s="1">
        <v>45163</v>
      </c>
      <c r="F3604" s="3" t="s">
        <v>3471</v>
      </c>
      <c r="G3604" t="s">
        <v>3472</v>
      </c>
      <c r="H3604" t="s">
        <v>2243</v>
      </c>
      <c r="I3604" t="s">
        <v>3202</v>
      </c>
      <c r="J3604" s="3" t="s">
        <v>3473</v>
      </c>
      <c r="K3604" s="3" t="s">
        <v>3474</v>
      </c>
      <c r="L3604" s="3" t="s">
        <v>22</v>
      </c>
      <c r="M3604" s="5">
        <v>46990</v>
      </c>
      <c r="N3604">
        <v>200</v>
      </c>
      <c r="O3604" t="s">
        <v>23</v>
      </c>
      <c r="R3604" s="10">
        <f>Table1[[#This Row],[Initial Balance]]-P3811-P3605-P4556</f>
        <v>0</v>
      </c>
      <c r="S3604" s="6">
        <v>45189</v>
      </c>
      <c r="T3604" t="s">
        <v>2032</v>
      </c>
      <c r="U3604" t="s">
        <v>2022</v>
      </c>
    </row>
    <row r="3605" spans="1:21" hidden="1" x14ac:dyDescent="0.25">
      <c r="A3605" t="s">
        <v>1826</v>
      </c>
      <c r="B3605" t="s">
        <v>16</v>
      </c>
      <c r="C3605" t="s">
        <v>17</v>
      </c>
      <c r="E3605" s="1">
        <v>45163</v>
      </c>
      <c r="F3605" s="3" t="s">
        <v>3471</v>
      </c>
      <c r="G3605" t="s">
        <v>3472</v>
      </c>
      <c r="H3605" t="s">
        <v>2243</v>
      </c>
      <c r="I3605" t="s">
        <v>3202</v>
      </c>
      <c r="J3605" s="3" t="s">
        <v>3473</v>
      </c>
      <c r="K3605" s="3" t="s">
        <v>3474</v>
      </c>
      <c r="L3605" s="3" t="s">
        <v>22</v>
      </c>
      <c r="M3605" s="5">
        <v>46990</v>
      </c>
      <c r="O3605" t="s">
        <v>23</v>
      </c>
      <c r="P3605">
        <v>3</v>
      </c>
      <c r="S3605" s="6">
        <v>45215</v>
      </c>
      <c r="T3605" t="s">
        <v>1397</v>
      </c>
      <c r="U3605" t="s">
        <v>3230</v>
      </c>
    </row>
    <row r="3606" spans="1:21" hidden="1" x14ac:dyDescent="0.25">
      <c r="A3606" t="s">
        <v>1826</v>
      </c>
      <c r="B3606" t="s">
        <v>16</v>
      </c>
      <c r="C3606" t="s">
        <v>17</v>
      </c>
      <c r="E3606" s="1">
        <v>44952</v>
      </c>
      <c r="F3606" s="3" t="s">
        <v>2110</v>
      </c>
      <c r="G3606" t="s">
        <v>2111</v>
      </c>
      <c r="H3606" t="s">
        <v>20</v>
      </c>
      <c r="I3606" t="s">
        <v>20</v>
      </c>
      <c r="J3606" s="3" t="s">
        <v>2112</v>
      </c>
      <c r="K3606" s="3">
        <v>2117455</v>
      </c>
      <c r="L3606" s="3" t="s">
        <v>22</v>
      </c>
      <c r="M3606" s="5">
        <v>46568</v>
      </c>
      <c r="O3606" t="s">
        <v>23</v>
      </c>
      <c r="P3606">
        <v>1</v>
      </c>
      <c r="S3606" s="6">
        <v>45215</v>
      </c>
      <c r="T3606" t="s">
        <v>1397</v>
      </c>
      <c r="U3606" t="s">
        <v>3230</v>
      </c>
    </row>
    <row r="3607" spans="1:21" hidden="1" x14ac:dyDescent="0.25">
      <c r="A3607" t="s">
        <v>1826</v>
      </c>
      <c r="B3607" t="s">
        <v>16</v>
      </c>
      <c r="C3607" t="s">
        <v>17</v>
      </c>
      <c r="E3607" s="1">
        <v>45162</v>
      </c>
      <c r="F3607" s="3" t="s">
        <v>3475</v>
      </c>
      <c r="G3607" t="s">
        <v>3476</v>
      </c>
      <c r="H3607" t="s">
        <v>20</v>
      </c>
      <c r="I3607" t="s">
        <v>3477</v>
      </c>
      <c r="J3607" s="3" t="s">
        <v>3478</v>
      </c>
      <c r="K3607" s="3" t="s">
        <v>3479</v>
      </c>
      <c r="L3607" s="3" t="s">
        <v>22</v>
      </c>
      <c r="M3607" s="5">
        <v>45162</v>
      </c>
      <c r="N3607">
        <v>10</v>
      </c>
      <c r="O3607" t="s">
        <v>23</v>
      </c>
      <c r="R3607" s="10">
        <f>Table1[[#This Row],[Initial Balance]]-P3608-P3609-P4557-P4558</f>
        <v>0</v>
      </c>
      <c r="S3607" s="6">
        <v>45184</v>
      </c>
      <c r="T3607" t="s">
        <v>2032</v>
      </c>
      <c r="U3607" t="s">
        <v>2022</v>
      </c>
    </row>
    <row r="3608" spans="1:21" hidden="1" x14ac:dyDescent="0.25">
      <c r="A3608" t="s">
        <v>1826</v>
      </c>
      <c r="B3608" t="s">
        <v>16</v>
      </c>
      <c r="C3608" t="s">
        <v>17</v>
      </c>
      <c r="E3608" s="1">
        <v>45162</v>
      </c>
      <c r="F3608" s="3" t="s">
        <v>3475</v>
      </c>
      <c r="G3608" t="s">
        <v>3476</v>
      </c>
      <c r="H3608" t="s">
        <v>20</v>
      </c>
      <c r="I3608" t="s">
        <v>3477</v>
      </c>
      <c r="J3608" s="3" t="s">
        <v>3478</v>
      </c>
      <c r="K3608" s="3" t="s">
        <v>3479</v>
      </c>
      <c r="L3608" s="3" t="s">
        <v>22</v>
      </c>
      <c r="M3608" s="5">
        <v>45162</v>
      </c>
      <c r="O3608" t="s">
        <v>23</v>
      </c>
      <c r="P3608">
        <v>5</v>
      </c>
      <c r="S3608" s="6">
        <v>45215</v>
      </c>
      <c r="T3608" t="s">
        <v>1397</v>
      </c>
      <c r="U3608" t="s">
        <v>3230</v>
      </c>
    </row>
    <row r="3609" spans="1:21" hidden="1" x14ac:dyDescent="0.25">
      <c r="A3609" t="s">
        <v>1826</v>
      </c>
      <c r="B3609" t="s">
        <v>16</v>
      </c>
      <c r="C3609" t="s">
        <v>17</v>
      </c>
      <c r="E3609" s="1">
        <v>45162</v>
      </c>
      <c r="F3609" s="3" t="s">
        <v>3475</v>
      </c>
      <c r="G3609" t="s">
        <v>3476</v>
      </c>
      <c r="H3609" t="s">
        <v>20</v>
      </c>
      <c r="I3609" t="s">
        <v>3477</v>
      </c>
      <c r="J3609" s="3" t="s">
        <v>3478</v>
      </c>
      <c r="K3609" s="3" t="s">
        <v>3479</v>
      </c>
      <c r="L3609" s="3" t="s">
        <v>22</v>
      </c>
      <c r="M3609" s="5">
        <v>45162</v>
      </c>
      <c r="O3609" t="s">
        <v>23</v>
      </c>
      <c r="P3609">
        <v>1</v>
      </c>
      <c r="S3609" s="6">
        <v>45217</v>
      </c>
      <c r="T3609" t="s">
        <v>1397</v>
      </c>
      <c r="U3609" t="s">
        <v>3230</v>
      </c>
    </row>
    <row r="3610" spans="1:21" hidden="1" x14ac:dyDescent="0.25">
      <c r="A3610" t="s">
        <v>1826</v>
      </c>
      <c r="B3610" t="s">
        <v>74</v>
      </c>
      <c r="C3610" t="s">
        <v>722</v>
      </c>
      <c r="E3610" s="1">
        <v>44946</v>
      </c>
      <c r="F3610" s="3" t="s">
        <v>1085</v>
      </c>
      <c r="G3610" t="s">
        <v>2117</v>
      </c>
      <c r="H3610" t="s">
        <v>177</v>
      </c>
      <c r="I3610" t="s">
        <v>177</v>
      </c>
      <c r="J3610" s="3" t="s">
        <v>2118</v>
      </c>
      <c r="K3610" s="3" t="s">
        <v>2119</v>
      </c>
      <c r="L3610" s="3" t="s">
        <v>102</v>
      </c>
      <c r="M3610" s="5">
        <v>45772</v>
      </c>
      <c r="O3610" t="s">
        <v>948</v>
      </c>
      <c r="P3610">
        <v>0.2</v>
      </c>
      <c r="S3610" s="6">
        <v>45187</v>
      </c>
      <c r="T3610" t="s">
        <v>2163</v>
      </c>
      <c r="U3610" t="s">
        <v>3480</v>
      </c>
    </row>
    <row r="3611" spans="1:21" hidden="1" x14ac:dyDescent="0.25">
      <c r="A3611" t="s">
        <v>1826</v>
      </c>
      <c r="B3611" t="s">
        <v>74</v>
      </c>
      <c r="C3611" t="s">
        <v>722</v>
      </c>
      <c r="E3611" s="1">
        <v>44946</v>
      </c>
      <c r="F3611" s="3" t="s">
        <v>1085</v>
      </c>
      <c r="G3611" t="s">
        <v>2117</v>
      </c>
      <c r="H3611" t="s">
        <v>177</v>
      </c>
      <c r="I3611" t="s">
        <v>177</v>
      </c>
      <c r="J3611" s="3" t="s">
        <v>2118</v>
      </c>
      <c r="K3611" s="3" t="s">
        <v>2119</v>
      </c>
      <c r="L3611" s="3" t="s">
        <v>102</v>
      </c>
      <c r="M3611" s="5">
        <v>45772</v>
      </c>
      <c r="O3611" t="s">
        <v>948</v>
      </c>
      <c r="P3611">
        <v>1</v>
      </c>
      <c r="S3611" s="6">
        <v>45189</v>
      </c>
      <c r="T3611" t="s">
        <v>2829</v>
      </c>
      <c r="U3611" t="s">
        <v>1095</v>
      </c>
    </row>
    <row r="3612" spans="1:21" hidden="1" x14ac:dyDescent="0.25">
      <c r="A3612" t="s">
        <v>1826</v>
      </c>
      <c r="B3612" t="s">
        <v>74</v>
      </c>
      <c r="C3612" t="s">
        <v>17</v>
      </c>
      <c r="E3612" s="1">
        <v>44946</v>
      </c>
      <c r="F3612" s="3" t="s">
        <v>1085</v>
      </c>
      <c r="G3612" t="s">
        <v>2117</v>
      </c>
      <c r="H3612" t="s">
        <v>177</v>
      </c>
      <c r="I3612" t="s">
        <v>177</v>
      </c>
      <c r="J3612" s="3" t="s">
        <v>2118</v>
      </c>
      <c r="K3612" s="3" t="s">
        <v>2119</v>
      </c>
      <c r="L3612" s="3" t="s">
        <v>102</v>
      </c>
      <c r="M3612" s="5">
        <v>45772</v>
      </c>
      <c r="O3612" t="s">
        <v>948</v>
      </c>
      <c r="P3612">
        <v>0</v>
      </c>
      <c r="S3612" s="6">
        <v>45208</v>
      </c>
      <c r="T3612" t="s">
        <v>2032</v>
      </c>
      <c r="U3612" t="s">
        <v>3481</v>
      </c>
    </row>
    <row r="3613" spans="1:21" hidden="1" x14ac:dyDescent="0.25">
      <c r="A3613" t="s">
        <v>1826</v>
      </c>
      <c r="B3613" t="s">
        <v>74</v>
      </c>
      <c r="C3613" t="s">
        <v>17</v>
      </c>
      <c r="E3613" s="1">
        <v>44946</v>
      </c>
      <c r="F3613" s="3" t="s">
        <v>1085</v>
      </c>
      <c r="G3613" t="s">
        <v>2117</v>
      </c>
      <c r="H3613" t="s">
        <v>177</v>
      </c>
      <c r="I3613" t="s">
        <v>177</v>
      </c>
      <c r="J3613" s="3" t="s">
        <v>2118</v>
      </c>
      <c r="K3613" s="3" t="s">
        <v>2119</v>
      </c>
      <c r="L3613" s="3" t="s">
        <v>102</v>
      </c>
      <c r="M3613" s="5">
        <v>45772</v>
      </c>
      <c r="O3613" t="s">
        <v>948</v>
      </c>
      <c r="P3613">
        <v>122.5</v>
      </c>
      <c r="S3613" s="6">
        <v>45215</v>
      </c>
      <c r="T3613" t="s">
        <v>1397</v>
      </c>
      <c r="U3613" t="s">
        <v>3230</v>
      </c>
    </row>
    <row r="3614" spans="1:21" hidden="1" x14ac:dyDescent="0.25">
      <c r="A3614" t="s">
        <v>1826</v>
      </c>
      <c r="B3614" t="s">
        <v>74</v>
      </c>
      <c r="C3614" t="s">
        <v>722</v>
      </c>
      <c r="E3614" s="1">
        <v>45163</v>
      </c>
      <c r="F3614" s="3" t="s">
        <v>3482</v>
      </c>
      <c r="G3614" t="s">
        <v>3483</v>
      </c>
      <c r="H3614" t="s">
        <v>2243</v>
      </c>
      <c r="I3614" t="s">
        <v>147</v>
      </c>
      <c r="J3614" s="3" t="s">
        <v>3484</v>
      </c>
      <c r="K3614" s="3" t="s">
        <v>3485</v>
      </c>
      <c r="L3614" s="3" t="s">
        <v>2487</v>
      </c>
      <c r="M3614" s="5">
        <v>45504</v>
      </c>
      <c r="N3614">
        <v>1</v>
      </c>
      <c r="O3614" t="s">
        <v>204</v>
      </c>
      <c r="R3614" s="10">
        <f>Table1[[#This Row],[Initial Balance]]-P3615-P3616-P3618-P4537</f>
        <v>-1.0000000000000009E-3</v>
      </c>
      <c r="S3614" s="6">
        <v>45163</v>
      </c>
      <c r="T3614" t="s">
        <v>2032</v>
      </c>
      <c r="U3614" t="s">
        <v>2630</v>
      </c>
    </row>
    <row r="3615" spans="1:21" hidden="1" x14ac:dyDescent="0.25">
      <c r="A3615" t="s">
        <v>1826</v>
      </c>
      <c r="B3615" t="s">
        <v>74</v>
      </c>
      <c r="C3615" t="s">
        <v>722</v>
      </c>
      <c r="E3615" s="1">
        <v>45163</v>
      </c>
      <c r="F3615" s="3" t="s">
        <v>3482</v>
      </c>
      <c r="G3615" t="s">
        <v>3483</v>
      </c>
      <c r="H3615" t="s">
        <v>2243</v>
      </c>
      <c r="I3615" t="s">
        <v>147</v>
      </c>
      <c r="J3615" s="3" t="s">
        <v>3484</v>
      </c>
      <c r="K3615" s="3" t="s">
        <v>3485</v>
      </c>
      <c r="L3615" s="3" t="s">
        <v>22</v>
      </c>
      <c r="M3615" s="5">
        <v>45504</v>
      </c>
      <c r="P3615">
        <v>0.5</v>
      </c>
      <c r="S3615" s="6">
        <v>45187</v>
      </c>
      <c r="T3615" t="s">
        <v>2163</v>
      </c>
      <c r="U3615" t="s">
        <v>3480</v>
      </c>
    </row>
    <row r="3616" spans="1:21" hidden="1" x14ac:dyDescent="0.25">
      <c r="A3616" t="s">
        <v>1826</v>
      </c>
      <c r="B3616" t="s">
        <v>74</v>
      </c>
      <c r="C3616" t="s">
        <v>722</v>
      </c>
      <c r="E3616" s="1">
        <v>45163</v>
      </c>
      <c r="F3616" s="3" t="s">
        <v>3482</v>
      </c>
      <c r="G3616" t="s">
        <v>3483</v>
      </c>
      <c r="H3616" t="s">
        <v>2243</v>
      </c>
      <c r="I3616" t="s">
        <v>147</v>
      </c>
      <c r="J3616" s="3" t="s">
        <v>3484</v>
      </c>
      <c r="K3616" s="3" t="s">
        <v>3485</v>
      </c>
      <c r="L3616" s="3" t="s">
        <v>22</v>
      </c>
      <c r="M3616" s="5">
        <v>45504</v>
      </c>
      <c r="P3616">
        <v>1E-3</v>
      </c>
      <c r="S3616" s="6">
        <v>45195</v>
      </c>
      <c r="T3616" t="s">
        <v>2829</v>
      </c>
      <c r="U3616" t="s">
        <v>1095</v>
      </c>
    </row>
    <row r="3617" spans="1:21" hidden="1" x14ac:dyDescent="0.25">
      <c r="A3617" t="s">
        <v>1826</v>
      </c>
      <c r="B3617" t="s">
        <v>74</v>
      </c>
      <c r="C3617" t="s">
        <v>17</v>
      </c>
      <c r="E3617" s="1">
        <v>45163</v>
      </c>
      <c r="F3617" s="3" t="s">
        <v>3482</v>
      </c>
      <c r="G3617" t="s">
        <v>3483</v>
      </c>
      <c r="H3617" t="s">
        <v>2243</v>
      </c>
      <c r="I3617" t="s">
        <v>147</v>
      </c>
      <c r="J3617" s="3" t="s">
        <v>3484</v>
      </c>
      <c r="K3617" s="3" t="s">
        <v>3485</v>
      </c>
      <c r="L3617" s="3" t="s">
        <v>22</v>
      </c>
      <c r="M3617" s="5">
        <v>45504</v>
      </c>
      <c r="P3617">
        <v>0</v>
      </c>
      <c r="S3617" s="6">
        <v>45208</v>
      </c>
      <c r="T3617" t="s">
        <v>2032</v>
      </c>
      <c r="U3617" t="s">
        <v>2022</v>
      </c>
    </row>
    <row r="3618" spans="1:21" hidden="1" x14ac:dyDescent="0.25">
      <c r="A3618" t="s">
        <v>1826</v>
      </c>
      <c r="B3618" t="s">
        <v>74</v>
      </c>
      <c r="C3618" t="s">
        <v>17</v>
      </c>
      <c r="E3618" s="1">
        <v>45163</v>
      </c>
      <c r="F3618" s="3" t="s">
        <v>3482</v>
      </c>
      <c r="G3618" t="s">
        <v>3483</v>
      </c>
      <c r="H3618" t="s">
        <v>2243</v>
      </c>
      <c r="I3618" t="s">
        <v>147</v>
      </c>
      <c r="J3618" s="3" t="s">
        <v>3484</v>
      </c>
      <c r="K3618" s="3" t="s">
        <v>3485</v>
      </c>
      <c r="L3618" s="3" t="s">
        <v>22</v>
      </c>
      <c r="M3618" s="5">
        <v>45504</v>
      </c>
      <c r="P3618">
        <v>0.23</v>
      </c>
      <c r="S3618" s="6">
        <v>45215</v>
      </c>
      <c r="T3618" t="s">
        <v>1397</v>
      </c>
      <c r="U3618" t="s">
        <v>3230</v>
      </c>
    </row>
    <row r="3619" spans="1:21" hidden="1" x14ac:dyDescent="0.25">
      <c r="A3619" t="s">
        <v>1826</v>
      </c>
      <c r="B3619" t="s">
        <v>16</v>
      </c>
      <c r="C3619" t="s">
        <v>17</v>
      </c>
      <c r="E3619" s="1">
        <v>45162</v>
      </c>
      <c r="F3619" s="3" t="s">
        <v>3486</v>
      </c>
      <c r="G3619" t="s">
        <v>3487</v>
      </c>
      <c r="H3619" t="s">
        <v>3488</v>
      </c>
      <c r="I3619" t="s">
        <v>3489</v>
      </c>
      <c r="J3619" s="3" t="s">
        <v>3490</v>
      </c>
      <c r="K3619" s="3">
        <v>322090</v>
      </c>
      <c r="L3619" s="3" t="s">
        <v>22</v>
      </c>
      <c r="M3619" s="5">
        <v>45992</v>
      </c>
      <c r="N3619">
        <v>4</v>
      </c>
      <c r="O3619" t="s">
        <v>227</v>
      </c>
      <c r="R3619" s="10">
        <v>0</v>
      </c>
      <c r="S3619" s="6">
        <v>45198</v>
      </c>
      <c r="T3619" t="s">
        <v>2032</v>
      </c>
      <c r="U3619" t="s">
        <v>2022</v>
      </c>
    </row>
    <row r="3620" spans="1:21" hidden="1" x14ac:dyDescent="0.25">
      <c r="A3620" t="s">
        <v>1826</v>
      </c>
      <c r="B3620" t="s">
        <v>16</v>
      </c>
      <c r="C3620" t="s">
        <v>17</v>
      </c>
      <c r="E3620" s="1">
        <v>45162</v>
      </c>
      <c r="F3620" s="3" t="s">
        <v>3486</v>
      </c>
      <c r="G3620" t="s">
        <v>3487</v>
      </c>
      <c r="H3620" t="s">
        <v>20</v>
      </c>
      <c r="I3620" t="s">
        <v>3489</v>
      </c>
      <c r="J3620" s="3" t="s">
        <v>3490</v>
      </c>
      <c r="K3620" s="3">
        <v>322090</v>
      </c>
      <c r="L3620" s="3" t="s">
        <v>22</v>
      </c>
      <c r="M3620" s="5">
        <v>45992</v>
      </c>
      <c r="O3620" t="s">
        <v>3491</v>
      </c>
      <c r="P3620">
        <v>1</v>
      </c>
      <c r="S3620" s="6">
        <v>45212</v>
      </c>
      <c r="T3620" t="s">
        <v>1397</v>
      </c>
      <c r="U3620" t="s">
        <v>3230</v>
      </c>
    </row>
    <row r="3621" spans="1:21" hidden="1" x14ac:dyDescent="0.25">
      <c r="A3621" t="s">
        <v>1826</v>
      </c>
      <c r="B3621" t="s">
        <v>16</v>
      </c>
      <c r="C3621" t="s">
        <v>17</v>
      </c>
      <c r="E3621" s="1">
        <v>45162</v>
      </c>
      <c r="F3621" s="3" t="s">
        <v>3493</v>
      </c>
      <c r="G3621" t="s">
        <v>1897</v>
      </c>
      <c r="H3621" t="s">
        <v>3363</v>
      </c>
      <c r="I3621" t="s">
        <v>42</v>
      </c>
      <c r="J3621" s="3" t="s">
        <v>3492</v>
      </c>
      <c r="K3621" s="3">
        <v>60453574</v>
      </c>
      <c r="L3621" s="3" t="s">
        <v>22</v>
      </c>
      <c r="M3621" s="5">
        <v>46112</v>
      </c>
      <c r="N3621">
        <v>10</v>
      </c>
      <c r="O3621" t="s">
        <v>3007</v>
      </c>
      <c r="R3621" s="10">
        <f>Table1[[#This Row],[Initial Balance]]-P3622-P4555</f>
        <v>0</v>
      </c>
      <c r="S3621" s="6">
        <v>45183</v>
      </c>
      <c r="T3621" t="s">
        <v>3494</v>
      </c>
      <c r="U3621" t="s">
        <v>2022</v>
      </c>
    </row>
    <row r="3622" spans="1:21" hidden="1" x14ac:dyDescent="0.25">
      <c r="A3622" t="s">
        <v>1826</v>
      </c>
      <c r="B3622" t="s">
        <v>16</v>
      </c>
      <c r="C3622" t="s">
        <v>17</v>
      </c>
      <c r="E3622" s="1">
        <v>45162</v>
      </c>
      <c r="F3622" s="3" t="s">
        <v>3493</v>
      </c>
      <c r="G3622" t="s">
        <v>1897</v>
      </c>
      <c r="H3622" t="s">
        <v>3363</v>
      </c>
      <c r="I3622" t="s">
        <v>42</v>
      </c>
      <c r="J3622" s="3" t="s">
        <v>3492</v>
      </c>
      <c r="K3622" s="3">
        <v>60453574</v>
      </c>
      <c r="L3622" s="3" t="s">
        <v>22</v>
      </c>
      <c r="M3622" s="5">
        <v>46112</v>
      </c>
      <c r="O3622" t="s">
        <v>3007</v>
      </c>
      <c r="P3622">
        <v>1</v>
      </c>
      <c r="S3622" s="6">
        <v>45215</v>
      </c>
      <c r="T3622" t="s">
        <v>1397</v>
      </c>
      <c r="U3622" t="s">
        <v>3230</v>
      </c>
    </row>
    <row r="3623" spans="1:21" hidden="1" x14ac:dyDescent="0.25">
      <c r="A3623" t="s">
        <v>1826</v>
      </c>
      <c r="B3623" t="s">
        <v>74</v>
      </c>
      <c r="C3623" t="s">
        <v>17</v>
      </c>
      <c r="E3623" s="1">
        <v>45175</v>
      </c>
      <c r="F3623" s="3" t="s">
        <v>2243</v>
      </c>
      <c r="G3623" t="s">
        <v>3496</v>
      </c>
      <c r="H3623" t="s">
        <v>2243</v>
      </c>
      <c r="I3623" t="s">
        <v>285</v>
      </c>
      <c r="J3623" s="3" t="s">
        <v>3497</v>
      </c>
      <c r="K3623" s="3" t="s">
        <v>3498</v>
      </c>
      <c r="L3623" s="3" t="s">
        <v>102</v>
      </c>
      <c r="M3623" s="5">
        <v>45567</v>
      </c>
      <c r="N3623">
        <v>0.875</v>
      </c>
      <c r="O3623" t="s">
        <v>422</v>
      </c>
      <c r="P3623">
        <v>0.85170000000000001</v>
      </c>
      <c r="R3623" s="10">
        <f>N3629-Table1[[#This Row],[ Removed  Qty]]-P4538</f>
        <v>0</v>
      </c>
      <c r="S3623" s="6">
        <v>45215</v>
      </c>
      <c r="T3623" t="s">
        <v>1556</v>
      </c>
      <c r="U3623" t="s">
        <v>3230</v>
      </c>
    </row>
    <row r="3624" spans="1:21" hidden="1" x14ac:dyDescent="0.25">
      <c r="A3624" t="s">
        <v>1826</v>
      </c>
      <c r="B3624" t="s">
        <v>16</v>
      </c>
      <c r="C3624" t="s">
        <v>17</v>
      </c>
      <c r="E3624" s="1">
        <v>45159</v>
      </c>
      <c r="F3624" s="3" t="s">
        <v>3518</v>
      </c>
      <c r="G3624" t="s">
        <v>3519</v>
      </c>
      <c r="H3624" t="s">
        <v>233</v>
      </c>
      <c r="I3624" t="s">
        <v>2243</v>
      </c>
      <c r="J3624" s="3" t="s">
        <v>3520</v>
      </c>
      <c r="K3624" s="11" t="s">
        <v>3521</v>
      </c>
      <c r="L3624" s="3" t="s">
        <v>102</v>
      </c>
      <c r="M3624" s="5">
        <v>46986</v>
      </c>
      <c r="N3624">
        <v>4</v>
      </c>
      <c r="O3624" t="s">
        <v>23</v>
      </c>
      <c r="R3624" s="10">
        <v>0</v>
      </c>
      <c r="S3624" s="6">
        <v>45160</v>
      </c>
      <c r="T3624" t="s">
        <v>2032</v>
      </c>
      <c r="U3624" t="s">
        <v>25</v>
      </c>
    </row>
    <row r="3625" spans="1:21" hidden="1" x14ac:dyDescent="0.25">
      <c r="A3625" t="s">
        <v>1826</v>
      </c>
      <c r="B3625" t="s">
        <v>16</v>
      </c>
      <c r="C3625" t="s">
        <v>17</v>
      </c>
      <c r="E3625" s="1">
        <v>45159</v>
      </c>
      <c r="F3625" s="3" t="s">
        <v>3518</v>
      </c>
      <c r="G3625" t="s">
        <v>3519</v>
      </c>
      <c r="H3625" t="s">
        <v>233</v>
      </c>
      <c r="I3625" t="s">
        <v>2243</v>
      </c>
      <c r="J3625" s="3" t="s">
        <v>3520</v>
      </c>
      <c r="K3625" s="11" t="s">
        <v>3521</v>
      </c>
      <c r="L3625" s="3" t="s">
        <v>102</v>
      </c>
      <c r="M3625" s="5">
        <v>46986</v>
      </c>
      <c r="O3625" t="s">
        <v>23</v>
      </c>
      <c r="P3625">
        <v>3</v>
      </c>
      <c r="S3625" s="6">
        <v>45209</v>
      </c>
      <c r="T3625" t="s">
        <v>1397</v>
      </c>
      <c r="U3625" t="s">
        <v>3230</v>
      </c>
    </row>
    <row r="3626" spans="1:21" hidden="1" x14ac:dyDescent="0.25">
      <c r="A3626" t="s">
        <v>1826</v>
      </c>
      <c r="B3626" t="s">
        <v>74</v>
      </c>
      <c r="C3626" t="s">
        <v>17</v>
      </c>
      <c r="E3626" s="1">
        <v>45181</v>
      </c>
      <c r="F3626" s="3" t="s">
        <v>2243</v>
      </c>
      <c r="G3626" t="s">
        <v>2000</v>
      </c>
      <c r="H3626" t="s">
        <v>323</v>
      </c>
      <c r="I3626" t="s">
        <v>2243</v>
      </c>
      <c r="J3626" s="3" t="s">
        <v>3522</v>
      </c>
      <c r="K3626" s="3" t="s">
        <v>3523</v>
      </c>
      <c r="L3626" s="3" t="s">
        <v>22</v>
      </c>
      <c r="M3626" s="5">
        <v>45930</v>
      </c>
      <c r="N3626">
        <v>5</v>
      </c>
      <c r="O3626" t="s">
        <v>2482</v>
      </c>
      <c r="R3626" s="10">
        <f>Table1[[#This Row],[Initial Balance]]-P3627-P3628+Q4553-P4554</f>
        <v>0</v>
      </c>
      <c r="S3626" s="6">
        <v>45181</v>
      </c>
      <c r="T3626" t="s">
        <v>2032</v>
      </c>
      <c r="U3626" t="s">
        <v>3524</v>
      </c>
    </row>
    <row r="3627" spans="1:21" hidden="1" x14ac:dyDescent="0.25">
      <c r="A3627" t="s">
        <v>1826</v>
      </c>
      <c r="B3627" t="s">
        <v>74</v>
      </c>
      <c r="C3627" t="s">
        <v>17</v>
      </c>
      <c r="E3627" s="1">
        <v>45181</v>
      </c>
      <c r="F3627" s="3" t="s">
        <v>2243</v>
      </c>
      <c r="G3627" t="s">
        <v>2000</v>
      </c>
      <c r="H3627" t="s">
        <v>323</v>
      </c>
      <c r="I3627" t="s">
        <v>2243</v>
      </c>
      <c r="J3627" s="3" t="s">
        <v>3522</v>
      </c>
      <c r="K3627" s="3" t="s">
        <v>3523</v>
      </c>
      <c r="L3627" s="3" t="s">
        <v>22</v>
      </c>
      <c r="M3627" s="5">
        <v>45930</v>
      </c>
      <c r="O3627" t="s">
        <v>2482</v>
      </c>
      <c r="P3627">
        <v>2.5000000000000001E-2</v>
      </c>
      <c r="S3627" s="6">
        <v>45208</v>
      </c>
      <c r="T3627" t="s">
        <v>1996</v>
      </c>
      <c r="U3627" t="s">
        <v>3251</v>
      </c>
    </row>
    <row r="3628" spans="1:21" hidden="1" x14ac:dyDescent="0.25">
      <c r="A3628" t="s">
        <v>1826</v>
      </c>
      <c r="B3628" t="s">
        <v>74</v>
      </c>
      <c r="C3628" t="s">
        <v>17</v>
      </c>
      <c r="E3628" s="1">
        <v>45181</v>
      </c>
      <c r="F3628" s="3" t="s">
        <v>2243</v>
      </c>
      <c r="G3628" t="s">
        <v>2000</v>
      </c>
      <c r="H3628" t="s">
        <v>323</v>
      </c>
      <c r="I3628" t="s">
        <v>2243</v>
      </c>
      <c r="J3628" s="3" t="s">
        <v>3522</v>
      </c>
      <c r="K3628" s="3" t="s">
        <v>3523</v>
      </c>
      <c r="L3628" s="3" t="s">
        <v>22</v>
      </c>
      <c r="M3628" s="5">
        <v>45930</v>
      </c>
      <c r="O3628" t="s">
        <v>2482</v>
      </c>
      <c r="P3628">
        <v>4.9749999999999996</v>
      </c>
      <c r="S3628" s="6">
        <v>45215</v>
      </c>
      <c r="T3628" t="s">
        <v>1397</v>
      </c>
      <c r="U3628" t="s">
        <v>3230</v>
      </c>
    </row>
    <row r="3629" spans="1:21" hidden="1" x14ac:dyDescent="0.25">
      <c r="A3629" t="s">
        <v>3495</v>
      </c>
      <c r="B3629" t="s">
        <v>74</v>
      </c>
      <c r="C3629" t="s">
        <v>17</v>
      </c>
      <c r="E3629" s="1">
        <v>45175</v>
      </c>
      <c r="F3629" s="3" t="s">
        <v>2243</v>
      </c>
      <c r="G3629" t="s">
        <v>3496</v>
      </c>
      <c r="H3629" t="s">
        <v>2243</v>
      </c>
      <c r="I3629" t="s">
        <v>285</v>
      </c>
      <c r="J3629" s="3" t="s">
        <v>3497</v>
      </c>
      <c r="K3629" s="3" t="s">
        <v>3498</v>
      </c>
      <c r="L3629" s="3" t="s">
        <v>102</v>
      </c>
      <c r="M3629" s="5">
        <v>45567</v>
      </c>
      <c r="N3629">
        <v>0.875</v>
      </c>
      <c r="O3629" t="s">
        <v>422</v>
      </c>
      <c r="S3629" s="6">
        <v>45211</v>
      </c>
      <c r="T3629" t="s">
        <v>2032</v>
      </c>
      <c r="U3629" t="s">
        <v>2022</v>
      </c>
    </row>
    <row r="3630" spans="1:21" hidden="1" x14ac:dyDescent="0.25">
      <c r="E3630" s="1"/>
      <c r="M3630" s="5"/>
    </row>
    <row r="3631" spans="1:21" hidden="1" x14ac:dyDescent="0.25">
      <c r="E3631" s="1"/>
      <c r="M3631" s="5"/>
    </row>
    <row r="3632" spans="1:21" hidden="1" x14ac:dyDescent="0.25">
      <c r="E3632" s="1"/>
      <c r="M3632" s="5"/>
    </row>
    <row r="3633" spans="2:21" hidden="1" x14ac:dyDescent="0.25">
      <c r="E3633" s="1"/>
      <c r="M3633" s="5"/>
    </row>
    <row r="3634" spans="2:21" hidden="1" x14ac:dyDescent="0.25">
      <c r="E3634" s="1"/>
      <c r="M3634" s="5"/>
    </row>
    <row r="3635" spans="2:21" hidden="1" x14ac:dyDescent="0.25">
      <c r="E3635" s="1"/>
      <c r="M3635" s="5"/>
    </row>
    <row r="3636" spans="2:21" hidden="1" x14ac:dyDescent="0.25">
      <c r="E3636" s="1"/>
      <c r="M3636" s="5"/>
    </row>
    <row r="3637" spans="2:21" hidden="1" x14ac:dyDescent="0.25">
      <c r="E3637" s="1"/>
      <c r="M3637" s="5"/>
    </row>
    <row r="3638" spans="2:21" hidden="1" x14ac:dyDescent="0.25">
      <c r="E3638" s="1"/>
      <c r="M3638" s="5"/>
    </row>
    <row r="3639" spans="2:21" hidden="1" x14ac:dyDescent="0.25">
      <c r="E3639" s="1"/>
      <c r="M3639" s="5"/>
    </row>
    <row r="3640" spans="2:21" hidden="1" x14ac:dyDescent="0.25">
      <c r="E3640" s="1"/>
      <c r="M3640" s="5"/>
    </row>
    <row r="3641" spans="2:21" hidden="1" x14ac:dyDescent="0.25">
      <c r="E3641" s="1"/>
      <c r="M3641" s="5"/>
    </row>
    <row r="3642" spans="2:21" hidden="1" x14ac:dyDescent="0.25">
      <c r="E3642" s="1"/>
      <c r="M3642" s="5"/>
    </row>
    <row r="3643" spans="2:21" hidden="1" x14ac:dyDescent="0.25">
      <c r="E3643" s="1"/>
      <c r="M3643" s="5"/>
      <c r="N3643" s="8"/>
    </row>
    <row r="3644" spans="2:21" hidden="1" x14ac:dyDescent="0.25">
      <c r="E3644" s="1"/>
      <c r="M3644" s="5"/>
    </row>
    <row r="3645" spans="2:21" hidden="1" x14ac:dyDescent="0.25">
      <c r="E3645" s="1"/>
      <c r="M3645" s="5"/>
    </row>
    <row r="3646" spans="2:21" hidden="1" x14ac:dyDescent="0.25">
      <c r="E3646" s="1"/>
      <c r="M3646" s="5"/>
    </row>
    <row r="3647" spans="2:21" hidden="1" x14ac:dyDescent="0.25">
      <c r="B3647" t="s">
        <v>74</v>
      </c>
      <c r="C3647" t="s">
        <v>17</v>
      </c>
      <c r="E3647" s="1">
        <v>44333</v>
      </c>
      <c r="F3647" s="3" t="s">
        <v>3194</v>
      </c>
      <c r="G3647" t="s">
        <v>1570</v>
      </c>
      <c r="H3647" t="s">
        <v>3193</v>
      </c>
      <c r="I3647" t="s">
        <v>489</v>
      </c>
      <c r="J3647" s="3" t="s">
        <v>490</v>
      </c>
      <c r="K3647" s="3">
        <v>1105733</v>
      </c>
      <c r="L3647" s="3" t="s">
        <v>22</v>
      </c>
      <c r="M3647" s="5">
        <v>45046</v>
      </c>
      <c r="O3647" t="s">
        <v>2620</v>
      </c>
      <c r="P3647">
        <v>833</v>
      </c>
      <c r="S3647" s="6">
        <v>45225</v>
      </c>
      <c r="T3647" t="s">
        <v>2032</v>
      </c>
      <c r="U3647" t="s">
        <v>3012</v>
      </c>
    </row>
    <row r="3648" spans="2:21" hidden="1" x14ac:dyDescent="0.25">
      <c r="E3648" s="1"/>
      <c r="M3648" s="5"/>
      <c r="S3648" s="6">
        <v>45215</v>
      </c>
      <c r="T3648" t="s">
        <v>1397</v>
      </c>
      <c r="U3648" t="s">
        <v>3230</v>
      </c>
    </row>
    <row r="3649" spans="1:21" hidden="1" x14ac:dyDescent="0.25">
      <c r="A3649" t="s">
        <v>2239</v>
      </c>
      <c r="B3649" t="s">
        <v>16</v>
      </c>
      <c r="C3649" t="s">
        <v>17</v>
      </c>
      <c r="E3649" s="1">
        <v>45076</v>
      </c>
      <c r="F3649" s="3">
        <v>16</v>
      </c>
      <c r="G3649" t="s">
        <v>2883</v>
      </c>
      <c r="H3649" t="s">
        <v>594</v>
      </c>
      <c r="J3649" s="3" t="s">
        <v>2884</v>
      </c>
      <c r="K3649" s="3" t="s">
        <v>2885</v>
      </c>
      <c r="L3649" s="3" t="s">
        <v>22</v>
      </c>
      <c r="M3649" s="5">
        <v>45747</v>
      </c>
      <c r="O3649" t="s">
        <v>23</v>
      </c>
      <c r="P3649">
        <v>550</v>
      </c>
      <c r="S3649" s="6">
        <v>45265</v>
      </c>
      <c r="T3649" t="s">
        <v>2638</v>
      </c>
      <c r="U3649" t="s">
        <v>3552</v>
      </c>
    </row>
    <row r="3650" spans="1:21" hidden="1" x14ac:dyDescent="0.25">
      <c r="A3650" t="s">
        <v>2754</v>
      </c>
      <c r="B3650" t="s">
        <v>16</v>
      </c>
      <c r="C3650" t="s">
        <v>17</v>
      </c>
      <c r="D3650" t="s">
        <v>2243</v>
      </c>
      <c r="E3650" s="1">
        <v>45250</v>
      </c>
      <c r="F3650" s="3">
        <v>16800529</v>
      </c>
      <c r="G3650" t="s">
        <v>3553</v>
      </c>
      <c r="I3650" t="s">
        <v>20</v>
      </c>
      <c r="J3650" s="3" t="s">
        <v>3554</v>
      </c>
      <c r="K3650" s="3" t="s">
        <v>3555</v>
      </c>
      <c r="L3650" s="3" t="s">
        <v>22</v>
      </c>
      <c r="M3650" s="5">
        <v>47077</v>
      </c>
      <c r="N3650">
        <v>3</v>
      </c>
      <c r="O3650" t="s">
        <v>23</v>
      </c>
      <c r="R3650" s="10">
        <v>0</v>
      </c>
      <c r="S3650" s="6">
        <v>45257</v>
      </c>
      <c r="T3650" t="s">
        <v>2032</v>
      </c>
      <c r="U3650" t="s">
        <v>104</v>
      </c>
    </row>
    <row r="3651" spans="1:21" hidden="1" x14ac:dyDescent="0.25">
      <c r="A3651" t="s">
        <v>2754</v>
      </c>
      <c r="B3651" t="s">
        <v>16</v>
      </c>
      <c r="C3651" t="s">
        <v>17</v>
      </c>
      <c r="D3651" t="s">
        <v>2243</v>
      </c>
      <c r="E3651" s="1">
        <v>45250</v>
      </c>
      <c r="F3651" s="3">
        <v>369060010</v>
      </c>
      <c r="G3651" t="s">
        <v>3556</v>
      </c>
      <c r="H3651" t="s">
        <v>3383</v>
      </c>
      <c r="I3651" t="s">
        <v>3477</v>
      </c>
      <c r="J3651" s="3" t="s">
        <v>3557</v>
      </c>
      <c r="K3651" s="3" t="s">
        <v>3385</v>
      </c>
      <c r="L3651" s="3" t="s">
        <v>22</v>
      </c>
      <c r="M3651" s="5">
        <v>47077</v>
      </c>
      <c r="N3651">
        <v>10</v>
      </c>
      <c r="O3651" t="s">
        <v>23</v>
      </c>
      <c r="R3651" s="10">
        <v>0</v>
      </c>
      <c r="S3651" s="6">
        <v>45251</v>
      </c>
      <c r="T3651" t="s">
        <v>2032</v>
      </c>
      <c r="U3651" t="s">
        <v>104</v>
      </c>
    </row>
    <row r="3652" spans="1:21" hidden="1" x14ac:dyDescent="0.25">
      <c r="A3652" t="s">
        <v>711</v>
      </c>
      <c r="B3652" t="s">
        <v>16</v>
      </c>
      <c r="C3652" t="s">
        <v>17</v>
      </c>
      <c r="E3652" s="1">
        <v>45271</v>
      </c>
      <c r="F3652" s="3" t="s">
        <v>3558</v>
      </c>
      <c r="G3652" t="s">
        <v>3559</v>
      </c>
      <c r="H3652" t="s">
        <v>323</v>
      </c>
      <c r="I3652" t="s">
        <v>233</v>
      </c>
      <c r="J3652" s="3" t="s">
        <v>3560</v>
      </c>
      <c r="K3652" s="3">
        <v>1363234</v>
      </c>
      <c r="L3652" s="3" t="s">
        <v>22</v>
      </c>
      <c r="M3652" s="5">
        <v>47098</v>
      </c>
      <c r="N3652">
        <v>600</v>
      </c>
      <c r="O3652" t="s">
        <v>23</v>
      </c>
      <c r="R3652" s="10">
        <f>Table1[[#This Row],[Initial Balance]]-P3789</f>
        <v>336</v>
      </c>
      <c r="S3652" s="6">
        <v>45271</v>
      </c>
      <c r="T3652" t="s">
        <v>2032</v>
      </c>
      <c r="U3652" t="s">
        <v>2022</v>
      </c>
    </row>
    <row r="3653" spans="1:21" hidden="1" x14ac:dyDescent="0.25">
      <c r="A3653" t="s">
        <v>132</v>
      </c>
      <c r="B3653" t="s">
        <v>16</v>
      </c>
      <c r="C3653" t="s">
        <v>17</v>
      </c>
      <c r="E3653" s="1">
        <v>44932</v>
      </c>
      <c r="F3653" s="3" t="s">
        <v>2469</v>
      </c>
      <c r="G3653" t="s">
        <v>2086</v>
      </c>
      <c r="H3653" t="s">
        <v>3561</v>
      </c>
      <c r="J3653" s="3" t="s">
        <v>2087</v>
      </c>
      <c r="K3653" s="3" t="s">
        <v>2088</v>
      </c>
      <c r="L3653" s="3" t="s">
        <v>22</v>
      </c>
      <c r="M3653" s="5">
        <v>45716</v>
      </c>
      <c r="O3653" t="s">
        <v>2089</v>
      </c>
      <c r="P3653">
        <v>1</v>
      </c>
      <c r="S3653" s="6">
        <v>45265</v>
      </c>
      <c r="T3653" t="s">
        <v>689</v>
      </c>
      <c r="U3653" t="s">
        <v>3967</v>
      </c>
    </row>
    <row r="3654" spans="1:21" hidden="1" x14ac:dyDescent="0.25">
      <c r="A3654" t="s">
        <v>1826</v>
      </c>
      <c r="B3654" t="s">
        <v>74</v>
      </c>
      <c r="C3654" t="s">
        <v>17</v>
      </c>
      <c r="E3654" s="1">
        <v>44908</v>
      </c>
      <c r="F3654" s="3" t="s">
        <v>1967</v>
      </c>
      <c r="G3654" t="s">
        <v>1968</v>
      </c>
      <c r="H3654" t="s">
        <v>285</v>
      </c>
      <c r="I3654" t="s">
        <v>285</v>
      </c>
      <c r="J3654" s="3" t="s">
        <v>1969</v>
      </c>
      <c r="K3654" s="3" t="s">
        <v>1970</v>
      </c>
      <c r="L3654" s="3" t="s">
        <v>102</v>
      </c>
      <c r="M3654" s="5">
        <v>45083</v>
      </c>
      <c r="O3654" t="s">
        <v>2708</v>
      </c>
      <c r="P3654">
        <v>1.2999999999999999E-2</v>
      </c>
      <c r="S3654" s="6">
        <v>45071</v>
      </c>
      <c r="T3654" t="s">
        <v>2010</v>
      </c>
      <c r="U3654" t="s">
        <v>3562</v>
      </c>
    </row>
    <row r="3655" spans="1:21" hidden="1" x14ac:dyDescent="0.25">
      <c r="A3655" t="s">
        <v>1647</v>
      </c>
      <c r="B3655" t="s">
        <v>65</v>
      </c>
      <c r="C3655" t="s">
        <v>17</v>
      </c>
      <c r="E3655" s="1">
        <v>45376</v>
      </c>
      <c r="F3655" s="3" t="s">
        <v>1648</v>
      </c>
      <c r="G3655" t="s">
        <v>3954</v>
      </c>
      <c r="I3655" t="s">
        <v>3292</v>
      </c>
      <c r="J3655" s="3" t="s">
        <v>3868</v>
      </c>
      <c r="K3655" s="3" t="s">
        <v>2585</v>
      </c>
      <c r="L3655" s="3" t="s">
        <v>22</v>
      </c>
      <c r="M3655" s="5">
        <v>45716</v>
      </c>
      <c r="O3655" t="s">
        <v>23</v>
      </c>
      <c r="P3655">
        <v>75900</v>
      </c>
      <c r="S3655" s="6">
        <v>45498</v>
      </c>
      <c r="T3655" t="s">
        <v>199</v>
      </c>
      <c r="U3655" t="s">
        <v>4372</v>
      </c>
    </row>
    <row r="3656" spans="1:21" hidden="1" x14ac:dyDescent="0.25">
      <c r="A3656" t="s">
        <v>2239</v>
      </c>
      <c r="B3656" t="s">
        <v>16</v>
      </c>
      <c r="C3656" t="s">
        <v>17</v>
      </c>
      <c r="E3656" s="1">
        <v>45076</v>
      </c>
      <c r="F3656" s="3">
        <v>50</v>
      </c>
      <c r="G3656" t="s">
        <v>2886</v>
      </c>
      <c r="H3656" t="s">
        <v>594</v>
      </c>
      <c r="J3656" s="3" t="s">
        <v>2887</v>
      </c>
      <c r="K3656" s="3" t="s">
        <v>2888</v>
      </c>
      <c r="L3656" s="3" t="s">
        <v>22</v>
      </c>
      <c r="M3656" s="5">
        <v>45663</v>
      </c>
      <c r="O3656" t="s">
        <v>23</v>
      </c>
      <c r="P3656">
        <v>800</v>
      </c>
      <c r="S3656" s="6">
        <v>45268</v>
      </c>
      <c r="T3656" t="s">
        <v>2638</v>
      </c>
      <c r="U3656" t="s">
        <v>2639</v>
      </c>
    </row>
    <row r="3657" spans="1:21" hidden="1" x14ac:dyDescent="0.25">
      <c r="A3657" t="s">
        <v>1794</v>
      </c>
      <c r="B3657" t="s">
        <v>16</v>
      </c>
      <c r="C3657" t="s">
        <v>17</v>
      </c>
      <c r="D3657" t="s">
        <v>2243</v>
      </c>
      <c r="E3657" s="1">
        <v>45033</v>
      </c>
      <c r="F3657" s="3" t="s">
        <v>2538</v>
      </c>
      <c r="G3657" t="s">
        <v>2539</v>
      </c>
      <c r="H3657" t="s">
        <v>187</v>
      </c>
      <c r="J3657" s="3" t="s">
        <v>2540</v>
      </c>
      <c r="K3657" s="3">
        <v>220701</v>
      </c>
      <c r="L3657" s="3" t="s">
        <v>22</v>
      </c>
      <c r="M3657" s="5">
        <v>45444</v>
      </c>
      <c r="O3657" t="s">
        <v>23</v>
      </c>
      <c r="P3657">
        <v>10</v>
      </c>
      <c r="S3657" s="6">
        <v>45261</v>
      </c>
      <c r="T3657" t="s">
        <v>2638</v>
      </c>
      <c r="U3657" t="s">
        <v>3358</v>
      </c>
    </row>
    <row r="3658" spans="1:21" hidden="1" x14ac:dyDescent="0.25">
      <c r="A3658" t="s">
        <v>1794</v>
      </c>
      <c r="B3658" t="s">
        <v>16</v>
      </c>
      <c r="C3658" t="s">
        <v>17</v>
      </c>
      <c r="D3658" t="s">
        <v>2243</v>
      </c>
      <c r="E3658" s="1">
        <v>45033</v>
      </c>
      <c r="F3658" s="3" t="s">
        <v>2538</v>
      </c>
      <c r="G3658" t="s">
        <v>2539</v>
      </c>
      <c r="H3658" t="s">
        <v>187</v>
      </c>
      <c r="J3658" s="3" t="s">
        <v>2540</v>
      </c>
      <c r="K3658" s="3">
        <v>220701</v>
      </c>
      <c r="L3658" s="3" t="s">
        <v>22</v>
      </c>
      <c r="M3658" s="5">
        <v>45444</v>
      </c>
      <c r="O3658" t="s">
        <v>23</v>
      </c>
      <c r="P3658">
        <v>6</v>
      </c>
      <c r="S3658" s="6">
        <v>45265</v>
      </c>
      <c r="T3658" t="s">
        <v>2638</v>
      </c>
      <c r="U3658" t="s">
        <v>2921</v>
      </c>
    </row>
    <row r="3659" spans="1:21" hidden="1" x14ac:dyDescent="0.25">
      <c r="A3659" t="s">
        <v>1794</v>
      </c>
      <c r="B3659" t="s">
        <v>16</v>
      </c>
      <c r="C3659" t="s">
        <v>17</v>
      </c>
      <c r="E3659" s="1">
        <v>45261</v>
      </c>
      <c r="F3659" s="3" t="s">
        <v>1938</v>
      </c>
      <c r="G3659" t="s">
        <v>3567</v>
      </c>
      <c r="H3659" t="s">
        <v>2243</v>
      </c>
      <c r="I3659" t="s">
        <v>233</v>
      </c>
      <c r="J3659" s="3" t="s">
        <v>3568</v>
      </c>
      <c r="K3659" s="3">
        <v>1395244</v>
      </c>
      <c r="L3659" s="3" t="s">
        <v>22</v>
      </c>
      <c r="M3659" s="5">
        <v>47050</v>
      </c>
      <c r="N3659">
        <v>24</v>
      </c>
      <c r="O3659" t="s">
        <v>23</v>
      </c>
      <c r="R3659" s="10">
        <v>21</v>
      </c>
      <c r="S3659" s="6">
        <v>45271</v>
      </c>
      <c r="T3659" t="s">
        <v>2032</v>
      </c>
      <c r="U3659" t="s">
        <v>104</v>
      </c>
    </row>
    <row r="3660" spans="1:21" hidden="1" x14ac:dyDescent="0.25">
      <c r="A3660" t="s">
        <v>2628</v>
      </c>
      <c r="B3660" t="s">
        <v>74</v>
      </c>
      <c r="C3660" t="s">
        <v>17</v>
      </c>
      <c r="E3660" s="1">
        <v>45238</v>
      </c>
      <c r="F3660" s="3" t="s">
        <v>1101</v>
      </c>
      <c r="G3660" t="s">
        <v>202</v>
      </c>
      <c r="H3660" t="s">
        <v>2243</v>
      </c>
      <c r="I3660" t="s">
        <v>1702</v>
      </c>
      <c r="J3660" s="3" t="s">
        <v>3439</v>
      </c>
      <c r="K3660" s="3" t="s">
        <v>3353</v>
      </c>
      <c r="L3660" s="3" t="s">
        <v>22</v>
      </c>
      <c r="M3660" s="5">
        <v>45926</v>
      </c>
      <c r="N3660">
        <v>18</v>
      </c>
      <c r="O3660" t="s">
        <v>204</v>
      </c>
      <c r="P3660">
        <v>6</v>
      </c>
      <c r="S3660" s="6">
        <v>45278</v>
      </c>
      <c r="T3660" t="s">
        <v>707</v>
      </c>
      <c r="U3660" t="s">
        <v>3569</v>
      </c>
    </row>
    <row r="3661" spans="1:21" hidden="1" x14ac:dyDescent="0.25">
      <c r="A3661" t="s">
        <v>1647</v>
      </c>
      <c r="B3661" t="s">
        <v>16</v>
      </c>
      <c r="C3661" t="s">
        <v>17</v>
      </c>
      <c r="E3661" s="1">
        <v>45132</v>
      </c>
      <c r="F3661" s="3" t="s">
        <v>2483</v>
      </c>
      <c r="G3661" t="s">
        <v>3275</v>
      </c>
      <c r="H3661" t="s">
        <v>3276</v>
      </c>
      <c r="J3661" s="3" t="s">
        <v>3277</v>
      </c>
      <c r="K3661" s="3">
        <v>410623000</v>
      </c>
      <c r="L3661" s="3" t="s">
        <v>22</v>
      </c>
      <c r="M3661" s="5">
        <v>46959</v>
      </c>
      <c r="N3661">
        <v>4</v>
      </c>
      <c r="O3661" t="s">
        <v>23</v>
      </c>
      <c r="R3661" s="10">
        <v>4</v>
      </c>
      <c r="S3661" s="6">
        <v>45133</v>
      </c>
      <c r="T3661" t="s">
        <v>2032</v>
      </c>
      <c r="U3661" t="s">
        <v>25</v>
      </c>
    </row>
    <row r="3662" spans="1:21" hidden="1" x14ac:dyDescent="0.25">
      <c r="A3662" t="s">
        <v>1647</v>
      </c>
      <c r="B3662" t="s">
        <v>16</v>
      </c>
      <c r="C3662" t="s">
        <v>17</v>
      </c>
      <c r="D3662" t="s">
        <v>2243</v>
      </c>
      <c r="E3662" s="1">
        <v>45293</v>
      </c>
      <c r="F3662" s="3" t="s">
        <v>3573</v>
      </c>
      <c r="G3662" t="s">
        <v>3574</v>
      </c>
      <c r="H3662" t="s">
        <v>2243</v>
      </c>
      <c r="I3662" t="s">
        <v>233</v>
      </c>
      <c r="J3662" s="3" t="s">
        <v>3575</v>
      </c>
      <c r="K3662" s="3">
        <v>88680</v>
      </c>
      <c r="L3662" s="3" t="s">
        <v>22</v>
      </c>
      <c r="M3662" s="5">
        <v>47120</v>
      </c>
      <c r="N3662">
        <v>4</v>
      </c>
      <c r="O3662" t="s">
        <v>23</v>
      </c>
      <c r="S3662" s="6">
        <v>45294</v>
      </c>
      <c r="T3662" t="s">
        <v>2032</v>
      </c>
      <c r="U3662" t="s">
        <v>104</v>
      </c>
    </row>
    <row r="3663" spans="1:21" hidden="1" x14ac:dyDescent="0.25">
      <c r="E3663" s="1"/>
      <c r="M3663" s="5"/>
    </row>
    <row r="3664" spans="1:21" hidden="1" x14ac:dyDescent="0.25">
      <c r="A3664" t="s">
        <v>1647</v>
      </c>
      <c r="B3664" t="s">
        <v>16</v>
      </c>
      <c r="C3664" t="s">
        <v>17</v>
      </c>
      <c r="D3664" t="s">
        <v>2243</v>
      </c>
      <c r="E3664" s="1">
        <v>45293</v>
      </c>
      <c r="F3664" s="3" t="s">
        <v>3857</v>
      </c>
      <c r="G3664" t="s">
        <v>3858</v>
      </c>
      <c r="H3664" t="s">
        <v>2243</v>
      </c>
      <c r="I3664" t="s">
        <v>233</v>
      </c>
      <c r="J3664" s="3" t="s">
        <v>3859</v>
      </c>
      <c r="K3664" s="3">
        <v>86175</v>
      </c>
      <c r="L3664" s="3" t="s">
        <v>22</v>
      </c>
      <c r="M3664" s="5">
        <v>47120</v>
      </c>
      <c r="N3664">
        <v>12</v>
      </c>
      <c r="O3664" t="s">
        <v>23</v>
      </c>
      <c r="R3664" s="10">
        <f>Table1[[#This Row],[Initial Balance]]-P3665-P4272</f>
        <v>6</v>
      </c>
      <c r="S3664" s="6">
        <v>45294</v>
      </c>
      <c r="T3664" t="s">
        <v>2032</v>
      </c>
      <c r="U3664" t="s">
        <v>2022</v>
      </c>
    </row>
    <row r="3665" spans="1:21" hidden="1" x14ac:dyDescent="0.25">
      <c r="A3665" t="s">
        <v>1647</v>
      </c>
      <c r="B3665" t="s">
        <v>16</v>
      </c>
      <c r="C3665" t="s">
        <v>17</v>
      </c>
      <c r="D3665" t="s">
        <v>2243</v>
      </c>
      <c r="E3665" s="1">
        <v>45293</v>
      </c>
      <c r="F3665" s="3" t="s">
        <v>3857</v>
      </c>
      <c r="G3665" t="s">
        <v>3858</v>
      </c>
      <c r="H3665" t="s">
        <v>2243</v>
      </c>
      <c r="I3665" t="s">
        <v>233</v>
      </c>
      <c r="J3665" s="3" t="s">
        <v>3859</v>
      </c>
      <c r="K3665" s="3">
        <v>86175</v>
      </c>
      <c r="L3665" s="3" t="s">
        <v>22</v>
      </c>
      <c r="M3665" s="5">
        <v>47120</v>
      </c>
      <c r="O3665" t="s">
        <v>23</v>
      </c>
      <c r="P3665">
        <v>5</v>
      </c>
      <c r="S3665" s="6">
        <v>45308</v>
      </c>
      <c r="T3665" t="s">
        <v>2197</v>
      </c>
      <c r="U3665" t="s">
        <v>3780</v>
      </c>
    </row>
    <row r="3666" spans="1:21" hidden="1" x14ac:dyDescent="0.25">
      <c r="A3666" t="s">
        <v>1647</v>
      </c>
      <c r="B3666" t="s">
        <v>16</v>
      </c>
      <c r="C3666" t="s">
        <v>17</v>
      </c>
      <c r="D3666" t="s">
        <v>2243</v>
      </c>
      <c r="E3666" s="1">
        <v>45061</v>
      </c>
      <c r="F3666" s="3" t="s">
        <v>2483</v>
      </c>
      <c r="G3666" t="s">
        <v>2484</v>
      </c>
      <c r="H3666" t="s">
        <v>2485</v>
      </c>
      <c r="J3666" s="3" t="s">
        <v>2486</v>
      </c>
      <c r="K3666" s="3">
        <v>410323000</v>
      </c>
      <c r="L3666" s="3" t="s">
        <v>2487</v>
      </c>
      <c r="M3666" s="5">
        <v>46888</v>
      </c>
      <c r="N3666">
        <v>32</v>
      </c>
      <c r="O3666" t="s">
        <v>23</v>
      </c>
      <c r="R3666" s="10">
        <f>Table1[[#This Row],[Initial Balance]]-P3669-P3670-P3671-P4257-P4258-P4259-P4654</f>
        <v>10</v>
      </c>
    </row>
    <row r="3667" spans="1:21" hidden="1" x14ac:dyDescent="0.25">
      <c r="A3667" t="s">
        <v>1647</v>
      </c>
      <c r="B3667" t="s">
        <v>16</v>
      </c>
      <c r="C3667" t="s">
        <v>17</v>
      </c>
      <c r="D3667" t="s">
        <v>2243</v>
      </c>
      <c r="E3667" s="1">
        <v>45061</v>
      </c>
      <c r="F3667" s="3" t="s">
        <v>2483</v>
      </c>
      <c r="G3667" t="s">
        <v>2484</v>
      </c>
      <c r="H3667" t="s">
        <v>2485</v>
      </c>
      <c r="J3667" s="3" t="s">
        <v>2486</v>
      </c>
      <c r="K3667" s="3">
        <v>410323000</v>
      </c>
      <c r="L3667" s="3" t="s">
        <v>22</v>
      </c>
      <c r="M3667" s="5">
        <v>46888</v>
      </c>
      <c r="N3667">
        <v>32</v>
      </c>
      <c r="O3667" t="s">
        <v>23</v>
      </c>
      <c r="P3667">
        <v>0</v>
      </c>
      <c r="S3667" s="6">
        <v>45061</v>
      </c>
      <c r="T3667" t="s">
        <v>2032</v>
      </c>
      <c r="U3667" t="s">
        <v>1726</v>
      </c>
    </row>
    <row r="3668" spans="1:21" hidden="1" x14ac:dyDescent="0.25">
      <c r="A3668" t="s">
        <v>1647</v>
      </c>
      <c r="B3668" t="s">
        <v>16</v>
      </c>
      <c r="C3668" t="s">
        <v>17</v>
      </c>
      <c r="D3668" t="s">
        <v>2243</v>
      </c>
      <c r="E3668" s="1">
        <v>45061</v>
      </c>
      <c r="F3668" s="3" t="s">
        <v>2483</v>
      </c>
      <c r="G3668" t="s">
        <v>2484</v>
      </c>
      <c r="H3668" t="s">
        <v>2485</v>
      </c>
      <c r="J3668" s="3" t="s">
        <v>2486</v>
      </c>
      <c r="K3668" s="3">
        <v>410323000</v>
      </c>
      <c r="L3668" s="3" t="s">
        <v>22</v>
      </c>
      <c r="M3668" s="5">
        <v>46888</v>
      </c>
      <c r="N3668">
        <v>32</v>
      </c>
      <c r="O3668" t="s">
        <v>23</v>
      </c>
      <c r="P3668">
        <v>0</v>
      </c>
      <c r="S3668" s="6">
        <v>45062</v>
      </c>
      <c r="T3668" t="s">
        <v>2032</v>
      </c>
      <c r="U3668" t="s">
        <v>25</v>
      </c>
    </row>
    <row r="3669" spans="1:21" hidden="1" x14ac:dyDescent="0.25">
      <c r="A3669" t="s">
        <v>1647</v>
      </c>
      <c r="B3669" t="s">
        <v>16</v>
      </c>
      <c r="C3669" t="s">
        <v>17</v>
      </c>
      <c r="D3669" t="s">
        <v>2243</v>
      </c>
      <c r="E3669" s="1">
        <v>45061</v>
      </c>
      <c r="F3669" s="3" t="s">
        <v>2483</v>
      </c>
      <c r="G3669" t="s">
        <v>2484</v>
      </c>
      <c r="H3669" t="s">
        <v>2485</v>
      </c>
      <c r="J3669" s="3" t="s">
        <v>2486</v>
      </c>
      <c r="K3669" s="3">
        <v>410323000</v>
      </c>
      <c r="L3669" s="3" t="s">
        <v>22</v>
      </c>
      <c r="M3669" s="5">
        <v>46888</v>
      </c>
      <c r="N3669">
        <v>32</v>
      </c>
      <c r="O3669" t="s">
        <v>23</v>
      </c>
      <c r="P3669">
        <v>4</v>
      </c>
      <c r="S3669" s="6">
        <v>45110</v>
      </c>
      <c r="T3669" t="s">
        <v>1397</v>
      </c>
      <c r="U3669" t="s">
        <v>2681</v>
      </c>
    </row>
    <row r="3670" spans="1:21" hidden="1" x14ac:dyDescent="0.25">
      <c r="A3670" t="s">
        <v>1647</v>
      </c>
      <c r="B3670" t="s">
        <v>3256</v>
      </c>
      <c r="C3670" t="s">
        <v>17</v>
      </c>
      <c r="D3670" t="s">
        <v>2243</v>
      </c>
      <c r="E3670" s="1">
        <v>45061</v>
      </c>
      <c r="F3670" s="3" t="s">
        <v>2483</v>
      </c>
      <c r="G3670" t="s">
        <v>2484</v>
      </c>
      <c r="H3670" t="s">
        <v>3830</v>
      </c>
      <c r="J3670" s="3" t="s">
        <v>2486</v>
      </c>
      <c r="K3670" s="3">
        <v>410323000</v>
      </c>
      <c r="L3670" s="3" t="s">
        <v>22</v>
      </c>
      <c r="M3670" s="5">
        <v>46888</v>
      </c>
      <c r="N3670">
        <v>32</v>
      </c>
      <c r="O3670" t="s">
        <v>23</v>
      </c>
      <c r="P3670">
        <v>2</v>
      </c>
      <c r="S3670" s="6">
        <v>45211</v>
      </c>
      <c r="T3670" t="s">
        <v>2197</v>
      </c>
      <c r="U3670" t="s">
        <v>3280</v>
      </c>
    </row>
    <row r="3671" spans="1:21" hidden="1" x14ac:dyDescent="0.25">
      <c r="A3671" t="s">
        <v>1647</v>
      </c>
      <c r="B3671" t="s">
        <v>3256</v>
      </c>
      <c r="C3671" t="s">
        <v>17</v>
      </c>
      <c r="D3671" t="s">
        <v>2243</v>
      </c>
      <c r="E3671" s="1">
        <v>45061</v>
      </c>
      <c r="F3671" s="3" t="s">
        <v>2483</v>
      </c>
      <c r="G3671" t="s">
        <v>2484</v>
      </c>
      <c r="H3671" t="s">
        <v>3830</v>
      </c>
      <c r="J3671" s="3" t="s">
        <v>2486</v>
      </c>
      <c r="K3671" s="3">
        <v>410323000</v>
      </c>
      <c r="L3671" s="3" t="s">
        <v>22</v>
      </c>
      <c r="M3671" s="5">
        <v>46888</v>
      </c>
      <c r="N3671">
        <v>32</v>
      </c>
      <c r="O3671" t="s">
        <v>23</v>
      </c>
      <c r="P3671">
        <v>5</v>
      </c>
      <c r="S3671" s="6">
        <v>45308</v>
      </c>
      <c r="T3671" t="s">
        <v>2197</v>
      </c>
      <c r="U3671" t="s">
        <v>3780</v>
      </c>
    </row>
    <row r="3672" spans="1:21" hidden="1" x14ac:dyDescent="0.25">
      <c r="A3672" t="s">
        <v>3579</v>
      </c>
      <c r="B3672" t="s">
        <v>74</v>
      </c>
      <c r="C3672" t="s">
        <v>17</v>
      </c>
      <c r="D3672" t="s">
        <v>2243</v>
      </c>
      <c r="E3672" s="1">
        <v>45076</v>
      </c>
      <c r="F3672" s="3">
        <v>12</v>
      </c>
      <c r="G3672" t="s">
        <v>2603</v>
      </c>
      <c r="H3672" t="s">
        <v>594</v>
      </c>
      <c r="J3672" s="3" t="s">
        <v>2604</v>
      </c>
      <c r="K3672" s="3" t="s">
        <v>2605</v>
      </c>
      <c r="L3672" s="3" t="s">
        <v>22</v>
      </c>
      <c r="M3672" s="5">
        <v>45684</v>
      </c>
      <c r="O3672" t="s">
        <v>23</v>
      </c>
      <c r="P3672">
        <v>198</v>
      </c>
      <c r="S3672" s="6">
        <v>45458</v>
      </c>
      <c r="T3672" t="s">
        <v>199</v>
      </c>
      <c r="U3672" t="s">
        <v>3580</v>
      </c>
    </row>
    <row r="3673" spans="1:21" hidden="1" x14ac:dyDescent="0.25">
      <c r="A3673" t="s">
        <v>1547</v>
      </c>
      <c r="B3673" t="s">
        <v>65</v>
      </c>
      <c r="C3673" t="s">
        <v>17</v>
      </c>
      <c r="E3673" s="1">
        <v>44799</v>
      </c>
      <c r="F3673" s="3">
        <v>5719740</v>
      </c>
      <c r="G3673" t="s">
        <v>1706</v>
      </c>
      <c r="H3673" t="s">
        <v>20</v>
      </c>
      <c r="I3673" t="s">
        <v>20</v>
      </c>
      <c r="J3673" s="3" t="s">
        <v>1707</v>
      </c>
      <c r="K3673" s="3">
        <v>83931</v>
      </c>
      <c r="L3673" s="3" t="s">
        <v>22</v>
      </c>
      <c r="M3673" s="5">
        <v>46625</v>
      </c>
      <c r="O3673" t="s">
        <v>23</v>
      </c>
      <c r="P3673">
        <v>2</v>
      </c>
      <c r="S3673" s="6">
        <v>45294</v>
      </c>
      <c r="T3673" t="s">
        <v>3581</v>
      </c>
      <c r="U3673" t="s">
        <v>3050</v>
      </c>
    </row>
    <row r="3674" spans="1:21" hidden="1" x14ac:dyDescent="0.25">
      <c r="A3674" t="s">
        <v>1547</v>
      </c>
      <c r="B3674" t="s">
        <v>65</v>
      </c>
      <c r="C3674" t="s">
        <v>17</v>
      </c>
      <c r="E3674" s="1">
        <v>44799</v>
      </c>
      <c r="F3674" s="3">
        <v>5719740</v>
      </c>
      <c r="G3674" t="s">
        <v>1706</v>
      </c>
      <c r="H3674" t="s">
        <v>20</v>
      </c>
      <c r="I3674" t="s">
        <v>20</v>
      </c>
      <c r="J3674" s="3" t="s">
        <v>1707</v>
      </c>
      <c r="K3674" s="3">
        <v>83931</v>
      </c>
      <c r="L3674" s="3" t="s">
        <v>22</v>
      </c>
      <c r="M3674" s="5">
        <v>46625</v>
      </c>
      <c r="O3674" t="s">
        <v>23</v>
      </c>
      <c r="P3674">
        <v>2</v>
      </c>
      <c r="S3674" s="6">
        <v>45294</v>
      </c>
      <c r="T3674" t="s">
        <v>2987</v>
      </c>
      <c r="U3674" t="s">
        <v>3582</v>
      </c>
    </row>
    <row r="3675" spans="1:21" hidden="1" x14ac:dyDescent="0.25">
      <c r="A3675" t="s">
        <v>1547</v>
      </c>
      <c r="B3675" t="s">
        <v>65</v>
      </c>
      <c r="C3675" t="s">
        <v>17</v>
      </c>
      <c r="E3675" s="1">
        <v>44799</v>
      </c>
      <c r="F3675" s="3">
        <v>5719740</v>
      </c>
      <c r="G3675" t="s">
        <v>1706</v>
      </c>
      <c r="H3675" t="s">
        <v>20</v>
      </c>
      <c r="I3675" t="s">
        <v>20</v>
      </c>
      <c r="J3675" s="3" t="s">
        <v>1707</v>
      </c>
      <c r="K3675" s="3">
        <v>83931</v>
      </c>
      <c r="L3675" s="3" t="s">
        <v>22</v>
      </c>
      <c r="M3675" s="5">
        <v>46625</v>
      </c>
      <c r="O3675" t="s">
        <v>23</v>
      </c>
      <c r="P3675">
        <v>2</v>
      </c>
      <c r="S3675" s="6">
        <v>45294</v>
      </c>
      <c r="T3675" t="s">
        <v>707</v>
      </c>
      <c r="U3675" t="s">
        <v>3582</v>
      </c>
    </row>
    <row r="3676" spans="1:21" hidden="1" x14ac:dyDescent="0.25">
      <c r="A3676" t="s">
        <v>132</v>
      </c>
      <c r="B3676" t="s">
        <v>16</v>
      </c>
      <c r="C3676" t="s">
        <v>17</v>
      </c>
      <c r="E3676" s="1">
        <v>45279</v>
      </c>
      <c r="F3676" s="3" t="s">
        <v>853</v>
      </c>
      <c r="G3676" t="s">
        <v>3583</v>
      </c>
      <c r="H3676" t="s">
        <v>3070</v>
      </c>
      <c r="J3676" s="3" t="s">
        <v>3584</v>
      </c>
      <c r="K3676" s="3">
        <v>617532</v>
      </c>
      <c r="L3676" s="3" t="s">
        <v>22</v>
      </c>
      <c r="M3676" s="5">
        <v>45356</v>
      </c>
      <c r="N3676">
        <v>400</v>
      </c>
      <c r="O3676" t="s">
        <v>23</v>
      </c>
      <c r="R3676" s="10">
        <v>0</v>
      </c>
      <c r="S3676" s="6">
        <v>45295</v>
      </c>
      <c r="T3676" t="s">
        <v>2032</v>
      </c>
      <c r="U3676" t="s">
        <v>3578</v>
      </c>
    </row>
    <row r="3677" spans="1:21" hidden="1" x14ac:dyDescent="0.25">
      <c r="A3677" t="s">
        <v>132</v>
      </c>
      <c r="B3677" t="s">
        <v>16</v>
      </c>
      <c r="C3677" t="s">
        <v>17</v>
      </c>
      <c r="E3677" s="1">
        <v>45324</v>
      </c>
      <c r="F3677" s="3" t="s">
        <v>2126</v>
      </c>
      <c r="G3677" t="s">
        <v>3585</v>
      </c>
      <c r="H3677" t="s">
        <v>1120</v>
      </c>
      <c r="I3677" t="s">
        <v>1120</v>
      </c>
      <c r="J3677" s="3" t="s">
        <v>2049</v>
      </c>
      <c r="K3677" s="3" t="s">
        <v>2050</v>
      </c>
      <c r="L3677" s="3" t="s">
        <v>22</v>
      </c>
      <c r="M3677" s="5">
        <v>46785</v>
      </c>
      <c r="N3677">
        <v>24</v>
      </c>
      <c r="O3677" t="s">
        <v>23</v>
      </c>
      <c r="P3677">
        <v>2</v>
      </c>
      <c r="R3677" s="10">
        <f>Table1[[#This Row],[Initial Balance]]-Table1[[#This Row],[ Removed  Qty]]-P3678-P3679-P3680-P3681-P3682-P4027</f>
        <v>15</v>
      </c>
      <c r="S3677" s="6">
        <v>45121</v>
      </c>
      <c r="T3677" t="s">
        <v>1284</v>
      </c>
      <c r="U3677" t="s">
        <v>3586</v>
      </c>
    </row>
    <row r="3678" spans="1:21" hidden="1" x14ac:dyDescent="0.25">
      <c r="A3678" t="s">
        <v>132</v>
      </c>
      <c r="B3678" t="s">
        <v>16</v>
      </c>
      <c r="C3678" t="s">
        <v>17</v>
      </c>
      <c r="E3678" s="1">
        <v>45324</v>
      </c>
      <c r="F3678" s="3" t="s">
        <v>2126</v>
      </c>
      <c r="G3678" t="s">
        <v>3585</v>
      </c>
      <c r="H3678" t="s">
        <v>1120</v>
      </c>
      <c r="I3678" t="s">
        <v>1120</v>
      </c>
      <c r="J3678" s="3" t="s">
        <v>2049</v>
      </c>
      <c r="K3678" s="3" t="s">
        <v>2050</v>
      </c>
      <c r="L3678" s="3" t="s">
        <v>22</v>
      </c>
      <c r="M3678" s="5">
        <v>46785</v>
      </c>
      <c r="O3678" t="s">
        <v>23</v>
      </c>
      <c r="P3678">
        <v>1</v>
      </c>
      <c r="S3678" s="6">
        <v>45174</v>
      </c>
      <c r="T3678" t="s">
        <v>199</v>
      </c>
      <c r="U3678" t="s">
        <v>3112</v>
      </c>
    </row>
    <row r="3679" spans="1:21" hidden="1" x14ac:dyDescent="0.25">
      <c r="A3679" t="s">
        <v>132</v>
      </c>
      <c r="B3679" t="s">
        <v>16</v>
      </c>
      <c r="C3679" t="s">
        <v>17</v>
      </c>
      <c r="E3679" s="1">
        <v>45324</v>
      </c>
      <c r="F3679" s="3" t="s">
        <v>2126</v>
      </c>
      <c r="G3679" t="s">
        <v>3585</v>
      </c>
      <c r="H3679" t="s">
        <v>1120</v>
      </c>
      <c r="I3679" t="s">
        <v>1120</v>
      </c>
      <c r="J3679" s="3" t="s">
        <v>2049</v>
      </c>
      <c r="K3679" s="3" t="s">
        <v>2050</v>
      </c>
      <c r="L3679" s="3" t="s">
        <v>22</v>
      </c>
      <c r="M3679" s="5">
        <v>46785</v>
      </c>
      <c r="O3679" t="s">
        <v>23</v>
      </c>
      <c r="P3679">
        <v>1</v>
      </c>
      <c r="S3679" s="6">
        <v>45175</v>
      </c>
      <c r="T3679" t="s">
        <v>1284</v>
      </c>
      <c r="U3679" t="s">
        <v>3586</v>
      </c>
    </row>
    <row r="3680" spans="1:21" hidden="1" x14ac:dyDescent="0.25">
      <c r="A3680" t="s">
        <v>132</v>
      </c>
      <c r="B3680" t="s">
        <v>3256</v>
      </c>
      <c r="C3680" t="s">
        <v>17</v>
      </c>
      <c r="E3680" s="1">
        <v>45324</v>
      </c>
      <c r="F3680" s="3" t="s">
        <v>2126</v>
      </c>
      <c r="G3680" t="s">
        <v>3585</v>
      </c>
      <c r="H3680" t="s">
        <v>1120</v>
      </c>
      <c r="I3680" t="s">
        <v>1120</v>
      </c>
      <c r="J3680" s="3" t="s">
        <v>2049</v>
      </c>
      <c r="K3680" s="3" t="s">
        <v>2050</v>
      </c>
      <c r="L3680" s="3" t="s">
        <v>22</v>
      </c>
      <c r="M3680" s="5">
        <v>46785</v>
      </c>
      <c r="O3680" t="s">
        <v>23</v>
      </c>
      <c r="P3680">
        <v>1</v>
      </c>
      <c r="S3680" s="6">
        <v>45176</v>
      </c>
      <c r="T3680" t="s">
        <v>2638</v>
      </c>
      <c r="U3680" t="s">
        <v>3587</v>
      </c>
    </row>
    <row r="3681" spans="1:21" hidden="1" x14ac:dyDescent="0.25">
      <c r="A3681" t="s">
        <v>132</v>
      </c>
      <c r="B3681" t="s">
        <v>16</v>
      </c>
      <c r="C3681" t="s">
        <v>17</v>
      </c>
      <c r="E3681" s="1">
        <v>45324</v>
      </c>
      <c r="F3681" s="3" t="s">
        <v>2126</v>
      </c>
      <c r="G3681" t="s">
        <v>3585</v>
      </c>
      <c r="H3681" t="s">
        <v>1120</v>
      </c>
      <c r="I3681" t="s">
        <v>1120</v>
      </c>
      <c r="J3681" s="3" t="s">
        <v>2049</v>
      </c>
      <c r="K3681" s="3" t="s">
        <v>2050</v>
      </c>
      <c r="L3681" s="3" t="s">
        <v>22</v>
      </c>
      <c r="M3681" s="5">
        <v>46785</v>
      </c>
      <c r="O3681" t="s">
        <v>23</v>
      </c>
      <c r="P3681">
        <v>1</v>
      </c>
      <c r="S3681" s="6">
        <v>45258</v>
      </c>
      <c r="T3681" t="s">
        <v>2638</v>
      </c>
      <c r="U3681" t="s">
        <v>3358</v>
      </c>
    </row>
    <row r="3682" spans="1:21" hidden="1" x14ac:dyDescent="0.25">
      <c r="A3682" t="s">
        <v>132</v>
      </c>
      <c r="B3682" t="s">
        <v>16</v>
      </c>
      <c r="C3682" t="s">
        <v>17</v>
      </c>
      <c r="E3682" s="1">
        <v>45324</v>
      </c>
      <c r="F3682" s="3" t="s">
        <v>2126</v>
      </c>
      <c r="G3682" t="s">
        <v>3585</v>
      </c>
      <c r="H3682" t="s">
        <v>1120</v>
      </c>
      <c r="I3682" t="s">
        <v>1120</v>
      </c>
      <c r="J3682" s="3" t="s">
        <v>2049</v>
      </c>
      <c r="K3682" s="3" t="s">
        <v>2050</v>
      </c>
      <c r="L3682" s="3" t="s">
        <v>22</v>
      </c>
      <c r="M3682" s="5">
        <v>46785</v>
      </c>
      <c r="O3682" t="s">
        <v>23</v>
      </c>
      <c r="P3682">
        <v>1</v>
      </c>
      <c r="S3682" s="6">
        <v>45260</v>
      </c>
      <c r="T3682" t="s">
        <v>199</v>
      </c>
      <c r="U3682" t="s">
        <v>3582</v>
      </c>
    </row>
    <row r="3683" spans="1:21" hidden="1" x14ac:dyDescent="0.25">
      <c r="A3683" t="s">
        <v>711</v>
      </c>
      <c r="B3683" t="s">
        <v>74</v>
      </c>
      <c r="C3683" t="s">
        <v>17</v>
      </c>
      <c r="E3683" s="1">
        <v>45258</v>
      </c>
      <c r="F3683" s="3" t="s">
        <v>3588</v>
      </c>
      <c r="G3683" t="s">
        <v>3589</v>
      </c>
      <c r="H3683" t="s">
        <v>3590</v>
      </c>
      <c r="J3683" s="3" t="s">
        <v>3591</v>
      </c>
      <c r="K3683" s="3" t="s">
        <v>3592</v>
      </c>
      <c r="L3683" s="3" t="s">
        <v>22</v>
      </c>
      <c r="M3683" s="5">
        <v>46161</v>
      </c>
      <c r="N3683">
        <v>100</v>
      </c>
      <c r="O3683" t="s">
        <v>3541</v>
      </c>
      <c r="R3683" s="10">
        <f>Table1[[#This Row],[Initial Balance]]-P3684-P3685-P4065-P4066</f>
        <v>0</v>
      </c>
      <c r="S3683" s="6">
        <v>45259</v>
      </c>
      <c r="T3683" t="s">
        <v>2032</v>
      </c>
      <c r="U3683" t="s">
        <v>104</v>
      </c>
    </row>
    <row r="3684" spans="1:21" hidden="1" x14ac:dyDescent="0.25">
      <c r="A3684" t="s">
        <v>711</v>
      </c>
      <c r="B3684" t="s">
        <v>74</v>
      </c>
      <c r="C3684" t="s">
        <v>17</v>
      </c>
      <c r="E3684" s="1">
        <v>45258</v>
      </c>
      <c r="F3684" s="3" t="s">
        <v>3588</v>
      </c>
      <c r="G3684" t="s">
        <v>3589</v>
      </c>
      <c r="H3684" t="s">
        <v>3590</v>
      </c>
      <c r="J3684" s="3" t="s">
        <v>3591</v>
      </c>
      <c r="K3684" s="3" t="s">
        <v>3592</v>
      </c>
      <c r="L3684" s="3" t="s">
        <v>22</v>
      </c>
      <c r="M3684" s="5">
        <v>46161</v>
      </c>
      <c r="N3684">
        <v>100</v>
      </c>
      <c r="O3684" t="s">
        <v>3541</v>
      </c>
      <c r="P3684">
        <v>20</v>
      </c>
      <c r="S3684" s="6">
        <v>45259</v>
      </c>
      <c r="T3684" t="s">
        <v>199</v>
      </c>
      <c r="U3684" t="s">
        <v>3582</v>
      </c>
    </row>
    <row r="3685" spans="1:21" hidden="1" x14ac:dyDescent="0.25">
      <c r="A3685" t="s">
        <v>711</v>
      </c>
      <c r="B3685" t="s">
        <v>74</v>
      </c>
      <c r="C3685" t="s">
        <v>17</v>
      </c>
      <c r="E3685" s="1">
        <v>45258</v>
      </c>
      <c r="F3685" s="3" t="s">
        <v>3588</v>
      </c>
      <c r="G3685" t="s">
        <v>3589</v>
      </c>
      <c r="H3685" t="s">
        <v>3590</v>
      </c>
      <c r="J3685" s="3" t="s">
        <v>3591</v>
      </c>
      <c r="K3685" s="3" t="s">
        <v>3592</v>
      </c>
      <c r="L3685" s="3" t="s">
        <v>22</v>
      </c>
      <c r="M3685" s="5">
        <v>46161</v>
      </c>
      <c r="N3685">
        <v>100</v>
      </c>
      <c r="O3685" t="s">
        <v>3541</v>
      </c>
      <c r="P3685">
        <v>40</v>
      </c>
      <c r="S3685" s="6">
        <v>45282</v>
      </c>
      <c r="T3685" t="s">
        <v>199</v>
      </c>
      <c r="U3685" t="s">
        <v>3582</v>
      </c>
    </row>
    <row r="3686" spans="1:21" hidden="1" x14ac:dyDescent="0.25">
      <c r="A3686" t="s">
        <v>711</v>
      </c>
      <c r="B3686" t="s">
        <v>74</v>
      </c>
      <c r="C3686" t="s">
        <v>17</v>
      </c>
      <c r="E3686" s="1">
        <v>45203</v>
      </c>
      <c r="F3686" s="3" t="s">
        <v>3593</v>
      </c>
      <c r="G3686" t="s">
        <v>3594</v>
      </c>
      <c r="H3686" t="s">
        <v>3595</v>
      </c>
      <c r="I3686" t="s">
        <v>452</v>
      </c>
      <c r="J3686" s="3" t="s">
        <v>3598</v>
      </c>
      <c r="K3686" s="3" t="s">
        <v>3599</v>
      </c>
      <c r="L3686" s="3" t="s">
        <v>102</v>
      </c>
      <c r="M3686" s="5">
        <v>45889</v>
      </c>
      <c r="N3686">
        <v>500</v>
      </c>
      <c r="O3686" t="s">
        <v>2985</v>
      </c>
      <c r="R3686" s="10">
        <f>Table1[[#This Row],[Initial Balance]]-P3687-P3688-P4148</f>
        <v>196.59999999999997</v>
      </c>
      <c r="S3686" s="6">
        <v>45216</v>
      </c>
      <c r="T3686" t="s">
        <v>2032</v>
      </c>
      <c r="U3686" t="s">
        <v>104</v>
      </c>
    </row>
    <row r="3687" spans="1:21" hidden="1" x14ac:dyDescent="0.25">
      <c r="A3687" t="s">
        <v>711</v>
      </c>
      <c r="B3687" t="s">
        <v>74</v>
      </c>
      <c r="C3687" t="s">
        <v>17</v>
      </c>
      <c r="E3687" s="1">
        <v>45203</v>
      </c>
      <c r="F3687" s="3" t="s">
        <v>3593</v>
      </c>
      <c r="G3687" t="s">
        <v>3594</v>
      </c>
      <c r="H3687" t="s">
        <v>3595</v>
      </c>
      <c r="I3687" t="s">
        <v>3597</v>
      </c>
      <c r="J3687" s="3" t="s">
        <v>3598</v>
      </c>
      <c r="K3687" s="3" t="s">
        <v>3599</v>
      </c>
      <c r="L3687" s="3" t="s">
        <v>102</v>
      </c>
      <c r="M3687" s="5">
        <v>45889</v>
      </c>
      <c r="O3687" t="s">
        <v>2985</v>
      </c>
      <c r="P3687">
        <v>150.84</v>
      </c>
      <c r="S3687" s="6">
        <v>45252</v>
      </c>
      <c r="T3687" t="s">
        <v>689</v>
      </c>
      <c r="U3687" t="s">
        <v>3582</v>
      </c>
    </row>
    <row r="3688" spans="1:21" hidden="1" x14ac:dyDescent="0.25">
      <c r="A3688" t="s">
        <v>711</v>
      </c>
      <c r="B3688" t="s">
        <v>74</v>
      </c>
      <c r="C3688" t="s">
        <v>17</v>
      </c>
      <c r="E3688" s="1">
        <v>45203</v>
      </c>
      <c r="F3688" s="3" t="s">
        <v>3593</v>
      </c>
      <c r="G3688" t="s">
        <v>3594</v>
      </c>
      <c r="H3688" t="s">
        <v>3596</v>
      </c>
      <c r="I3688" t="s">
        <v>3597</v>
      </c>
      <c r="J3688" s="3" t="s">
        <v>3598</v>
      </c>
      <c r="K3688" s="3" t="s">
        <v>3599</v>
      </c>
      <c r="L3688" s="3" t="s">
        <v>102</v>
      </c>
      <c r="M3688" s="5">
        <v>45889</v>
      </c>
      <c r="O3688" t="s">
        <v>2985</v>
      </c>
      <c r="P3688">
        <v>64.06</v>
      </c>
      <c r="S3688" s="6">
        <v>45282</v>
      </c>
      <c r="T3688" t="s">
        <v>199</v>
      </c>
      <c r="U3688" t="s">
        <v>3582</v>
      </c>
    </row>
    <row r="3689" spans="1:21" hidden="1" x14ac:dyDescent="0.25">
      <c r="A3689" t="s">
        <v>711</v>
      </c>
      <c r="B3689" t="s">
        <v>3256</v>
      </c>
      <c r="C3689" t="s">
        <v>17</v>
      </c>
      <c r="E3689" s="1">
        <v>44378</v>
      </c>
      <c r="F3689" s="3" t="s">
        <v>915</v>
      </c>
      <c r="G3689" t="s">
        <v>916</v>
      </c>
      <c r="H3689" t="s">
        <v>323</v>
      </c>
      <c r="I3689" t="s">
        <v>233</v>
      </c>
      <c r="J3689" s="3" t="s">
        <v>918</v>
      </c>
      <c r="K3689" s="3">
        <v>1318079</v>
      </c>
      <c r="L3689" s="3" t="s">
        <v>22</v>
      </c>
      <c r="M3689" s="5">
        <v>46204</v>
      </c>
      <c r="O3689" t="s">
        <v>23</v>
      </c>
      <c r="P3689">
        <v>1</v>
      </c>
      <c r="S3689" s="6">
        <v>45286</v>
      </c>
      <c r="T3689" t="s">
        <v>2163</v>
      </c>
      <c r="U3689" t="s">
        <v>3600</v>
      </c>
    </row>
    <row r="3690" spans="1:21" hidden="1" x14ac:dyDescent="0.25">
      <c r="A3690" t="s">
        <v>711</v>
      </c>
      <c r="B3690" t="s">
        <v>74</v>
      </c>
      <c r="C3690" t="s">
        <v>17</v>
      </c>
      <c r="E3690" s="1">
        <v>44393</v>
      </c>
      <c r="F3690" s="3" t="s">
        <v>945</v>
      </c>
      <c r="G3690" t="s">
        <v>719</v>
      </c>
      <c r="H3690" t="s">
        <v>744</v>
      </c>
      <c r="I3690" t="s">
        <v>720</v>
      </c>
      <c r="J3690" s="3" t="s">
        <v>946</v>
      </c>
      <c r="K3690" s="3" t="s">
        <v>947</v>
      </c>
      <c r="L3690" s="3" t="s">
        <v>22</v>
      </c>
      <c r="M3690" s="5">
        <v>45535</v>
      </c>
      <c r="O3690" t="s">
        <v>2708</v>
      </c>
      <c r="P3690">
        <v>467.57</v>
      </c>
      <c r="S3690" s="6">
        <v>45252</v>
      </c>
      <c r="T3690" t="s">
        <v>689</v>
      </c>
      <c r="U3690" t="s">
        <v>3582</v>
      </c>
    </row>
    <row r="3691" spans="1:21" hidden="1" x14ac:dyDescent="0.25">
      <c r="A3691" t="s">
        <v>711</v>
      </c>
      <c r="B3691" t="s">
        <v>74</v>
      </c>
      <c r="C3691" t="s">
        <v>17</v>
      </c>
      <c r="E3691" s="1">
        <v>44393</v>
      </c>
      <c r="F3691" s="3" t="s">
        <v>945</v>
      </c>
      <c r="G3691" t="s">
        <v>719</v>
      </c>
      <c r="H3691" t="s">
        <v>744</v>
      </c>
      <c r="I3691" t="s">
        <v>720</v>
      </c>
      <c r="J3691" s="3" t="s">
        <v>946</v>
      </c>
      <c r="K3691" s="3" t="s">
        <v>947</v>
      </c>
      <c r="L3691" s="3" t="s">
        <v>22</v>
      </c>
      <c r="M3691" s="5">
        <v>45535</v>
      </c>
      <c r="O3691" t="s">
        <v>2708</v>
      </c>
      <c r="P3691">
        <v>985.8</v>
      </c>
      <c r="S3691" s="6">
        <v>45282</v>
      </c>
      <c r="T3691" t="s">
        <v>199</v>
      </c>
      <c r="U3691" t="s">
        <v>3582</v>
      </c>
    </row>
    <row r="3692" spans="1:21" hidden="1" x14ac:dyDescent="0.25">
      <c r="A3692" t="s">
        <v>711</v>
      </c>
      <c r="B3692" t="s">
        <v>74</v>
      </c>
      <c r="C3692" t="s">
        <v>17</v>
      </c>
      <c r="E3692" s="1">
        <v>44462</v>
      </c>
      <c r="F3692" s="3" t="s">
        <v>723</v>
      </c>
      <c r="G3692" t="s">
        <v>724</v>
      </c>
      <c r="H3692" t="s">
        <v>3601</v>
      </c>
      <c r="I3692" t="s">
        <v>3601</v>
      </c>
      <c r="J3692" s="3" t="s">
        <v>1127</v>
      </c>
      <c r="K3692" s="3" t="s">
        <v>3161</v>
      </c>
      <c r="L3692" s="3" t="s">
        <v>22</v>
      </c>
      <c r="M3692" s="5">
        <v>46267</v>
      </c>
      <c r="O3692" t="s">
        <v>2985</v>
      </c>
      <c r="P3692">
        <v>0</v>
      </c>
      <c r="S3692" s="6">
        <v>45212</v>
      </c>
      <c r="T3692" t="s">
        <v>2032</v>
      </c>
      <c r="U3692" t="s">
        <v>3139</v>
      </c>
    </row>
    <row r="3693" spans="1:21" hidden="1" x14ac:dyDescent="0.25">
      <c r="A3693" t="s">
        <v>711</v>
      </c>
      <c r="B3693" t="s">
        <v>74</v>
      </c>
      <c r="C3693" t="s">
        <v>17</v>
      </c>
      <c r="E3693" s="1">
        <v>44462</v>
      </c>
      <c r="F3693" s="3" t="s">
        <v>723</v>
      </c>
      <c r="G3693" t="s">
        <v>724</v>
      </c>
      <c r="H3693" t="s">
        <v>3601</v>
      </c>
      <c r="I3693" t="s">
        <v>3601</v>
      </c>
      <c r="J3693" s="3" t="s">
        <v>1127</v>
      </c>
      <c r="K3693" s="3" t="s">
        <v>3161</v>
      </c>
      <c r="L3693" s="3" t="s">
        <v>22</v>
      </c>
      <c r="M3693" s="5">
        <v>46267</v>
      </c>
      <c r="O3693" t="s">
        <v>2985</v>
      </c>
      <c r="P3693">
        <v>96.42</v>
      </c>
      <c r="S3693" s="6">
        <v>45252</v>
      </c>
      <c r="T3693" t="s">
        <v>689</v>
      </c>
      <c r="U3693" t="s">
        <v>3582</v>
      </c>
    </row>
    <row r="3694" spans="1:21" hidden="1" x14ac:dyDescent="0.25">
      <c r="A3694" t="s">
        <v>711</v>
      </c>
      <c r="B3694" t="s">
        <v>74</v>
      </c>
      <c r="C3694" t="s">
        <v>17</v>
      </c>
      <c r="E3694" s="1">
        <v>44462</v>
      </c>
      <c r="F3694" s="3" t="s">
        <v>723</v>
      </c>
      <c r="G3694" t="s">
        <v>724</v>
      </c>
      <c r="H3694" t="s">
        <v>3601</v>
      </c>
      <c r="I3694" t="s">
        <v>3601</v>
      </c>
      <c r="J3694" s="3" t="s">
        <v>1127</v>
      </c>
      <c r="K3694" s="3" t="s">
        <v>3161</v>
      </c>
      <c r="L3694" s="3" t="s">
        <v>22</v>
      </c>
      <c r="M3694" s="5">
        <v>46267</v>
      </c>
      <c r="O3694" t="s">
        <v>2985</v>
      </c>
      <c r="P3694">
        <v>192.05</v>
      </c>
      <c r="S3694" s="6">
        <v>45282</v>
      </c>
      <c r="T3694" t="s">
        <v>199</v>
      </c>
      <c r="U3694" t="s">
        <v>3582</v>
      </c>
    </row>
    <row r="3695" spans="1:21" hidden="1" x14ac:dyDescent="0.25">
      <c r="A3695" t="s">
        <v>711</v>
      </c>
      <c r="B3695" t="s">
        <v>74</v>
      </c>
      <c r="C3695" t="s">
        <v>17</v>
      </c>
      <c r="E3695" s="1">
        <v>45571</v>
      </c>
      <c r="F3695" s="3" t="s">
        <v>3602</v>
      </c>
      <c r="G3695" t="s">
        <v>3542</v>
      </c>
      <c r="H3695" t="s">
        <v>2243</v>
      </c>
      <c r="I3695" t="s">
        <v>3108</v>
      </c>
      <c r="J3695" s="3" t="s">
        <v>3603</v>
      </c>
      <c r="K3695" s="3" t="s">
        <v>3604</v>
      </c>
      <c r="L3695" s="3" t="s">
        <v>2487</v>
      </c>
      <c r="M3695" s="5">
        <v>45519</v>
      </c>
      <c r="N3695">
        <v>32</v>
      </c>
      <c r="O3695" t="s">
        <v>2727</v>
      </c>
      <c r="R3695" s="10">
        <f>Table1[[#This Row],[Initial Balance]]-P4060-P4489</f>
        <v>0</v>
      </c>
      <c r="S3695" s="6">
        <v>45216</v>
      </c>
      <c r="T3695" t="s">
        <v>3051</v>
      </c>
      <c r="U3695" t="s">
        <v>2022</v>
      </c>
    </row>
    <row r="3696" spans="1:21" hidden="1" x14ac:dyDescent="0.25">
      <c r="A3696" t="s">
        <v>711</v>
      </c>
      <c r="B3696" t="s">
        <v>16</v>
      </c>
      <c r="C3696" t="s">
        <v>17</v>
      </c>
      <c r="E3696" s="1">
        <v>45212</v>
      </c>
      <c r="F3696" s="3">
        <v>1451352</v>
      </c>
      <c r="G3696" t="s">
        <v>3605</v>
      </c>
      <c r="H3696" t="s">
        <v>2243</v>
      </c>
      <c r="I3696" t="s">
        <v>20</v>
      </c>
      <c r="J3696" s="3" t="s">
        <v>3606</v>
      </c>
      <c r="K3696" s="3" t="s">
        <v>3607</v>
      </c>
      <c r="L3696" s="3" t="s">
        <v>22</v>
      </c>
      <c r="M3696" s="5">
        <v>47039</v>
      </c>
      <c r="N3696">
        <v>10</v>
      </c>
      <c r="O3696" t="s">
        <v>23</v>
      </c>
      <c r="R3696" s="10">
        <v>8</v>
      </c>
      <c r="S3696" s="6">
        <v>45216</v>
      </c>
      <c r="T3696" t="s">
        <v>2032</v>
      </c>
      <c r="U3696" t="s">
        <v>104</v>
      </c>
    </row>
    <row r="3697" spans="1:21" hidden="1" x14ac:dyDescent="0.25">
      <c r="A3697" t="s">
        <v>711</v>
      </c>
      <c r="B3697" t="s">
        <v>16</v>
      </c>
      <c r="C3697" t="s">
        <v>17</v>
      </c>
      <c r="E3697" s="1">
        <v>45212</v>
      </c>
      <c r="F3697" s="3">
        <v>1451352</v>
      </c>
      <c r="G3697" t="s">
        <v>3605</v>
      </c>
      <c r="H3697" t="s">
        <v>2243</v>
      </c>
      <c r="I3697" t="s">
        <v>20</v>
      </c>
      <c r="J3697" s="3" t="s">
        <v>3606</v>
      </c>
      <c r="K3697" s="3" t="s">
        <v>3607</v>
      </c>
      <c r="L3697" s="3" t="s">
        <v>22</v>
      </c>
      <c r="M3697" s="5">
        <v>47039</v>
      </c>
      <c r="O3697" t="s">
        <v>23</v>
      </c>
      <c r="P3697">
        <v>2</v>
      </c>
      <c r="S3697" s="6">
        <v>45252</v>
      </c>
      <c r="T3697" t="s">
        <v>689</v>
      </c>
      <c r="U3697" t="s">
        <v>3582</v>
      </c>
    </row>
    <row r="3698" spans="1:21" hidden="1" x14ac:dyDescent="0.25">
      <c r="A3698" t="s">
        <v>711</v>
      </c>
      <c r="B3698" t="s">
        <v>16</v>
      </c>
      <c r="C3698" t="s">
        <v>17</v>
      </c>
      <c r="E3698" s="1">
        <v>45205</v>
      </c>
      <c r="F3698" s="3" t="s">
        <v>3154</v>
      </c>
      <c r="G3698" t="s">
        <v>3155</v>
      </c>
      <c r="H3698" t="s">
        <v>3488</v>
      </c>
      <c r="J3698" s="3" t="s">
        <v>3156</v>
      </c>
      <c r="K3698" s="3">
        <v>1001230406</v>
      </c>
      <c r="L3698" s="3" t="s">
        <v>22</v>
      </c>
      <c r="M3698" s="5">
        <v>47032</v>
      </c>
      <c r="N3698">
        <v>10</v>
      </c>
      <c r="O3698" t="s">
        <v>23</v>
      </c>
      <c r="P3698">
        <v>2</v>
      </c>
      <c r="S3698" s="6">
        <v>45252</v>
      </c>
      <c r="T3698" t="s">
        <v>3143</v>
      </c>
      <c r="U3698" t="s">
        <v>3582</v>
      </c>
    </row>
    <row r="3699" spans="1:21" hidden="1" x14ac:dyDescent="0.25">
      <c r="A3699" t="s">
        <v>711</v>
      </c>
      <c r="B3699" t="s">
        <v>16</v>
      </c>
      <c r="C3699" t="s">
        <v>17</v>
      </c>
      <c r="E3699" s="1">
        <v>45198</v>
      </c>
      <c r="F3699" s="3" t="s">
        <v>991</v>
      </c>
      <c r="G3699" t="s">
        <v>3157</v>
      </c>
      <c r="H3699" t="s">
        <v>195</v>
      </c>
      <c r="J3699" s="3" t="s">
        <v>3158</v>
      </c>
      <c r="K3699" s="3">
        <v>1386111</v>
      </c>
      <c r="L3699" s="3" t="s">
        <v>22</v>
      </c>
      <c r="M3699" s="5">
        <v>47025</v>
      </c>
      <c r="O3699" t="s">
        <v>23</v>
      </c>
      <c r="P3699">
        <v>1</v>
      </c>
      <c r="S3699" s="6">
        <v>45252</v>
      </c>
      <c r="T3699" t="s">
        <v>689</v>
      </c>
      <c r="U3699" t="s">
        <v>3582</v>
      </c>
    </row>
    <row r="3700" spans="1:21" hidden="1" x14ac:dyDescent="0.25">
      <c r="A3700" t="s">
        <v>711</v>
      </c>
      <c r="B3700" t="s">
        <v>16</v>
      </c>
      <c r="C3700" t="s">
        <v>17</v>
      </c>
      <c r="E3700" s="1">
        <v>45198</v>
      </c>
      <c r="F3700" s="3" t="s">
        <v>991</v>
      </c>
      <c r="G3700" t="s">
        <v>3157</v>
      </c>
      <c r="H3700" t="s">
        <v>195</v>
      </c>
      <c r="J3700" s="3" t="s">
        <v>3158</v>
      </c>
      <c r="K3700" s="3">
        <v>1386111</v>
      </c>
      <c r="L3700" s="3" t="s">
        <v>22</v>
      </c>
      <c r="M3700" s="5">
        <v>47025</v>
      </c>
      <c r="O3700" t="s">
        <v>23</v>
      </c>
      <c r="P3700">
        <v>3</v>
      </c>
      <c r="S3700" s="6">
        <v>45282</v>
      </c>
      <c r="T3700" t="s">
        <v>199</v>
      </c>
      <c r="U3700" t="s">
        <v>3582</v>
      </c>
    </row>
    <row r="3701" spans="1:21" hidden="1" x14ac:dyDescent="0.25">
      <c r="A3701" t="s">
        <v>711</v>
      </c>
      <c r="B3701" t="s">
        <v>16</v>
      </c>
      <c r="C3701" t="s">
        <v>17</v>
      </c>
      <c r="E3701" s="1">
        <v>45198</v>
      </c>
      <c r="F3701" s="3" t="s">
        <v>991</v>
      </c>
      <c r="G3701" t="s">
        <v>3157</v>
      </c>
      <c r="H3701" t="s">
        <v>195</v>
      </c>
      <c r="J3701" s="3" t="s">
        <v>3158</v>
      </c>
      <c r="K3701" s="3">
        <v>1386111</v>
      </c>
      <c r="L3701" s="3" t="s">
        <v>22</v>
      </c>
      <c r="M3701" s="5">
        <v>47025</v>
      </c>
      <c r="O3701" t="s">
        <v>23</v>
      </c>
      <c r="P3701">
        <v>4</v>
      </c>
      <c r="S3701" s="6">
        <v>45286</v>
      </c>
      <c r="T3701" t="s">
        <v>707</v>
      </c>
      <c r="U3701" t="s">
        <v>3608</v>
      </c>
    </row>
    <row r="3702" spans="1:21" hidden="1" x14ac:dyDescent="0.25">
      <c r="A3702" t="s">
        <v>711</v>
      </c>
      <c r="B3702" t="s">
        <v>65</v>
      </c>
      <c r="C3702" t="s">
        <v>17</v>
      </c>
      <c r="E3702" s="1">
        <v>44463</v>
      </c>
      <c r="F3702" s="3" t="s">
        <v>1032</v>
      </c>
      <c r="G3702" t="s">
        <v>1033</v>
      </c>
      <c r="H3702" t="s">
        <v>1034</v>
      </c>
      <c r="I3702" t="s">
        <v>1034</v>
      </c>
      <c r="J3702" s="3" t="s">
        <v>1035</v>
      </c>
      <c r="K3702" s="3">
        <v>7200936</v>
      </c>
      <c r="L3702" s="3" t="s">
        <v>22</v>
      </c>
      <c r="M3702" s="5">
        <v>46247</v>
      </c>
      <c r="O3702" t="s">
        <v>23</v>
      </c>
      <c r="P3702">
        <v>6300</v>
      </c>
      <c r="S3702" s="6">
        <v>44921</v>
      </c>
      <c r="T3702" t="s">
        <v>707</v>
      </c>
      <c r="U3702" t="s">
        <v>3608</v>
      </c>
    </row>
    <row r="3703" spans="1:21" hidden="1" x14ac:dyDescent="0.25">
      <c r="A3703" t="s">
        <v>711</v>
      </c>
      <c r="B3703" t="s">
        <v>16</v>
      </c>
      <c r="C3703" t="s">
        <v>17</v>
      </c>
      <c r="E3703" s="1">
        <v>45198</v>
      </c>
      <c r="F3703" s="3" t="s">
        <v>3149</v>
      </c>
      <c r="G3703" t="s">
        <v>3150</v>
      </c>
      <c r="H3703" t="s">
        <v>20</v>
      </c>
      <c r="I3703" t="s">
        <v>1979</v>
      </c>
      <c r="J3703" s="3" t="s">
        <v>3151</v>
      </c>
      <c r="K3703" s="3" t="s">
        <v>3152</v>
      </c>
      <c r="L3703" s="3" t="s">
        <v>22</v>
      </c>
      <c r="M3703" s="5">
        <v>47025</v>
      </c>
      <c r="O3703" t="s">
        <v>23</v>
      </c>
      <c r="P3703">
        <v>4</v>
      </c>
      <c r="S3703" s="6">
        <v>45252</v>
      </c>
      <c r="T3703" t="s">
        <v>689</v>
      </c>
      <c r="U3703" t="s">
        <v>3582</v>
      </c>
    </row>
    <row r="3704" spans="1:21" hidden="1" x14ac:dyDescent="0.25">
      <c r="A3704" t="s">
        <v>711</v>
      </c>
      <c r="B3704" t="s">
        <v>16</v>
      </c>
      <c r="C3704" t="s">
        <v>17</v>
      </c>
      <c r="E3704" s="1">
        <v>45198</v>
      </c>
      <c r="F3704" s="3" t="s">
        <v>3149</v>
      </c>
      <c r="G3704" t="s">
        <v>3150</v>
      </c>
      <c r="H3704" t="s">
        <v>20</v>
      </c>
      <c r="I3704" t="s">
        <v>1979</v>
      </c>
      <c r="J3704" s="3" t="s">
        <v>3151</v>
      </c>
      <c r="K3704" s="3" t="s">
        <v>3152</v>
      </c>
      <c r="L3704" s="3" t="s">
        <v>22</v>
      </c>
      <c r="M3704" s="5">
        <v>47025</v>
      </c>
      <c r="O3704" t="s">
        <v>23</v>
      </c>
      <c r="P3704">
        <v>10</v>
      </c>
      <c r="S3704" s="6">
        <v>45282</v>
      </c>
      <c r="T3704" t="s">
        <v>199</v>
      </c>
      <c r="U3704" t="s">
        <v>3582</v>
      </c>
    </row>
    <row r="3705" spans="1:21" hidden="1" x14ac:dyDescent="0.25">
      <c r="A3705" t="s">
        <v>711</v>
      </c>
      <c r="B3705" t="s">
        <v>16</v>
      </c>
      <c r="C3705" t="s">
        <v>17</v>
      </c>
      <c r="E3705" s="1">
        <v>45198</v>
      </c>
      <c r="F3705" s="3" t="s">
        <v>3149</v>
      </c>
      <c r="G3705" t="s">
        <v>3150</v>
      </c>
      <c r="H3705" t="s">
        <v>20</v>
      </c>
      <c r="I3705" t="s">
        <v>1979</v>
      </c>
      <c r="J3705" s="3" t="s">
        <v>3151</v>
      </c>
      <c r="K3705" s="3" t="s">
        <v>3152</v>
      </c>
      <c r="L3705" s="3" t="s">
        <v>22</v>
      </c>
      <c r="M3705" s="5">
        <v>47025</v>
      </c>
      <c r="O3705" t="s">
        <v>23</v>
      </c>
      <c r="P3705">
        <v>15</v>
      </c>
      <c r="S3705" s="6">
        <v>45286</v>
      </c>
      <c r="T3705" t="s">
        <v>707</v>
      </c>
      <c r="U3705" t="s">
        <v>3608</v>
      </c>
    </row>
    <row r="3706" spans="1:21" hidden="1" x14ac:dyDescent="0.25">
      <c r="A3706" t="s">
        <v>711</v>
      </c>
      <c r="B3706" t="s">
        <v>16</v>
      </c>
      <c r="C3706" t="s">
        <v>17</v>
      </c>
      <c r="E3706" s="1">
        <v>45210</v>
      </c>
      <c r="F3706" s="3" t="s">
        <v>3146</v>
      </c>
      <c r="G3706" t="s">
        <v>3147</v>
      </c>
      <c r="H3706" t="s">
        <v>20</v>
      </c>
      <c r="I3706" t="s">
        <v>126</v>
      </c>
      <c r="J3706" s="3" t="s">
        <v>3148</v>
      </c>
      <c r="K3706" s="3">
        <v>600450</v>
      </c>
      <c r="L3706" s="3" t="s">
        <v>22</v>
      </c>
      <c r="M3706" s="5">
        <v>46173</v>
      </c>
      <c r="O3706" t="s">
        <v>23</v>
      </c>
      <c r="P3706">
        <v>10</v>
      </c>
      <c r="S3706" s="6">
        <v>45252</v>
      </c>
      <c r="T3706" t="s">
        <v>689</v>
      </c>
      <c r="U3706" t="s">
        <v>3609</v>
      </c>
    </row>
    <row r="3707" spans="1:21" hidden="1" x14ac:dyDescent="0.25">
      <c r="A3707" t="s">
        <v>711</v>
      </c>
      <c r="B3707" t="s">
        <v>16</v>
      </c>
      <c r="C3707" t="s">
        <v>17</v>
      </c>
      <c r="E3707" s="1">
        <v>45210</v>
      </c>
      <c r="F3707" s="3" t="s">
        <v>3146</v>
      </c>
      <c r="G3707" t="s">
        <v>3147</v>
      </c>
      <c r="H3707" t="s">
        <v>20</v>
      </c>
      <c r="I3707" t="s">
        <v>126</v>
      </c>
      <c r="J3707" s="3" t="s">
        <v>3148</v>
      </c>
      <c r="K3707" s="3">
        <v>600450</v>
      </c>
      <c r="L3707" s="3" t="s">
        <v>22</v>
      </c>
      <c r="M3707" s="5">
        <v>46173</v>
      </c>
      <c r="O3707" t="s">
        <v>23</v>
      </c>
      <c r="P3707">
        <v>20</v>
      </c>
      <c r="S3707" s="6">
        <v>45282</v>
      </c>
      <c r="T3707" t="s">
        <v>199</v>
      </c>
      <c r="U3707" t="s">
        <v>3582</v>
      </c>
    </row>
    <row r="3708" spans="1:21" hidden="1" x14ac:dyDescent="0.25">
      <c r="A3708" t="s">
        <v>711</v>
      </c>
      <c r="B3708" t="s">
        <v>16</v>
      </c>
      <c r="C3708" t="s">
        <v>17</v>
      </c>
      <c r="E3708" s="1">
        <v>45210</v>
      </c>
      <c r="F3708" s="3" t="s">
        <v>3146</v>
      </c>
      <c r="G3708" t="s">
        <v>3147</v>
      </c>
      <c r="H3708" t="s">
        <v>20</v>
      </c>
      <c r="I3708" t="s">
        <v>126</v>
      </c>
      <c r="J3708" s="3" t="s">
        <v>3148</v>
      </c>
      <c r="K3708" s="3">
        <v>600450</v>
      </c>
      <c r="L3708" s="3" t="s">
        <v>22</v>
      </c>
      <c r="M3708" s="5">
        <v>46173</v>
      </c>
      <c r="O3708" t="s">
        <v>23</v>
      </c>
      <c r="P3708">
        <v>20</v>
      </c>
      <c r="S3708" s="6">
        <v>45286</v>
      </c>
      <c r="T3708" t="s">
        <v>707</v>
      </c>
      <c r="U3708" t="s">
        <v>3610</v>
      </c>
    </row>
    <row r="3709" spans="1:21" hidden="1" x14ac:dyDescent="0.25">
      <c r="A3709" t="s">
        <v>711</v>
      </c>
      <c r="B3709" t="s">
        <v>16</v>
      </c>
      <c r="C3709" t="s">
        <v>17</v>
      </c>
      <c r="E3709" s="1">
        <v>44397</v>
      </c>
      <c r="F3709" s="3" t="s">
        <v>935</v>
      </c>
      <c r="G3709" t="s">
        <v>936</v>
      </c>
      <c r="H3709" t="s">
        <v>195</v>
      </c>
      <c r="I3709" t="s">
        <v>233</v>
      </c>
      <c r="J3709" s="3" t="s">
        <v>937</v>
      </c>
      <c r="K3709" s="3">
        <v>1295814</v>
      </c>
      <c r="L3709" s="3" t="s">
        <v>22</v>
      </c>
      <c r="M3709" s="5">
        <v>46193</v>
      </c>
      <c r="O3709" t="s">
        <v>23</v>
      </c>
      <c r="P3709">
        <v>6</v>
      </c>
      <c r="S3709" s="6">
        <v>45286</v>
      </c>
      <c r="T3709" t="s">
        <v>707</v>
      </c>
      <c r="U3709" t="s">
        <v>3608</v>
      </c>
    </row>
    <row r="3710" spans="1:21" hidden="1" x14ac:dyDescent="0.25">
      <c r="A3710" t="s">
        <v>711</v>
      </c>
      <c r="B3710" t="s">
        <v>74</v>
      </c>
      <c r="C3710" t="s">
        <v>17</v>
      </c>
      <c r="E3710" s="1">
        <v>44494</v>
      </c>
      <c r="F3710" s="3">
        <v>16179538</v>
      </c>
      <c r="G3710" t="s">
        <v>1138</v>
      </c>
      <c r="H3710" t="s">
        <v>688</v>
      </c>
      <c r="I3710" t="s">
        <v>1139</v>
      </c>
      <c r="J3710" s="3" t="s">
        <v>1140</v>
      </c>
      <c r="K3710" s="3">
        <v>100925</v>
      </c>
      <c r="L3710" s="3" t="s">
        <v>102</v>
      </c>
      <c r="M3710" s="5">
        <v>45716</v>
      </c>
      <c r="O3710" t="s">
        <v>2708</v>
      </c>
      <c r="P3710" s="10">
        <v>1500</v>
      </c>
      <c r="S3710" s="6">
        <v>45286</v>
      </c>
      <c r="T3710" t="s">
        <v>707</v>
      </c>
      <c r="U3710" t="s">
        <v>3608</v>
      </c>
    </row>
    <row r="3711" spans="1:21" hidden="1" x14ac:dyDescent="0.25">
      <c r="A3711" t="s">
        <v>1547</v>
      </c>
      <c r="B3711" t="s">
        <v>65</v>
      </c>
      <c r="C3711" t="s">
        <v>17</v>
      </c>
      <c r="E3711" s="1">
        <v>44799</v>
      </c>
      <c r="F3711" s="3">
        <v>5719740</v>
      </c>
      <c r="G3711" t="s">
        <v>1706</v>
      </c>
      <c r="H3711" t="s">
        <v>20</v>
      </c>
      <c r="I3711" t="s">
        <v>20</v>
      </c>
      <c r="J3711" s="3" t="s">
        <v>1707</v>
      </c>
      <c r="K3711" s="3">
        <v>83931</v>
      </c>
      <c r="L3711" s="3" t="s">
        <v>2487</v>
      </c>
      <c r="M3711" s="5">
        <v>46625</v>
      </c>
      <c r="O3711" t="s">
        <v>23</v>
      </c>
      <c r="P3711">
        <v>1</v>
      </c>
      <c r="S3711" s="6">
        <v>45299</v>
      </c>
      <c r="T3711" t="s">
        <v>707</v>
      </c>
      <c r="U3711" t="s">
        <v>3611</v>
      </c>
    </row>
    <row r="3712" spans="1:21" hidden="1" x14ac:dyDescent="0.25">
      <c r="A3712" t="s">
        <v>3674</v>
      </c>
      <c r="B3712" t="s">
        <v>74</v>
      </c>
      <c r="C3712" t="s">
        <v>17</v>
      </c>
      <c r="D3712" t="s">
        <v>2243</v>
      </c>
      <c r="E3712" s="1">
        <v>45217</v>
      </c>
      <c r="F3712" s="3">
        <v>57254799</v>
      </c>
      <c r="G3712" t="s">
        <v>3848</v>
      </c>
      <c r="H3712" t="s">
        <v>744</v>
      </c>
      <c r="I3712" t="s">
        <v>720</v>
      </c>
      <c r="J3712" s="3" t="s">
        <v>3849</v>
      </c>
      <c r="K3712" s="3" t="s">
        <v>3850</v>
      </c>
      <c r="L3712" s="3" t="s">
        <v>102</v>
      </c>
      <c r="M3712" s="5">
        <v>46407</v>
      </c>
      <c r="N3712">
        <v>25</v>
      </c>
      <c r="O3712" t="s">
        <v>422</v>
      </c>
      <c r="R3712" s="10">
        <v>24665.9</v>
      </c>
      <c r="S3712" s="6">
        <v>45217</v>
      </c>
      <c r="T3712" t="s">
        <v>2032</v>
      </c>
      <c r="U3712" t="s">
        <v>2630</v>
      </c>
    </row>
    <row r="3713" spans="1:21" hidden="1" x14ac:dyDescent="0.25">
      <c r="A3713" t="s">
        <v>1647</v>
      </c>
      <c r="B3713" t="s">
        <v>74</v>
      </c>
      <c r="C3713" t="s">
        <v>17</v>
      </c>
      <c r="D3713" t="s">
        <v>2243</v>
      </c>
      <c r="E3713" s="1">
        <v>45217</v>
      </c>
      <c r="F3713" s="3">
        <v>57254799</v>
      </c>
      <c r="G3713" t="s">
        <v>3848</v>
      </c>
      <c r="H3713" t="s">
        <v>744</v>
      </c>
      <c r="I3713" t="s">
        <v>720</v>
      </c>
      <c r="J3713" s="3" t="s">
        <v>3849</v>
      </c>
      <c r="K3713" s="3" t="s">
        <v>3850</v>
      </c>
      <c r="L3713" s="3" t="s">
        <v>102</v>
      </c>
      <c r="M3713" s="5">
        <v>46407</v>
      </c>
      <c r="O3713" t="s">
        <v>422</v>
      </c>
      <c r="P3713">
        <f>30/1000</f>
        <v>0.03</v>
      </c>
      <c r="S3713" s="6">
        <v>45264</v>
      </c>
      <c r="T3713" t="s">
        <v>689</v>
      </c>
      <c r="U3713" t="s">
        <v>3274</v>
      </c>
    </row>
    <row r="3714" spans="1:21" hidden="1" x14ac:dyDescent="0.25">
      <c r="A3714" t="s">
        <v>1647</v>
      </c>
      <c r="B3714" t="s">
        <v>74</v>
      </c>
      <c r="C3714" t="s">
        <v>17</v>
      </c>
      <c r="D3714" t="s">
        <v>2243</v>
      </c>
      <c r="E3714" s="1">
        <v>45217</v>
      </c>
      <c r="F3714" s="3">
        <v>57254799</v>
      </c>
      <c r="G3714" t="s">
        <v>3848</v>
      </c>
      <c r="H3714" t="s">
        <v>744</v>
      </c>
      <c r="I3714" t="s">
        <v>720</v>
      </c>
      <c r="J3714" s="3" t="s">
        <v>3849</v>
      </c>
      <c r="K3714" s="3" t="s">
        <v>3850</v>
      </c>
      <c r="L3714" s="3" t="s">
        <v>102</v>
      </c>
      <c r="M3714" s="5">
        <v>46407</v>
      </c>
      <c r="O3714" t="s">
        <v>422</v>
      </c>
      <c r="S3714" s="6">
        <v>45293</v>
      </c>
      <c r="T3714" t="s">
        <v>2032</v>
      </c>
      <c r="U3714" t="s">
        <v>2022</v>
      </c>
    </row>
    <row r="3715" spans="1:21" hidden="1" x14ac:dyDescent="0.25">
      <c r="A3715" t="s">
        <v>1647</v>
      </c>
      <c r="B3715" t="s">
        <v>74</v>
      </c>
      <c r="C3715" t="s">
        <v>17</v>
      </c>
      <c r="D3715" t="s">
        <v>2243</v>
      </c>
      <c r="E3715" s="1">
        <v>45217</v>
      </c>
      <c r="F3715" s="3">
        <v>57254799</v>
      </c>
      <c r="G3715" t="s">
        <v>3848</v>
      </c>
      <c r="H3715" t="s">
        <v>744</v>
      </c>
      <c r="I3715" t="s">
        <v>720</v>
      </c>
      <c r="J3715" s="3" t="s">
        <v>3849</v>
      </c>
      <c r="K3715" s="3" t="s">
        <v>3850</v>
      </c>
      <c r="L3715" s="3" t="s">
        <v>102</v>
      </c>
      <c r="M3715" s="5">
        <v>46407</v>
      </c>
      <c r="O3715" t="s">
        <v>422</v>
      </c>
      <c r="P3715">
        <f>324.1/100</f>
        <v>3.2410000000000001</v>
      </c>
      <c r="S3715" s="6">
        <v>45308</v>
      </c>
      <c r="T3715" t="s">
        <v>2197</v>
      </c>
      <c r="U3715" t="s">
        <v>3780</v>
      </c>
    </row>
    <row r="3716" spans="1:21" hidden="1" x14ac:dyDescent="0.25">
      <c r="A3716" t="s">
        <v>1647</v>
      </c>
      <c r="B3716" t="s">
        <v>74</v>
      </c>
      <c r="C3716" t="s">
        <v>17</v>
      </c>
      <c r="D3716" t="s">
        <v>2243</v>
      </c>
      <c r="E3716" s="1">
        <v>45217</v>
      </c>
      <c r="F3716" s="3">
        <v>57254799</v>
      </c>
      <c r="G3716" t="s">
        <v>3848</v>
      </c>
      <c r="H3716" t="s">
        <v>744</v>
      </c>
      <c r="I3716" t="s">
        <v>720</v>
      </c>
      <c r="J3716" s="3" t="s">
        <v>3849</v>
      </c>
      <c r="K3716" s="3" t="s">
        <v>3850</v>
      </c>
      <c r="L3716" s="3" t="s">
        <v>102</v>
      </c>
      <c r="M3716" s="5">
        <v>46407</v>
      </c>
      <c r="O3716" t="s">
        <v>422</v>
      </c>
      <c r="P3716">
        <f>10/100</f>
        <v>0.1</v>
      </c>
      <c r="S3716" s="6">
        <v>45334</v>
      </c>
      <c r="T3716" t="s">
        <v>2197</v>
      </c>
      <c r="U3716" t="s">
        <v>954</v>
      </c>
    </row>
    <row r="3717" spans="1:21" hidden="1" x14ac:dyDescent="0.25">
      <c r="A3717" t="s">
        <v>1647</v>
      </c>
      <c r="B3717" t="s">
        <v>74</v>
      </c>
      <c r="C3717" t="s">
        <v>17</v>
      </c>
      <c r="D3717" t="s">
        <v>2243</v>
      </c>
      <c r="E3717" s="1">
        <v>45217</v>
      </c>
      <c r="F3717" s="3">
        <v>57254799</v>
      </c>
      <c r="G3717" t="s">
        <v>3848</v>
      </c>
      <c r="H3717" t="s">
        <v>744</v>
      </c>
      <c r="I3717" t="s">
        <v>720</v>
      </c>
      <c r="J3717" s="3" t="s">
        <v>3849</v>
      </c>
      <c r="K3717" s="3" t="s">
        <v>3850</v>
      </c>
      <c r="L3717" s="3" t="s">
        <v>102</v>
      </c>
      <c r="M3717" s="5">
        <v>46407</v>
      </c>
      <c r="O3717" t="s">
        <v>422</v>
      </c>
      <c r="P3717">
        <f>29.5/100</f>
        <v>0.29499999999999998</v>
      </c>
      <c r="S3717" s="6">
        <v>45391</v>
      </c>
      <c r="T3717" t="s">
        <v>2197</v>
      </c>
      <c r="U3717" t="s">
        <v>954</v>
      </c>
    </row>
    <row r="3718" spans="1:21" hidden="1" x14ac:dyDescent="0.25">
      <c r="A3718" t="s">
        <v>1647</v>
      </c>
      <c r="B3718" t="s">
        <v>74</v>
      </c>
      <c r="C3718" t="s">
        <v>17</v>
      </c>
      <c r="D3718" t="s">
        <v>2243</v>
      </c>
      <c r="E3718" s="1">
        <v>45217</v>
      </c>
      <c r="F3718" s="3">
        <v>57254799</v>
      </c>
      <c r="G3718" t="s">
        <v>3848</v>
      </c>
      <c r="H3718" t="s">
        <v>744</v>
      </c>
      <c r="I3718" t="s">
        <v>720</v>
      </c>
      <c r="J3718" s="3" t="s">
        <v>3849</v>
      </c>
      <c r="K3718" s="3" t="s">
        <v>3850</v>
      </c>
      <c r="L3718" s="3" t="s">
        <v>102</v>
      </c>
      <c r="M3718" s="5">
        <v>46407</v>
      </c>
      <c r="O3718" t="s">
        <v>422</v>
      </c>
      <c r="P3718">
        <f>0.5/100</f>
        <v>5.0000000000000001E-3</v>
      </c>
      <c r="S3718" s="6">
        <v>45397</v>
      </c>
      <c r="T3718" t="s">
        <v>2197</v>
      </c>
      <c r="U3718" t="s">
        <v>3953</v>
      </c>
    </row>
    <row r="3719" spans="1:21" hidden="1" x14ac:dyDescent="0.25">
      <c r="A3719" t="s">
        <v>1647</v>
      </c>
      <c r="B3719" t="s">
        <v>74</v>
      </c>
      <c r="C3719" t="s">
        <v>17</v>
      </c>
      <c r="E3719" s="1">
        <v>44299</v>
      </c>
      <c r="F3719" s="3" t="s">
        <v>742</v>
      </c>
      <c r="G3719" t="s">
        <v>743</v>
      </c>
      <c r="H3719" t="s">
        <v>744</v>
      </c>
      <c r="I3719" t="s">
        <v>745</v>
      </c>
      <c r="J3719" s="3" t="s">
        <v>746</v>
      </c>
      <c r="K3719" s="3" t="s">
        <v>747</v>
      </c>
      <c r="L3719" s="3" t="s">
        <v>22</v>
      </c>
      <c r="M3719" s="5">
        <v>45168</v>
      </c>
      <c r="N3719">
        <v>39943.910000000003</v>
      </c>
      <c r="O3719" t="s">
        <v>103</v>
      </c>
      <c r="R3719" s="10">
        <f>Table1[[#This Row],[Initial Balance]]-P3726-P3745-P3746-P3760-P3780-P3781-P3896-P6340-P6341-P6342</f>
        <v>39492.899600000004</v>
      </c>
      <c r="S3719" s="6">
        <v>44875</v>
      </c>
      <c r="T3719" t="s">
        <v>24</v>
      </c>
      <c r="U3719" t="s">
        <v>1841</v>
      </c>
    </row>
    <row r="3720" spans="1:21" hidden="1" x14ac:dyDescent="0.25">
      <c r="A3720" t="s">
        <v>1647</v>
      </c>
      <c r="B3720" t="s">
        <v>74</v>
      </c>
      <c r="C3720" t="s">
        <v>17</v>
      </c>
      <c r="E3720" s="1">
        <v>44299</v>
      </c>
      <c r="F3720" s="3" t="s">
        <v>742</v>
      </c>
      <c r="G3720" t="s">
        <v>743</v>
      </c>
      <c r="H3720" t="s">
        <v>744</v>
      </c>
      <c r="I3720" t="s">
        <v>745</v>
      </c>
      <c r="J3720" s="3" t="s">
        <v>746</v>
      </c>
      <c r="K3720" s="3" t="s">
        <v>747</v>
      </c>
      <c r="L3720" s="3" t="s">
        <v>22</v>
      </c>
      <c r="M3720" s="5">
        <v>45168</v>
      </c>
      <c r="O3720" t="s">
        <v>103</v>
      </c>
      <c r="P3720">
        <v>0.1</v>
      </c>
      <c r="S3720" s="6">
        <v>44879</v>
      </c>
      <c r="T3720" t="s">
        <v>199</v>
      </c>
      <c r="U3720" t="s">
        <v>1856</v>
      </c>
    </row>
    <row r="3721" spans="1:21" hidden="1" x14ac:dyDescent="0.25">
      <c r="A3721" t="s">
        <v>1647</v>
      </c>
      <c r="B3721" t="s">
        <v>74</v>
      </c>
      <c r="C3721" t="s">
        <v>17</v>
      </c>
      <c r="E3721" s="1">
        <v>44299</v>
      </c>
      <c r="F3721" s="3" t="s">
        <v>742</v>
      </c>
      <c r="G3721" t="s">
        <v>743</v>
      </c>
      <c r="H3721" t="s">
        <v>744</v>
      </c>
      <c r="I3721" t="s">
        <v>745</v>
      </c>
      <c r="J3721" s="3" t="s">
        <v>746</v>
      </c>
      <c r="K3721" s="3" t="s">
        <v>747</v>
      </c>
      <c r="L3721" s="3" t="s">
        <v>22</v>
      </c>
      <c r="M3721" s="5">
        <v>45168</v>
      </c>
      <c r="O3721" t="s">
        <v>103</v>
      </c>
      <c r="P3721">
        <v>0.31912000000000001</v>
      </c>
      <c r="S3721" s="6">
        <v>44901</v>
      </c>
      <c r="T3721" t="s">
        <v>689</v>
      </c>
      <c r="U3721" t="s">
        <v>1959</v>
      </c>
    </row>
    <row r="3722" spans="1:21" hidden="1" x14ac:dyDescent="0.25">
      <c r="A3722" t="s">
        <v>1647</v>
      </c>
      <c r="B3722" t="s">
        <v>74</v>
      </c>
      <c r="C3722" t="s">
        <v>17</v>
      </c>
      <c r="E3722" s="1">
        <v>44299</v>
      </c>
      <c r="F3722" s="3" t="s">
        <v>742</v>
      </c>
      <c r="G3722" t="s">
        <v>743</v>
      </c>
      <c r="H3722" t="s">
        <v>744</v>
      </c>
      <c r="I3722" t="s">
        <v>745</v>
      </c>
      <c r="J3722" s="3" t="s">
        <v>746</v>
      </c>
      <c r="K3722" s="3" t="s">
        <v>747</v>
      </c>
      <c r="L3722" s="3" t="s">
        <v>22</v>
      </c>
      <c r="M3722" s="5">
        <v>45168</v>
      </c>
      <c r="O3722" t="s">
        <v>103</v>
      </c>
      <c r="P3722">
        <v>1</v>
      </c>
      <c r="S3722" s="6">
        <v>44906</v>
      </c>
      <c r="T3722" t="s">
        <v>199</v>
      </c>
      <c r="U3722" t="s">
        <v>1727</v>
      </c>
    </row>
    <row r="3723" spans="1:21" hidden="1" x14ac:dyDescent="0.25">
      <c r="A3723" t="s">
        <v>1647</v>
      </c>
      <c r="B3723" t="s">
        <v>74</v>
      </c>
      <c r="C3723" t="s">
        <v>17</v>
      </c>
      <c r="E3723" s="1">
        <v>44299</v>
      </c>
      <c r="F3723" s="3" t="s">
        <v>742</v>
      </c>
      <c r="G3723" t="s">
        <v>743</v>
      </c>
      <c r="H3723" t="s">
        <v>744</v>
      </c>
      <c r="I3723" t="s">
        <v>745</v>
      </c>
      <c r="J3723" s="3" t="s">
        <v>746</v>
      </c>
      <c r="K3723" s="3" t="s">
        <v>747</v>
      </c>
      <c r="L3723" s="3" t="s">
        <v>22</v>
      </c>
      <c r="M3723" s="5">
        <v>45168</v>
      </c>
      <c r="O3723" t="s">
        <v>103</v>
      </c>
      <c r="P3723">
        <v>42.4</v>
      </c>
      <c r="S3723" s="6">
        <v>44924</v>
      </c>
      <c r="T3723" t="s">
        <v>1996</v>
      </c>
      <c r="U3723" t="s">
        <v>1997</v>
      </c>
    </row>
    <row r="3724" spans="1:21" hidden="1" x14ac:dyDescent="0.25">
      <c r="A3724" t="s">
        <v>1647</v>
      </c>
      <c r="B3724" t="s">
        <v>74</v>
      </c>
      <c r="C3724" t="s">
        <v>17</v>
      </c>
      <c r="E3724" s="1">
        <v>44299</v>
      </c>
      <c r="F3724" s="3" t="s">
        <v>742</v>
      </c>
      <c r="G3724" t="s">
        <v>743</v>
      </c>
      <c r="H3724" t="s">
        <v>744</v>
      </c>
      <c r="I3724" t="s">
        <v>745</v>
      </c>
      <c r="J3724" s="3" t="s">
        <v>746</v>
      </c>
      <c r="K3724" s="3" t="s">
        <v>747</v>
      </c>
      <c r="L3724" s="3" t="s">
        <v>22</v>
      </c>
      <c r="M3724" s="5">
        <v>45168</v>
      </c>
      <c r="O3724" t="s">
        <v>103</v>
      </c>
      <c r="P3724">
        <v>4.72</v>
      </c>
      <c r="S3724" s="6">
        <v>44935</v>
      </c>
      <c r="T3724" t="s">
        <v>1996</v>
      </c>
      <c r="U3724" t="s">
        <v>2105</v>
      </c>
    </row>
    <row r="3725" spans="1:21" hidden="1" x14ac:dyDescent="0.25">
      <c r="A3725" t="s">
        <v>1647</v>
      </c>
      <c r="B3725" t="s">
        <v>74</v>
      </c>
      <c r="C3725" t="s">
        <v>17</v>
      </c>
      <c r="E3725" s="1">
        <v>44299</v>
      </c>
      <c r="F3725" s="3" t="s">
        <v>742</v>
      </c>
      <c r="G3725" t="s">
        <v>743</v>
      </c>
      <c r="H3725" t="s">
        <v>744</v>
      </c>
      <c r="I3725" t="s">
        <v>745</v>
      </c>
      <c r="J3725" s="3" t="s">
        <v>746</v>
      </c>
      <c r="K3725" s="3" t="s">
        <v>747</v>
      </c>
      <c r="L3725" s="3" t="s">
        <v>22</v>
      </c>
      <c r="M3725" s="5">
        <v>45168</v>
      </c>
      <c r="O3725" t="s">
        <v>103</v>
      </c>
      <c r="P3725">
        <v>103.3</v>
      </c>
      <c r="S3725" s="6">
        <v>44938</v>
      </c>
      <c r="T3725" t="s">
        <v>2010</v>
      </c>
      <c r="U3725" t="s">
        <v>2103</v>
      </c>
    </row>
    <row r="3726" spans="1:21" hidden="1" x14ac:dyDescent="0.25">
      <c r="A3726" t="s">
        <v>1647</v>
      </c>
      <c r="B3726" t="s">
        <v>74</v>
      </c>
      <c r="C3726" t="s">
        <v>17</v>
      </c>
      <c r="E3726" s="1">
        <v>44299</v>
      </c>
      <c r="F3726" s="3" t="s">
        <v>742</v>
      </c>
      <c r="G3726" t="s">
        <v>743</v>
      </c>
      <c r="H3726" t="s">
        <v>744</v>
      </c>
      <c r="I3726" t="s">
        <v>745</v>
      </c>
      <c r="J3726" s="3" t="s">
        <v>746</v>
      </c>
      <c r="K3726" s="3" t="s">
        <v>747</v>
      </c>
      <c r="L3726" s="3" t="s">
        <v>22</v>
      </c>
      <c r="M3726" s="5">
        <v>45168</v>
      </c>
      <c r="O3726" t="s">
        <v>103</v>
      </c>
      <c r="P3726">
        <v>374</v>
      </c>
      <c r="S3726" s="6">
        <v>45044</v>
      </c>
      <c r="T3726" t="s">
        <v>689</v>
      </c>
      <c r="U3726" t="s">
        <v>2643</v>
      </c>
    </row>
    <row r="3727" spans="1:21" hidden="1" x14ac:dyDescent="0.25">
      <c r="A3727" t="s">
        <v>1647</v>
      </c>
      <c r="B3727" t="s">
        <v>74</v>
      </c>
      <c r="C3727" t="s">
        <v>17</v>
      </c>
      <c r="E3727" s="1">
        <v>44299</v>
      </c>
      <c r="F3727" s="3" t="s">
        <v>3235</v>
      </c>
      <c r="G3727" t="s">
        <v>743</v>
      </c>
      <c r="H3727" t="s">
        <v>2053</v>
      </c>
      <c r="I3727" t="s">
        <v>720</v>
      </c>
      <c r="J3727" s="3" t="s">
        <v>746</v>
      </c>
      <c r="K3727" s="3" t="s">
        <v>747</v>
      </c>
      <c r="L3727" s="3" t="s">
        <v>22</v>
      </c>
      <c r="M3727" s="5">
        <v>45168</v>
      </c>
      <c r="O3727" t="s">
        <v>2985</v>
      </c>
      <c r="P3727">
        <v>377.19</v>
      </c>
      <c r="S3727" s="6">
        <v>45167</v>
      </c>
      <c r="T3727" t="s">
        <v>689</v>
      </c>
      <c r="U3727" t="s">
        <v>3040</v>
      </c>
    </row>
    <row r="3728" spans="1:21" hidden="1" x14ac:dyDescent="0.25">
      <c r="A3728" t="s">
        <v>1647</v>
      </c>
      <c r="B3728" t="s">
        <v>74</v>
      </c>
      <c r="C3728" t="s">
        <v>17</v>
      </c>
      <c r="E3728" s="1">
        <v>44299</v>
      </c>
      <c r="F3728" s="3" t="s">
        <v>742</v>
      </c>
      <c r="G3728" t="s">
        <v>743</v>
      </c>
      <c r="H3728" t="s">
        <v>2053</v>
      </c>
      <c r="I3728" t="s">
        <v>720</v>
      </c>
      <c r="J3728" s="3" t="s">
        <v>746</v>
      </c>
      <c r="K3728" s="3" t="s">
        <v>747</v>
      </c>
      <c r="L3728" s="3" t="s">
        <v>22</v>
      </c>
      <c r="M3728" s="5">
        <v>45168</v>
      </c>
      <c r="O3728" t="s">
        <v>2985</v>
      </c>
      <c r="P3728">
        <v>192.16</v>
      </c>
      <c r="S3728" s="6">
        <v>45182</v>
      </c>
      <c r="T3728" t="s">
        <v>199</v>
      </c>
      <c r="U3728" t="s">
        <v>3041</v>
      </c>
    </row>
    <row r="3729" spans="1:21" hidden="1" x14ac:dyDescent="0.25">
      <c r="A3729" t="s">
        <v>1647</v>
      </c>
      <c r="B3729" t="s">
        <v>74</v>
      </c>
      <c r="C3729" t="s">
        <v>17</v>
      </c>
      <c r="E3729" s="1">
        <v>44299</v>
      </c>
      <c r="F3729" s="3" t="s">
        <v>742</v>
      </c>
      <c r="G3729" t="s">
        <v>743</v>
      </c>
      <c r="H3729" t="s">
        <v>2053</v>
      </c>
      <c r="I3729" t="s">
        <v>3236</v>
      </c>
      <c r="J3729" s="3" t="s">
        <v>746</v>
      </c>
      <c r="K3729" s="3" t="s">
        <v>747</v>
      </c>
      <c r="L3729" s="3" t="s">
        <v>22</v>
      </c>
      <c r="M3729" s="5">
        <v>45168</v>
      </c>
      <c r="O3729" t="s">
        <v>2985</v>
      </c>
      <c r="P3729">
        <v>39527.75</v>
      </c>
      <c r="S3729" s="6">
        <v>45245</v>
      </c>
      <c r="T3729" t="s">
        <v>2032</v>
      </c>
      <c r="U3729" t="s">
        <v>3237</v>
      </c>
    </row>
    <row r="3730" spans="1:21" hidden="1" x14ac:dyDescent="0.25">
      <c r="A3730" t="s">
        <v>1647</v>
      </c>
      <c r="B3730" t="s">
        <v>74</v>
      </c>
      <c r="C3730" t="s">
        <v>722</v>
      </c>
      <c r="E3730" s="1">
        <v>45217</v>
      </c>
      <c r="F3730" s="3">
        <v>50000695</v>
      </c>
      <c r="G3730" t="s">
        <v>743</v>
      </c>
      <c r="H3730" s="1" t="s">
        <v>2053</v>
      </c>
      <c r="I3730" s="3" t="s">
        <v>720</v>
      </c>
      <c r="J3730" s="3" t="s">
        <v>4026</v>
      </c>
      <c r="K3730" s="3" t="s">
        <v>4027</v>
      </c>
      <c r="L3730" s="3" t="s">
        <v>22</v>
      </c>
      <c r="M3730" s="5">
        <v>45939</v>
      </c>
      <c r="N3730" s="3">
        <v>40000</v>
      </c>
      <c r="O3730" s="3" t="s">
        <v>2985</v>
      </c>
      <c r="P3730" s="5"/>
      <c r="S3730" s="6">
        <v>45217</v>
      </c>
      <c r="T3730" t="s">
        <v>2032</v>
      </c>
      <c r="U3730" s="10" t="s">
        <v>3663</v>
      </c>
    </row>
    <row r="3731" spans="1:21" hidden="1" x14ac:dyDescent="0.25">
      <c r="A3731" t="s">
        <v>1647</v>
      </c>
      <c r="B3731" t="s">
        <v>74</v>
      </c>
      <c r="C3731" t="s">
        <v>722</v>
      </c>
      <c r="E3731" s="1">
        <v>45217</v>
      </c>
      <c r="F3731" s="3">
        <v>50000695</v>
      </c>
      <c r="G3731" t="s">
        <v>743</v>
      </c>
      <c r="H3731" t="s">
        <v>2053</v>
      </c>
      <c r="I3731" t="s">
        <v>720</v>
      </c>
      <c r="J3731" s="3" t="s">
        <v>4026</v>
      </c>
      <c r="K3731" s="3" t="s">
        <v>4027</v>
      </c>
      <c r="L3731" s="3" t="s">
        <v>22</v>
      </c>
      <c r="M3731" s="5">
        <v>45939</v>
      </c>
      <c r="O3731" t="s">
        <v>2985</v>
      </c>
      <c r="P3731">
        <v>0.6</v>
      </c>
      <c r="S3731" s="6">
        <v>45227</v>
      </c>
      <c r="T3731" t="s">
        <v>689</v>
      </c>
      <c r="U3731" t="s">
        <v>3274</v>
      </c>
    </row>
    <row r="3732" spans="1:21" hidden="1" x14ac:dyDescent="0.25">
      <c r="A3732" t="s">
        <v>1647</v>
      </c>
      <c r="B3732" t="s">
        <v>74</v>
      </c>
      <c r="C3732" t="s">
        <v>17</v>
      </c>
      <c r="E3732" s="1">
        <v>45217</v>
      </c>
      <c r="F3732" s="3">
        <v>50000695</v>
      </c>
      <c r="G3732" t="s">
        <v>743</v>
      </c>
      <c r="H3732" t="s">
        <v>2053</v>
      </c>
      <c r="I3732" t="s">
        <v>720</v>
      </c>
      <c r="J3732" s="3" t="s">
        <v>4026</v>
      </c>
      <c r="K3732" s="3" t="s">
        <v>4027</v>
      </c>
      <c r="L3732" s="3" t="s">
        <v>22</v>
      </c>
      <c r="M3732" s="5">
        <v>45939</v>
      </c>
      <c r="O3732" t="s">
        <v>2985</v>
      </c>
      <c r="P3732">
        <v>0</v>
      </c>
      <c r="S3732" s="6">
        <v>45219</v>
      </c>
      <c r="T3732" t="s">
        <v>346</v>
      </c>
      <c r="U3732" t="s">
        <v>4028</v>
      </c>
    </row>
    <row r="3733" spans="1:21" hidden="1" x14ac:dyDescent="0.25">
      <c r="A3733" t="s">
        <v>1647</v>
      </c>
      <c r="B3733" t="s">
        <v>74</v>
      </c>
      <c r="C3733" t="s">
        <v>17</v>
      </c>
      <c r="E3733" s="1">
        <v>45217</v>
      </c>
      <c r="F3733" s="3">
        <v>50000695</v>
      </c>
      <c r="G3733" t="s">
        <v>743</v>
      </c>
      <c r="H3733" t="s">
        <v>2053</v>
      </c>
      <c r="I3733" t="s">
        <v>720</v>
      </c>
      <c r="J3733" s="3" t="s">
        <v>4026</v>
      </c>
      <c r="K3733" s="3" t="s">
        <v>4027</v>
      </c>
      <c r="L3733" s="3" t="s">
        <v>22</v>
      </c>
      <c r="M3733" s="5">
        <v>45939</v>
      </c>
      <c r="O3733" t="s">
        <v>2985</v>
      </c>
      <c r="P3733">
        <v>0.2</v>
      </c>
      <c r="S3733" s="6">
        <v>45278</v>
      </c>
      <c r="T3733" t="s">
        <v>689</v>
      </c>
      <c r="U3733" t="s">
        <v>4029</v>
      </c>
    </row>
    <row r="3734" spans="1:21" hidden="1" x14ac:dyDescent="0.25">
      <c r="A3734" t="s">
        <v>4030</v>
      </c>
      <c r="B3734" t="s">
        <v>74</v>
      </c>
      <c r="C3734" t="s">
        <v>17</v>
      </c>
      <c r="E3734" s="1">
        <v>45217</v>
      </c>
      <c r="F3734" s="3">
        <v>50000695</v>
      </c>
      <c r="G3734" t="s">
        <v>743</v>
      </c>
      <c r="H3734" t="s">
        <v>2053</v>
      </c>
      <c r="I3734" t="s">
        <v>720</v>
      </c>
      <c r="J3734" s="3" t="s">
        <v>4026</v>
      </c>
      <c r="K3734" s="3" t="s">
        <v>4027</v>
      </c>
      <c r="L3734" s="3" t="s">
        <v>22</v>
      </c>
      <c r="M3734" s="5">
        <v>45939</v>
      </c>
      <c r="O3734" t="s">
        <v>2985</v>
      </c>
      <c r="P3734">
        <v>8</v>
      </c>
      <c r="S3734" s="6">
        <v>45282</v>
      </c>
      <c r="T3734" t="s">
        <v>199</v>
      </c>
      <c r="U3734" t="s">
        <v>3582</v>
      </c>
    </row>
    <row r="3735" spans="1:21" hidden="1" x14ac:dyDescent="0.25">
      <c r="A3735" t="s">
        <v>1647</v>
      </c>
      <c r="B3735" t="s">
        <v>74</v>
      </c>
      <c r="C3735" t="s">
        <v>722</v>
      </c>
      <c r="E3735" s="1">
        <v>44907</v>
      </c>
      <c r="F3735" s="3">
        <v>5712</v>
      </c>
      <c r="G3735" t="s">
        <v>1932</v>
      </c>
      <c r="H3735" t="s">
        <v>1933</v>
      </c>
      <c r="J3735" s="3" t="s">
        <v>1934</v>
      </c>
      <c r="K3735" s="3">
        <v>2202000011</v>
      </c>
      <c r="L3735" s="3" t="s">
        <v>22</v>
      </c>
      <c r="M3735" s="5">
        <v>46418</v>
      </c>
      <c r="N3735">
        <v>40000</v>
      </c>
      <c r="O3735" t="s">
        <v>103</v>
      </c>
      <c r="R3735" s="10">
        <f>Table1[[#This Row],[Initial Balance]]-P3779-P3780-P3783-P3784-P3785-P3786-P3787-P3788-P3800-P3849-P3850-P4270-P4271</f>
        <v>39398.815999999999</v>
      </c>
      <c r="S3735" s="6">
        <v>44907</v>
      </c>
      <c r="T3735" t="s">
        <v>24</v>
      </c>
      <c r="U3735" t="s">
        <v>1726</v>
      </c>
    </row>
    <row r="3736" spans="1:21" hidden="1" x14ac:dyDescent="0.25">
      <c r="A3736" t="s">
        <v>711</v>
      </c>
      <c r="B3736" t="s">
        <v>74</v>
      </c>
      <c r="C3736" t="s">
        <v>17</v>
      </c>
      <c r="E3736" s="1">
        <v>44421</v>
      </c>
      <c r="F3736" s="3" t="s">
        <v>494</v>
      </c>
      <c r="G3736" t="s">
        <v>2812</v>
      </c>
      <c r="H3736" t="s">
        <v>226</v>
      </c>
      <c r="I3736" t="s">
        <v>3144</v>
      </c>
      <c r="J3736" s="3" t="s">
        <v>1015</v>
      </c>
      <c r="K3736" s="3">
        <v>217112</v>
      </c>
      <c r="L3736" s="3" t="s">
        <v>22</v>
      </c>
      <c r="M3736" s="5">
        <v>45535</v>
      </c>
      <c r="O3736" t="s">
        <v>1520</v>
      </c>
      <c r="P3736">
        <v>1</v>
      </c>
      <c r="S3736" s="6">
        <v>45252</v>
      </c>
      <c r="T3736" t="s">
        <v>689</v>
      </c>
      <c r="U3736" t="s">
        <v>3582</v>
      </c>
    </row>
    <row r="3737" spans="1:21" hidden="1" x14ac:dyDescent="0.25">
      <c r="A3737" t="s">
        <v>711</v>
      </c>
      <c r="B3737" t="s">
        <v>74</v>
      </c>
      <c r="C3737" t="s">
        <v>17</v>
      </c>
      <c r="E3737" s="1">
        <v>45203</v>
      </c>
      <c r="F3737" s="3" t="s">
        <v>693</v>
      </c>
      <c r="G3737" t="s">
        <v>3638</v>
      </c>
      <c r="H3737" t="s">
        <v>1702</v>
      </c>
      <c r="J3737" s="3" t="s">
        <v>3639</v>
      </c>
      <c r="K3737" s="3" t="s">
        <v>3357</v>
      </c>
      <c r="L3737" s="3" t="s">
        <v>22</v>
      </c>
      <c r="M3737" s="5">
        <v>46220</v>
      </c>
      <c r="N3737">
        <v>12</v>
      </c>
      <c r="O3737" t="s">
        <v>204</v>
      </c>
      <c r="R3737" s="10">
        <f>Table1[[#This Row],[Initial Balance]]-P3738-P3740-P3739-P4067</f>
        <v>0</v>
      </c>
      <c r="S3737" s="6">
        <v>45204</v>
      </c>
      <c r="T3737" t="s">
        <v>2032</v>
      </c>
      <c r="U3737" t="s">
        <v>25</v>
      </c>
    </row>
    <row r="3738" spans="1:21" hidden="1" x14ac:dyDescent="0.25">
      <c r="A3738" t="s">
        <v>711</v>
      </c>
      <c r="B3738" t="s">
        <v>74</v>
      </c>
      <c r="C3738" t="s">
        <v>17</v>
      </c>
      <c r="E3738" s="1">
        <v>45203</v>
      </c>
      <c r="F3738" s="3" t="s">
        <v>693</v>
      </c>
      <c r="G3738" t="s">
        <v>3638</v>
      </c>
      <c r="H3738" t="s">
        <v>1702</v>
      </c>
      <c r="J3738" s="3" t="s">
        <v>3639</v>
      </c>
      <c r="K3738" s="3" t="s">
        <v>3357</v>
      </c>
      <c r="L3738" s="3" t="s">
        <v>22</v>
      </c>
      <c r="M3738" s="5">
        <v>46220</v>
      </c>
      <c r="O3738" t="s">
        <v>204</v>
      </c>
      <c r="P3738">
        <v>1</v>
      </c>
      <c r="S3738" s="6">
        <v>45252</v>
      </c>
      <c r="T3738" t="s">
        <v>689</v>
      </c>
      <c r="U3738" t="s">
        <v>3582</v>
      </c>
    </row>
    <row r="3739" spans="1:21" hidden="1" x14ac:dyDescent="0.25">
      <c r="A3739" t="s">
        <v>711</v>
      </c>
      <c r="B3739" t="s">
        <v>74</v>
      </c>
      <c r="C3739" t="s">
        <v>17</v>
      </c>
      <c r="E3739" s="1">
        <v>45203</v>
      </c>
      <c r="F3739" s="3" t="s">
        <v>693</v>
      </c>
      <c r="G3739" t="s">
        <v>3638</v>
      </c>
      <c r="H3739" t="s">
        <v>1702</v>
      </c>
      <c r="J3739" s="3" t="s">
        <v>3639</v>
      </c>
      <c r="K3739" s="3" t="s">
        <v>3357</v>
      </c>
      <c r="L3739" s="3" t="s">
        <v>22</v>
      </c>
      <c r="M3739" s="5">
        <v>46220</v>
      </c>
      <c r="O3739" t="s">
        <v>204</v>
      </c>
      <c r="P3739">
        <v>2</v>
      </c>
      <c r="S3739" s="6">
        <v>45252</v>
      </c>
      <c r="T3739" t="s">
        <v>707</v>
      </c>
      <c r="U3739" t="s">
        <v>3640</v>
      </c>
    </row>
    <row r="3740" spans="1:21" hidden="1" x14ac:dyDescent="0.25">
      <c r="A3740" t="s">
        <v>711</v>
      </c>
      <c r="B3740" t="s">
        <v>74</v>
      </c>
      <c r="C3740" t="s">
        <v>17</v>
      </c>
      <c r="E3740" s="1">
        <v>45203</v>
      </c>
      <c r="F3740" s="3" t="s">
        <v>693</v>
      </c>
      <c r="G3740" t="s">
        <v>3638</v>
      </c>
      <c r="H3740" t="s">
        <v>1702</v>
      </c>
      <c r="J3740" s="3" t="s">
        <v>3639</v>
      </c>
      <c r="K3740" s="3" t="s">
        <v>3357</v>
      </c>
      <c r="L3740" s="3" t="s">
        <v>22</v>
      </c>
      <c r="M3740" s="5">
        <v>46220</v>
      </c>
      <c r="O3740" t="s">
        <v>204</v>
      </c>
      <c r="P3740">
        <v>5</v>
      </c>
      <c r="S3740" s="6">
        <v>45282</v>
      </c>
      <c r="T3740" t="s">
        <v>199</v>
      </c>
      <c r="U3740" t="s">
        <v>3582</v>
      </c>
    </row>
    <row r="3741" spans="1:21" hidden="1" x14ac:dyDescent="0.25">
      <c r="A3741" t="s">
        <v>1794</v>
      </c>
      <c r="B3741" t="s">
        <v>74</v>
      </c>
      <c r="C3741" t="s">
        <v>722</v>
      </c>
      <c r="E3741" s="1">
        <v>44909</v>
      </c>
      <c r="F3741" s="3" t="s">
        <v>1548</v>
      </c>
      <c r="G3741" t="s">
        <v>2413</v>
      </c>
      <c r="H3741" t="s">
        <v>452</v>
      </c>
      <c r="J3741" s="3" t="s">
        <v>2820</v>
      </c>
      <c r="K3741" s="3" t="s">
        <v>2411</v>
      </c>
      <c r="L3741" s="3" t="s">
        <v>22</v>
      </c>
      <c r="M3741" s="5">
        <v>45327</v>
      </c>
      <c r="O3741" t="s">
        <v>103</v>
      </c>
      <c r="P3741">
        <v>128.35</v>
      </c>
      <c r="S3741" s="6">
        <v>45260</v>
      </c>
      <c r="T3741" t="s">
        <v>28</v>
      </c>
      <c r="U3741" t="s">
        <v>3641</v>
      </c>
    </row>
    <row r="3742" spans="1:21" hidden="1" x14ac:dyDescent="0.25">
      <c r="A3742" t="s">
        <v>1794</v>
      </c>
      <c r="B3742" t="s">
        <v>74</v>
      </c>
      <c r="C3742" t="s">
        <v>722</v>
      </c>
      <c r="E3742" s="1">
        <v>44909</v>
      </c>
      <c r="F3742" s="3" t="s">
        <v>1548</v>
      </c>
      <c r="G3742" t="s">
        <v>2413</v>
      </c>
      <c r="H3742" t="s">
        <v>452</v>
      </c>
      <c r="J3742" s="3" t="s">
        <v>2820</v>
      </c>
      <c r="K3742" s="3" t="s">
        <v>2411</v>
      </c>
      <c r="L3742" s="3" t="s">
        <v>22</v>
      </c>
      <c r="M3742" s="5">
        <v>45327</v>
      </c>
      <c r="O3742" t="s">
        <v>103</v>
      </c>
      <c r="P3742">
        <v>64.2</v>
      </c>
      <c r="S3742" s="6">
        <v>45279</v>
      </c>
      <c r="T3742" t="s">
        <v>2777</v>
      </c>
      <c r="U3742" t="s">
        <v>3642</v>
      </c>
    </row>
    <row r="3743" spans="1:21" hidden="1" x14ac:dyDescent="0.25">
      <c r="A3743" t="s">
        <v>711</v>
      </c>
      <c r="B3743" t="s">
        <v>16</v>
      </c>
      <c r="C3743" t="s">
        <v>17</v>
      </c>
      <c r="E3743" s="1">
        <v>45301</v>
      </c>
      <c r="F3743" s="3" t="s">
        <v>2634</v>
      </c>
      <c r="G3743" t="s">
        <v>3612</v>
      </c>
      <c r="H3743" t="s">
        <v>2243</v>
      </c>
      <c r="I3743" t="s">
        <v>3613</v>
      </c>
      <c r="J3743" s="3" t="s">
        <v>3643</v>
      </c>
      <c r="K3743" s="3" t="s">
        <v>2243</v>
      </c>
      <c r="L3743" s="3" t="s">
        <v>22</v>
      </c>
      <c r="M3743" s="5">
        <v>45618</v>
      </c>
      <c r="N3743">
        <v>10</v>
      </c>
      <c r="O3743" t="s">
        <v>23</v>
      </c>
      <c r="R3743" s="10">
        <v>8</v>
      </c>
      <c r="S3743" s="6">
        <v>45301</v>
      </c>
      <c r="T3743" t="s">
        <v>2032</v>
      </c>
      <c r="U3743" t="s">
        <v>2022</v>
      </c>
    </row>
    <row r="3744" spans="1:21" hidden="1" x14ac:dyDescent="0.25">
      <c r="A3744" t="s">
        <v>2239</v>
      </c>
      <c r="B3744" t="s">
        <v>16</v>
      </c>
      <c r="C3744" t="s">
        <v>17</v>
      </c>
      <c r="E3744" s="1">
        <v>45302</v>
      </c>
      <c r="F3744" s="3">
        <v>15</v>
      </c>
      <c r="G3744" t="s">
        <v>3644</v>
      </c>
      <c r="H3744" t="s">
        <v>67</v>
      </c>
      <c r="I3744" t="s">
        <v>3645</v>
      </c>
      <c r="J3744" s="3" t="s">
        <v>4324</v>
      </c>
      <c r="K3744" s="3" t="s">
        <v>2262</v>
      </c>
      <c r="L3744" s="3" t="s">
        <v>22</v>
      </c>
      <c r="M3744" s="5">
        <v>45664</v>
      </c>
      <c r="N3744">
        <v>855</v>
      </c>
      <c r="O3744" t="s">
        <v>23</v>
      </c>
      <c r="R3744" s="10">
        <v>855</v>
      </c>
      <c r="S3744" s="6">
        <v>45302</v>
      </c>
      <c r="T3744" t="s">
        <v>2032</v>
      </c>
      <c r="U3744" t="s">
        <v>3578</v>
      </c>
    </row>
    <row r="3745" spans="1:21" hidden="1" x14ac:dyDescent="0.25">
      <c r="A3745" t="s">
        <v>2239</v>
      </c>
      <c r="B3745" t="s">
        <v>65</v>
      </c>
      <c r="C3745" t="s">
        <v>17</v>
      </c>
      <c r="E3745" s="1">
        <v>45302</v>
      </c>
      <c r="F3745" s="3">
        <v>13</v>
      </c>
      <c r="G3745" t="s">
        <v>1935</v>
      </c>
      <c r="H3745" t="s">
        <v>67</v>
      </c>
      <c r="I3745" t="s">
        <v>3016</v>
      </c>
      <c r="J3745" s="3" t="s">
        <v>3647</v>
      </c>
      <c r="K3745" s="3" t="s">
        <v>3648</v>
      </c>
      <c r="L3745" s="3" t="s">
        <v>22</v>
      </c>
      <c r="M3745" s="5">
        <v>45728</v>
      </c>
      <c r="N3745">
        <v>1140</v>
      </c>
      <c r="O3745" t="s">
        <v>23</v>
      </c>
      <c r="R3745" s="10">
        <v>0</v>
      </c>
      <c r="S3745" s="6">
        <v>45597</v>
      </c>
      <c r="T3745" t="s">
        <v>2633</v>
      </c>
      <c r="U3745" t="s">
        <v>2022</v>
      </c>
    </row>
    <row r="3746" spans="1:21" hidden="1" x14ac:dyDescent="0.25">
      <c r="A3746" t="s">
        <v>2239</v>
      </c>
      <c r="B3746" t="s">
        <v>65</v>
      </c>
      <c r="C3746" t="s">
        <v>17</v>
      </c>
      <c r="D3746" t="s">
        <v>2243</v>
      </c>
      <c r="E3746" s="1">
        <v>45302</v>
      </c>
      <c r="F3746" s="3">
        <v>1753366</v>
      </c>
      <c r="G3746" t="s">
        <v>3649</v>
      </c>
      <c r="I3746" t="s">
        <v>3650</v>
      </c>
      <c r="J3746" s="3" t="s">
        <v>3646</v>
      </c>
      <c r="K3746" s="3">
        <v>6106508086</v>
      </c>
      <c r="L3746" s="3" t="s">
        <v>22</v>
      </c>
      <c r="M3746" s="5">
        <v>45869</v>
      </c>
      <c r="N3746">
        <v>700</v>
      </c>
      <c r="O3746" t="s">
        <v>23</v>
      </c>
      <c r="R3746" s="10">
        <v>500</v>
      </c>
      <c r="S3746" s="6">
        <v>45302</v>
      </c>
      <c r="T3746" t="s">
        <v>2032</v>
      </c>
      <c r="U3746" t="s">
        <v>104</v>
      </c>
    </row>
    <row r="3747" spans="1:21" hidden="1" x14ac:dyDescent="0.25">
      <c r="A3747" t="s">
        <v>1794</v>
      </c>
      <c r="B3747" t="s">
        <v>16</v>
      </c>
      <c r="C3747" t="s">
        <v>17</v>
      </c>
      <c r="E3747" s="1">
        <v>44909</v>
      </c>
      <c r="F3747" s="3" t="s">
        <v>1942</v>
      </c>
      <c r="G3747" t="s">
        <v>3654</v>
      </c>
      <c r="H3747" t="s">
        <v>3193</v>
      </c>
      <c r="J3747" s="3" t="s">
        <v>1944</v>
      </c>
      <c r="K3747" s="3">
        <v>1339608</v>
      </c>
      <c r="L3747" s="3" t="s">
        <v>22</v>
      </c>
      <c r="M3747" s="5">
        <v>46355</v>
      </c>
      <c r="O3747" t="s">
        <v>23</v>
      </c>
      <c r="P3747">
        <v>3</v>
      </c>
      <c r="S3747" s="6">
        <v>44943</v>
      </c>
      <c r="T3747" t="s">
        <v>2777</v>
      </c>
      <c r="U3747" t="s">
        <v>3652</v>
      </c>
    </row>
    <row r="3748" spans="1:21" hidden="1" x14ac:dyDescent="0.25">
      <c r="A3748" t="s">
        <v>1794</v>
      </c>
      <c r="B3748" t="s">
        <v>16</v>
      </c>
      <c r="C3748" t="s">
        <v>17</v>
      </c>
      <c r="E3748" s="1">
        <v>44909</v>
      </c>
      <c r="F3748" s="3" t="s">
        <v>1942</v>
      </c>
      <c r="G3748" t="s">
        <v>3653</v>
      </c>
      <c r="H3748" t="s">
        <v>3193</v>
      </c>
      <c r="J3748" s="3" t="s">
        <v>1944</v>
      </c>
      <c r="K3748" s="3">
        <v>1339608</v>
      </c>
      <c r="L3748" s="3" t="s">
        <v>22</v>
      </c>
      <c r="M3748" s="5">
        <v>46355</v>
      </c>
      <c r="O3748" t="s">
        <v>23</v>
      </c>
      <c r="P3748">
        <v>3</v>
      </c>
      <c r="S3748" s="6">
        <v>45294</v>
      </c>
      <c r="T3748" t="s">
        <v>2777</v>
      </c>
      <c r="U3748" t="s">
        <v>3651</v>
      </c>
    </row>
    <row r="3749" spans="1:21" hidden="1" x14ac:dyDescent="0.25">
      <c r="A3749" t="s">
        <v>1794</v>
      </c>
      <c r="B3749" t="s">
        <v>74</v>
      </c>
      <c r="C3749" t="s">
        <v>17</v>
      </c>
      <c r="E3749" s="1">
        <v>44970</v>
      </c>
      <c r="F3749" s="3">
        <v>743678</v>
      </c>
      <c r="G3749" t="s">
        <v>2409</v>
      </c>
      <c r="H3749" t="s">
        <v>688</v>
      </c>
      <c r="J3749" s="3" t="s">
        <v>2412</v>
      </c>
      <c r="K3749" s="3">
        <v>100960</v>
      </c>
      <c r="L3749" s="3" t="s">
        <v>102</v>
      </c>
      <c r="M3749" s="5">
        <v>45930</v>
      </c>
      <c r="O3749" t="s">
        <v>2985</v>
      </c>
      <c r="P3749">
        <v>77</v>
      </c>
      <c r="S3749" s="6">
        <v>45244</v>
      </c>
      <c r="T3749" t="s">
        <v>707</v>
      </c>
      <c r="U3749" t="s">
        <v>3655</v>
      </c>
    </row>
    <row r="3750" spans="1:21" hidden="1" x14ac:dyDescent="0.25">
      <c r="A3750" t="s">
        <v>1794</v>
      </c>
      <c r="B3750" t="s">
        <v>74</v>
      </c>
      <c r="C3750" t="s">
        <v>17</v>
      </c>
      <c r="E3750" s="1">
        <v>44970</v>
      </c>
      <c r="F3750" s="3">
        <v>743678</v>
      </c>
      <c r="G3750" t="s">
        <v>2409</v>
      </c>
      <c r="H3750" t="s">
        <v>688</v>
      </c>
      <c r="J3750" s="3" t="s">
        <v>2412</v>
      </c>
      <c r="K3750" s="3">
        <v>100960</v>
      </c>
      <c r="L3750" s="3" t="s">
        <v>102</v>
      </c>
      <c r="M3750" s="5">
        <v>45930</v>
      </c>
      <c r="O3750" t="s">
        <v>2985</v>
      </c>
      <c r="P3750">
        <v>879.9</v>
      </c>
      <c r="S3750" s="6">
        <v>45260</v>
      </c>
      <c r="T3750" t="s">
        <v>707</v>
      </c>
      <c r="U3750" t="s">
        <v>3656</v>
      </c>
    </row>
    <row r="3751" spans="1:21" hidden="1" x14ac:dyDescent="0.25">
      <c r="A3751" t="s">
        <v>1794</v>
      </c>
      <c r="B3751" t="s">
        <v>74</v>
      </c>
      <c r="C3751" t="s">
        <v>17</v>
      </c>
      <c r="E3751" s="1">
        <v>44970</v>
      </c>
      <c r="F3751" s="3">
        <v>743678</v>
      </c>
      <c r="G3751" t="s">
        <v>2409</v>
      </c>
      <c r="H3751" t="s">
        <v>688</v>
      </c>
      <c r="J3751" s="3" t="s">
        <v>2412</v>
      </c>
      <c r="K3751" s="3">
        <v>100960</v>
      </c>
      <c r="L3751" s="3" t="s">
        <v>102</v>
      </c>
      <c r="M3751" s="5">
        <v>45930</v>
      </c>
      <c r="O3751" t="s">
        <v>2985</v>
      </c>
      <c r="P3751">
        <v>439.9</v>
      </c>
      <c r="S3751" s="6">
        <v>45279</v>
      </c>
      <c r="T3751" t="s">
        <v>2777</v>
      </c>
      <c r="U3751" t="s">
        <v>3642</v>
      </c>
    </row>
    <row r="3752" spans="1:21" hidden="1" x14ac:dyDescent="0.25">
      <c r="A3752" t="s">
        <v>1794</v>
      </c>
      <c r="B3752" t="s">
        <v>74</v>
      </c>
      <c r="C3752" t="s">
        <v>17</v>
      </c>
      <c r="E3752" s="1">
        <v>44970</v>
      </c>
      <c r="F3752" s="3">
        <v>743678</v>
      </c>
      <c r="G3752" t="s">
        <v>2409</v>
      </c>
      <c r="H3752" t="s">
        <v>688</v>
      </c>
      <c r="J3752" s="3" t="s">
        <v>2412</v>
      </c>
      <c r="K3752" s="3">
        <v>100960</v>
      </c>
      <c r="L3752" s="3" t="s">
        <v>102</v>
      </c>
      <c r="M3752" s="5">
        <v>45930</v>
      </c>
      <c r="O3752" t="s">
        <v>2985</v>
      </c>
      <c r="P3752">
        <v>879.79</v>
      </c>
      <c r="S3752" s="6">
        <v>45300</v>
      </c>
      <c r="T3752" t="s">
        <v>2777</v>
      </c>
      <c r="U3752" t="s">
        <v>3651</v>
      </c>
    </row>
    <row r="3753" spans="1:21" hidden="1" x14ac:dyDescent="0.25">
      <c r="A3753" t="s">
        <v>1794</v>
      </c>
      <c r="B3753" t="s">
        <v>16</v>
      </c>
      <c r="C3753" t="s">
        <v>17</v>
      </c>
      <c r="E3753" s="1">
        <v>44937</v>
      </c>
      <c r="F3753" s="3">
        <v>3006</v>
      </c>
      <c r="G3753" t="s">
        <v>2168</v>
      </c>
      <c r="H3753" t="s">
        <v>20</v>
      </c>
      <c r="I3753" t="s">
        <v>20</v>
      </c>
      <c r="J3753" s="3" t="s">
        <v>2169</v>
      </c>
      <c r="K3753" s="3">
        <v>20022062</v>
      </c>
      <c r="L3753" s="3" t="s">
        <v>22</v>
      </c>
      <c r="M3753" s="5">
        <v>45857</v>
      </c>
      <c r="O3753" t="s">
        <v>23</v>
      </c>
      <c r="P3753">
        <v>8</v>
      </c>
      <c r="S3753" s="6">
        <v>45294</v>
      </c>
      <c r="T3753" t="s">
        <v>2777</v>
      </c>
      <c r="U3753" t="s">
        <v>3651</v>
      </c>
    </row>
    <row r="3754" spans="1:21" hidden="1" x14ac:dyDescent="0.25">
      <c r="A3754" t="s">
        <v>1794</v>
      </c>
      <c r="B3754" t="s">
        <v>16</v>
      </c>
      <c r="C3754" t="s">
        <v>17</v>
      </c>
      <c r="E3754" s="1">
        <v>44917</v>
      </c>
      <c r="F3754" s="3" t="s">
        <v>1977</v>
      </c>
      <c r="G3754" t="s">
        <v>1978</v>
      </c>
      <c r="H3754" t="s">
        <v>1979</v>
      </c>
      <c r="I3754" t="s">
        <v>1979</v>
      </c>
      <c r="J3754" s="3" t="s">
        <v>1980</v>
      </c>
      <c r="K3754" s="3" t="s">
        <v>1981</v>
      </c>
      <c r="L3754" s="3" t="s">
        <v>22</v>
      </c>
      <c r="M3754" s="5">
        <v>46743</v>
      </c>
      <c r="O3754" t="s">
        <v>23</v>
      </c>
      <c r="P3754">
        <v>1</v>
      </c>
      <c r="S3754" s="6">
        <v>45216</v>
      </c>
      <c r="T3754" t="s">
        <v>2777</v>
      </c>
      <c r="U3754" t="s">
        <v>3884</v>
      </c>
    </row>
    <row r="3755" spans="1:21" hidden="1" x14ac:dyDescent="0.25">
      <c r="A3755" t="s">
        <v>1794</v>
      </c>
      <c r="B3755" t="s">
        <v>16</v>
      </c>
      <c r="C3755" t="s">
        <v>17</v>
      </c>
      <c r="E3755" s="1">
        <v>45261</v>
      </c>
      <c r="F3755" s="3" t="s">
        <v>1938</v>
      </c>
      <c r="G3755" t="s">
        <v>3567</v>
      </c>
      <c r="H3755" t="s">
        <v>2243</v>
      </c>
      <c r="I3755" t="s">
        <v>233</v>
      </c>
      <c r="J3755" s="3" t="s">
        <v>3568</v>
      </c>
      <c r="K3755" s="3">
        <v>1395244</v>
      </c>
      <c r="L3755" s="3" t="s">
        <v>22</v>
      </c>
      <c r="M3755" s="5">
        <v>47050</v>
      </c>
      <c r="O3755" t="s">
        <v>23</v>
      </c>
      <c r="P3755">
        <v>3</v>
      </c>
      <c r="S3755" s="6">
        <v>45294</v>
      </c>
      <c r="T3755" t="s">
        <v>2777</v>
      </c>
      <c r="U3755" t="s">
        <v>3651</v>
      </c>
    </row>
    <row r="3756" spans="1:21" hidden="1" x14ac:dyDescent="0.25">
      <c r="A3756" t="s">
        <v>1794</v>
      </c>
      <c r="B3756" t="s">
        <v>74</v>
      </c>
      <c r="C3756" t="s">
        <v>17</v>
      </c>
      <c r="E3756" s="1">
        <v>44865</v>
      </c>
      <c r="F3756" s="3" t="s">
        <v>1808</v>
      </c>
      <c r="G3756" t="s">
        <v>1809</v>
      </c>
      <c r="H3756" t="s">
        <v>2800</v>
      </c>
      <c r="J3756" s="3" t="s">
        <v>1810</v>
      </c>
      <c r="K3756" s="3" t="s">
        <v>1811</v>
      </c>
      <c r="L3756" s="3" t="s">
        <v>102</v>
      </c>
      <c r="M3756" s="5">
        <v>45807</v>
      </c>
      <c r="N3756">
        <v>500</v>
      </c>
      <c r="O3756" t="s">
        <v>2985</v>
      </c>
      <c r="P3756">
        <v>87.78</v>
      </c>
      <c r="S3756" s="6">
        <v>45260</v>
      </c>
      <c r="T3756" t="s">
        <v>28</v>
      </c>
      <c r="U3756" t="s">
        <v>3656</v>
      </c>
    </row>
    <row r="3757" spans="1:21" hidden="1" x14ac:dyDescent="0.25">
      <c r="A3757" t="s">
        <v>1794</v>
      </c>
      <c r="B3757" t="s">
        <v>74</v>
      </c>
      <c r="C3757" t="s">
        <v>17</v>
      </c>
      <c r="E3757" s="1">
        <v>44865</v>
      </c>
      <c r="F3757" s="3" t="s">
        <v>1808</v>
      </c>
      <c r="G3757" t="s">
        <v>1809</v>
      </c>
      <c r="H3757" t="s">
        <v>2800</v>
      </c>
      <c r="J3757" s="3" t="s">
        <v>1810</v>
      </c>
      <c r="K3757" s="3" t="s">
        <v>1811</v>
      </c>
      <c r="L3757" s="3" t="s">
        <v>102</v>
      </c>
      <c r="M3757" s="5">
        <v>45807</v>
      </c>
      <c r="N3757">
        <v>500</v>
      </c>
      <c r="O3757" t="s">
        <v>2985</v>
      </c>
      <c r="P3757">
        <v>43.9</v>
      </c>
      <c r="S3757" s="6">
        <v>45279</v>
      </c>
      <c r="T3757" t="s">
        <v>2777</v>
      </c>
      <c r="U3757" t="s">
        <v>3642</v>
      </c>
    </row>
    <row r="3758" spans="1:21" hidden="1" x14ac:dyDescent="0.25">
      <c r="A3758" t="s">
        <v>1794</v>
      </c>
      <c r="B3758" t="s">
        <v>74</v>
      </c>
      <c r="C3758" t="s">
        <v>17</v>
      </c>
      <c r="E3758" s="1">
        <v>44865</v>
      </c>
      <c r="F3758" s="3" t="s">
        <v>1808</v>
      </c>
      <c r="G3758" t="s">
        <v>1809</v>
      </c>
      <c r="H3758" t="s">
        <v>2800</v>
      </c>
      <c r="J3758" s="3" t="s">
        <v>1810</v>
      </c>
      <c r="K3758" s="3" t="s">
        <v>1811</v>
      </c>
      <c r="L3758" s="3" t="s">
        <v>102</v>
      </c>
      <c r="M3758" s="5">
        <v>45807</v>
      </c>
      <c r="N3758">
        <v>500</v>
      </c>
      <c r="O3758" t="s">
        <v>2985</v>
      </c>
      <c r="P3758">
        <v>87.79</v>
      </c>
      <c r="S3758" s="6">
        <v>45300</v>
      </c>
      <c r="T3758" t="s">
        <v>2777</v>
      </c>
      <c r="U3758" t="s">
        <v>3651</v>
      </c>
    </row>
    <row r="3759" spans="1:21" hidden="1" x14ac:dyDescent="0.25">
      <c r="A3759" t="s">
        <v>1794</v>
      </c>
      <c r="B3759" t="s">
        <v>74</v>
      </c>
      <c r="C3759" t="s">
        <v>722</v>
      </c>
      <c r="E3759" s="1">
        <v>45154</v>
      </c>
      <c r="F3759" s="3" t="s">
        <v>1836</v>
      </c>
      <c r="G3759" t="s">
        <v>1796</v>
      </c>
      <c r="I3759" t="s">
        <v>3534</v>
      </c>
      <c r="J3759" s="3" t="s">
        <v>3657</v>
      </c>
      <c r="K3759" s="3" t="s">
        <v>3658</v>
      </c>
      <c r="L3759" s="3" t="s">
        <v>22</v>
      </c>
      <c r="M3759" s="5">
        <v>45808</v>
      </c>
      <c r="N3759">
        <v>10</v>
      </c>
      <c r="O3759" t="s">
        <v>422</v>
      </c>
      <c r="R3759" s="10">
        <v>2574.7800000000002</v>
      </c>
      <c r="S3759" s="6">
        <v>45154</v>
      </c>
      <c r="T3759" t="s">
        <v>3051</v>
      </c>
      <c r="U3759" t="s">
        <v>2630</v>
      </c>
    </row>
    <row r="3760" spans="1:21" hidden="1" x14ac:dyDescent="0.25">
      <c r="A3760" t="s">
        <v>1794</v>
      </c>
      <c r="B3760" t="s">
        <v>74</v>
      </c>
      <c r="C3760" t="s">
        <v>722</v>
      </c>
      <c r="E3760" s="1">
        <v>45154</v>
      </c>
      <c r="F3760" s="3" t="s">
        <v>1836</v>
      </c>
      <c r="G3760" t="s">
        <v>1796</v>
      </c>
      <c r="I3760" t="s">
        <v>3534</v>
      </c>
      <c r="J3760" s="3" t="s">
        <v>3657</v>
      </c>
      <c r="K3760" s="3" t="s">
        <v>3658</v>
      </c>
      <c r="L3760" s="3" t="s">
        <v>22</v>
      </c>
      <c r="M3760" s="5">
        <v>45808</v>
      </c>
      <c r="O3760" t="s">
        <v>422</v>
      </c>
      <c r="P3760">
        <v>1.04E-2</v>
      </c>
      <c r="S3760" s="6">
        <v>45243</v>
      </c>
      <c r="T3760" t="s">
        <v>1996</v>
      </c>
      <c r="U3760" t="s">
        <v>3659</v>
      </c>
    </row>
    <row r="3761" spans="1:21" hidden="1" x14ac:dyDescent="0.25">
      <c r="A3761" t="s">
        <v>1794</v>
      </c>
      <c r="B3761" t="s">
        <v>74</v>
      </c>
      <c r="C3761" t="s">
        <v>722</v>
      </c>
      <c r="E3761" s="1">
        <v>45154</v>
      </c>
      <c r="F3761" s="3" t="s">
        <v>1836</v>
      </c>
      <c r="G3761" t="s">
        <v>1796</v>
      </c>
      <c r="I3761" t="s">
        <v>3534</v>
      </c>
      <c r="J3761" s="3" t="s">
        <v>3657</v>
      </c>
      <c r="K3761" s="3" t="s">
        <v>3658</v>
      </c>
      <c r="L3761" s="3" t="s">
        <v>22</v>
      </c>
      <c r="M3761" s="5">
        <v>45808</v>
      </c>
      <c r="O3761" t="s">
        <v>422</v>
      </c>
      <c r="P3761">
        <v>0.128</v>
      </c>
      <c r="S3761" s="6">
        <v>45243</v>
      </c>
      <c r="T3761" t="s">
        <v>1996</v>
      </c>
      <c r="U3761" t="s">
        <v>3660</v>
      </c>
    </row>
    <row r="3762" spans="1:21" hidden="1" x14ac:dyDescent="0.25">
      <c r="A3762" t="s">
        <v>1794</v>
      </c>
      <c r="B3762" t="s">
        <v>74</v>
      </c>
      <c r="C3762" t="s">
        <v>17</v>
      </c>
      <c r="E3762" s="1">
        <v>45154</v>
      </c>
      <c r="F3762" s="3" t="s">
        <v>1836</v>
      </c>
      <c r="G3762" t="s">
        <v>1796</v>
      </c>
      <c r="I3762" t="s">
        <v>3534</v>
      </c>
      <c r="J3762" s="3" t="s">
        <v>3657</v>
      </c>
      <c r="K3762" s="3" t="s">
        <v>3658</v>
      </c>
      <c r="L3762" s="3" t="s">
        <v>22</v>
      </c>
      <c r="M3762" s="5">
        <v>45808</v>
      </c>
      <c r="O3762" t="s">
        <v>422</v>
      </c>
      <c r="P3762">
        <v>0</v>
      </c>
      <c r="S3762" s="6">
        <v>45246</v>
      </c>
      <c r="T3762" t="s">
        <v>2032</v>
      </c>
      <c r="U3762" t="s">
        <v>104</v>
      </c>
    </row>
    <row r="3763" spans="1:21" hidden="1" x14ac:dyDescent="0.25">
      <c r="A3763" t="s">
        <v>1794</v>
      </c>
      <c r="B3763" t="s">
        <v>74</v>
      </c>
      <c r="C3763" t="s">
        <v>17</v>
      </c>
      <c r="E3763" s="1">
        <v>45154</v>
      </c>
      <c r="F3763" s="3" t="s">
        <v>1836</v>
      </c>
      <c r="G3763" t="s">
        <v>1796</v>
      </c>
      <c r="I3763" t="s">
        <v>3534</v>
      </c>
      <c r="J3763" s="3" t="s">
        <v>3657</v>
      </c>
      <c r="K3763" s="3" t="s">
        <v>3658</v>
      </c>
      <c r="L3763" s="3" t="s">
        <v>22</v>
      </c>
      <c r="M3763" s="5">
        <v>45808</v>
      </c>
      <c r="O3763" t="s">
        <v>422</v>
      </c>
      <c r="P3763">
        <v>2970.08</v>
      </c>
      <c r="S3763" s="6">
        <v>45260</v>
      </c>
      <c r="T3763" t="s">
        <v>28</v>
      </c>
      <c r="U3763" t="s">
        <v>3656</v>
      </c>
    </row>
    <row r="3764" spans="1:21" hidden="1" x14ac:dyDescent="0.25">
      <c r="A3764" t="s">
        <v>1794</v>
      </c>
      <c r="B3764" t="s">
        <v>74</v>
      </c>
      <c r="C3764" t="s">
        <v>17</v>
      </c>
      <c r="E3764" s="1">
        <v>45154</v>
      </c>
      <c r="F3764" s="3" t="s">
        <v>1836</v>
      </c>
      <c r="G3764" t="s">
        <v>1796</v>
      </c>
      <c r="I3764" t="s">
        <v>3534</v>
      </c>
      <c r="J3764" s="3" t="s">
        <v>3657</v>
      </c>
      <c r="K3764" s="3" t="s">
        <v>3658</v>
      </c>
      <c r="L3764" s="3" t="s">
        <v>22</v>
      </c>
      <c r="M3764" s="5">
        <v>45808</v>
      </c>
      <c r="O3764" t="s">
        <v>422</v>
      </c>
      <c r="P3764">
        <v>1485</v>
      </c>
      <c r="S3764" s="6">
        <v>45279</v>
      </c>
      <c r="T3764" t="s">
        <v>2777</v>
      </c>
      <c r="U3764" t="s">
        <v>3642</v>
      </c>
    </row>
    <row r="3765" spans="1:21" hidden="1" x14ac:dyDescent="0.25">
      <c r="A3765" t="s">
        <v>1794</v>
      </c>
      <c r="B3765" t="s">
        <v>74</v>
      </c>
      <c r="C3765" t="s">
        <v>17</v>
      </c>
      <c r="E3765" s="1">
        <v>45154</v>
      </c>
      <c r="F3765" s="3" t="s">
        <v>1836</v>
      </c>
      <c r="G3765" t="s">
        <v>1796</v>
      </c>
      <c r="I3765" t="s">
        <v>3534</v>
      </c>
      <c r="J3765" s="3" t="s">
        <v>3657</v>
      </c>
      <c r="K3765" s="3" t="s">
        <v>3658</v>
      </c>
      <c r="L3765" s="3" t="s">
        <v>22</v>
      </c>
      <c r="M3765" s="5">
        <v>45808</v>
      </c>
      <c r="O3765" t="s">
        <v>422</v>
      </c>
      <c r="P3765">
        <v>2970</v>
      </c>
      <c r="S3765" s="6">
        <v>45300</v>
      </c>
      <c r="T3765" t="s">
        <v>2777</v>
      </c>
      <c r="U3765" t="s">
        <v>3651</v>
      </c>
    </row>
    <row r="3766" spans="1:21" hidden="1" x14ac:dyDescent="0.25">
      <c r="A3766" t="s">
        <v>711</v>
      </c>
      <c r="B3766" t="s">
        <v>16</v>
      </c>
      <c r="C3766" t="s">
        <v>17</v>
      </c>
      <c r="E3766" s="1">
        <v>44378</v>
      </c>
      <c r="F3766" s="3" t="s">
        <v>915</v>
      </c>
      <c r="G3766" t="s">
        <v>916</v>
      </c>
      <c r="H3766" t="s">
        <v>323</v>
      </c>
      <c r="I3766" t="s">
        <v>233</v>
      </c>
      <c r="J3766" s="3" t="s">
        <v>918</v>
      </c>
      <c r="K3766" s="3">
        <v>1381079</v>
      </c>
      <c r="L3766" s="3" t="s">
        <v>22</v>
      </c>
      <c r="M3766" s="5">
        <v>46204</v>
      </c>
      <c r="O3766" t="s">
        <v>23</v>
      </c>
      <c r="P3766">
        <v>27</v>
      </c>
      <c r="S3766" s="6">
        <v>45295</v>
      </c>
      <c r="T3766" t="s">
        <v>2420</v>
      </c>
      <c r="U3766" t="s">
        <v>1291</v>
      </c>
    </row>
    <row r="3767" spans="1:21" hidden="1" x14ac:dyDescent="0.25">
      <c r="A3767" t="s">
        <v>711</v>
      </c>
      <c r="B3767" t="s">
        <v>16</v>
      </c>
      <c r="C3767" t="s">
        <v>17</v>
      </c>
      <c r="E3767" s="1">
        <v>44378</v>
      </c>
      <c r="F3767" s="3" t="s">
        <v>915</v>
      </c>
      <c r="G3767" t="s">
        <v>3559</v>
      </c>
      <c r="H3767" t="s">
        <v>323</v>
      </c>
      <c r="I3767" t="s">
        <v>233</v>
      </c>
      <c r="J3767" s="3" t="s">
        <v>918</v>
      </c>
      <c r="K3767" s="3">
        <v>1381079</v>
      </c>
      <c r="L3767" s="3" t="s">
        <v>22</v>
      </c>
      <c r="M3767" s="5">
        <v>46204</v>
      </c>
      <c r="O3767" t="s">
        <v>23</v>
      </c>
      <c r="P3767">
        <v>112</v>
      </c>
      <c r="S3767" s="6">
        <v>45300</v>
      </c>
      <c r="T3767" t="s">
        <v>2420</v>
      </c>
      <c r="U3767" t="s">
        <v>3050</v>
      </c>
    </row>
    <row r="3768" spans="1:21" hidden="1" x14ac:dyDescent="0.25">
      <c r="A3768" t="s">
        <v>1794</v>
      </c>
      <c r="B3768" t="s">
        <v>74</v>
      </c>
      <c r="C3768" t="s">
        <v>722</v>
      </c>
      <c r="E3768" s="1">
        <v>45293</v>
      </c>
      <c r="F3768" s="3" t="s">
        <v>1548</v>
      </c>
      <c r="G3768" t="s">
        <v>2413</v>
      </c>
      <c r="H3768" t="s">
        <v>2243</v>
      </c>
      <c r="I3768" t="s">
        <v>452</v>
      </c>
      <c r="J3768" s="3" t="s">
        <v>3661</v>
      </c>
      <c r="K3768" s="3" t="s">
        <v>3662</v>
      </c>
      <c r="L3768" s="3" t="s">
        <v>22</v>
      </c>
      <c r="M3768" s="5">
        <v>45761</v>
      </c>
      <c r="N3768">
        <v>500</v>
      </c>
      <c r="O3768" t="s">
        <v>2985</v>
      </c>
      <c r="R3768" s="10">
        <f>Table1[[#This Row],[Initial Balance]]-P3770</f>
        <v>371.6</v>
      </c>
      <c r="S3768" s="6">
        <v>45293</v>
      </c>
      <c r="T3768" t="s">
        <v>346</v>
      </c>
      <c r="U3768" t="s">
        <v>3663</v>
      </c>
    </row>
    <row r="3769" spans="1:21" hidden="1" x14ac:dyDescent="0.25">
      <c r="A3769" t="s">
        <v>1794</v>
      </c>
      <c r="B3769" t="s">
        <v>74</v>
      </c>
      <c r="C3769" t="s">
        <v>17</v>
      </c>
      <c r="E3769" s="1">
        <v>45293</v>
      </c>
      <c r="F3769" s="3" t="s">
        <v>1548</v>
      </c>
      <c r="G3769" t="s">
        <v>2413</v>
      </c>
      <c r="H3769" t="s">
        <v>2243</v>
      </c>
      <c r="I3769" t="s">
        <v>452</v>
      </c>
      <c r="J3769" s="3" t="s">
        <v>3661</v>
      </c>
      <c r="K3769" s="3" t="s">
        <v>3662</v>
      </c>
      <c r="L3769" s="3" t="s">
        <v>22</v>
      </c>
      <c r="M3769" s="5">
        <v>45761</v>
      </c>
      <c r="O3769" t="s">
        <v>2985</v>
      </c>
      <c r="S3769" s="6">
        <v>45293</v>
      </c>
      <c r="T3769" t="s">
        <v>346</v>
      </c>
      <c r="U3769" t="s">
        <v>2022</v>
      </c>
    </row>
    <row r="3770" spans="1:21" hidden="1" x14ac:dyDescent="0.25">
      <c r="A3770" t="s">
        <v>1794</v>
      </c>
      <c r="B3770" t="s">
        <v>74</v>
      </c>
      <c r="C3770" t="s">
        <v>17</v>
      </c>
      <c r="E3770" s="1">
        <v>45293</v>
      </c>
      <c r="F3770" s="3" t="s">
        <v>1548</v>
      </c>
      <c r="G3770" t="s">
        <v>2413</v>
      </c>
      <c r="H3770" t="s">
        <v>2243</v>
      </c>
      <c r="I3770" t="s">
        <v>452</v>
      </c>
      <c r="J3770" s="3" t="s">
        <v>3661</v>
      </c>
      <c r="K3770" s="3" t="s">
        <v>3662</v>
      </c>
      <c r="L3770" s="3" t="s">
        <v>22</v>
      </c>
      <c r="M3770" s="5">
        <v>45761</v>
      </c>
      <c r="O3770" t="s">
        <v>2985</v>
      </c>
      <c r="P3770">
        <v>128.4</v>
      </c>
      <c r="S3770" s="6">
        <v>45295</v>
      </c>
      <c r="T3770" t="s">
        <v>2777</v>
      </c>
      <c r="U3770" t="s">
        <v>3651</v>
      </c>
    </row>
    <row r="3771" spans="1:21" hidden="1" x14ac:dyDescent="0.25">
      <c r="A3771" t="s">
        <v>1794</v>
      </c>
      <c r="B3771" t="s">
        <v>74</v>
      </c>
      <c r="C3771" t="s">
        <v>722</v>
      </c>
      <c r="E3771" s="1">
        <v>45230</v>
      </c>
      <c r="F3771" s="3">
        <v>4154691</v>
      </c>
      <c r="G3771" t="s">
        <v>3664</v>
      </c>
      <c r="H3771" t="s">
        <v>2243</v>
      </c>
      <c r="I3771" t="s">
        <v>3067</v>
      </c>
      <c r="J3771" s="3" t="s">
        <v>3665</v>
      </c>
      <c r="K3771" s="3">
        <v>1000083583</v>
      </c>
      <c r="L3771" s="3" t="s">
        <v>22</v>
      </c>
      <c r="M3771" s="5">
        <v>45473</v>
      </c>
      <c r="N3771">
        <v>216.2</v>
      </c>
      <c r="O3771" t="s">
        <v>2985</v>
      </c>
      <c r="S3771" s="6">
        <v>45230</v>
      </c>
      <c r="T3771" t="s">
        <v>2032</v>
      </c>
      <c r="U3771" t="s">
        <v>2630</v>
      </c>
    </row>
    <row r="3772" spans="1:21" hidden="1" x14ac:dyDescent="0.25">
      <c r="A3772" t="s">
        <v>1794</v>
      </c>
      <c r="B3772" t="s">
        <v>74</v>
      </c>
      <c r="C3772" t="s">
        <v>17</v>
      </c>
      <c r="E3772" s="1">
        <v>45230</v>
      </c>
      <c r="F3772" s="3">
        <v>4154691</v>
      </c>
      <c r="G3772" t="s">
        <v>3664</v>
      </c>
      <c r="I3772" t="s">
        <v>3067</v>
      </c>
      <c r="J3772" s="3" t="s">
        <v>3665</v>
      </c>
      <c r="K3772" s="3">
        <v>1000083583</v>
      </c>
      <c r="L3772" s="3" t="s">
        <v>22</v>
      </c>
      <c r="M3772" s="5">
        <v>45473</v>
      </c>
      <c r="O3772" t="s">
        <v>2985</v>
      </c>
      <c r="P3772">
        <v>1.098E-2</v>
      </c>
      <c r="S3772" s="6">
        <v>45238</v>
      </c>
      <c r="T3772" t="s">
        <v>1996</v>
      </c>
      <c r="U3772" t="s">
        <v>3666</v>
      </c>
    </row>
    <row r="3773" spans="1:21" hidden="1" x14ac:dyDescent="0.25">
      <c r="A3773" t="s">
        <v>1794</v>
      </c>
      <c r="B3773" t="s">
        <v>74</v>
      </c>
      <c r="C3773" t="s">
        <v>17</v>
      </c>
      <c r="E3773" s="1">
        <v>45230</v>
      </c>
      <c r="F3773" s="3">
        <v>4154691</v>
      </c>
      <c r="G3773" t="s">
        <v>3664</v>
      </c>
      <c r="I3773" t="s">
        <v>3067</v>
      </c>
      <c r="J3773" s="3" t="s">
        <v>3665</v>
      </c>
      <c r="K3773" s="3">
        <v>1000083583</v>
      </c>
      <c r="L3773" s="3" t="s">
        <v>22</v>
      </c>
      <c r="M3773" s="5">
        <v>45473</v>
      </c>
      <c r="O3773" t="s">
        <v>2985</v>
      </c>
      <c r="P3773">
        <v>1.0880000000000001E-2</v>
      </c>
      <c r="S3773" s="6">
        <v>45239</v>
      </c>
      <c r="T3773" t="s">
        <v>1996</v>
      </c>
      <c r="U3773" t="s">
        <v>3667</v>
      </c>
    </row>
    <row r="3774" spans="1:21" hidden="1" x14ac:dyDescent="0.25">
      <c r="A3774" t="s">
        <v>1794</v>
      </c>
      <c r="B3774" t="s">
        <v>74</v>
      </c>
      <c r="C3774" t="s">
        <v>17</v>
      </c>
      <c r="E3774" s="1">
        <v>45230</v>
      </c>
      <c r="F3774" s="3">
        <v>4154691</v>
      </c>
      <c r="G3774" t="s">
        <v>3664</v>
      </c>
      <c r="I3774" t="s">
        <v>3067</v>
      </c>
      <c r="J3774" s="3" t="s">
        <v>3665</v>
      </c>
      <c r="K3774" s="3">
        <v>1000083583</v>
      </c>
      <c r="L3774" s="3" t="s">
        <v>22</v>
      </c>
      <c r="M3774" s="5">
        <v>45473</v>
      </c>
      <c r="O3774" t="s">
        <v>2985</v>
      </c>
      <c r="P3774">
        <v>1.081E-2</v>
      </c>
      <c r="S3774" s="6">
        <v>45240</v>
      </c>
      <c r="T3774" t="s">
        <v>1996</v>
      </c>
      <c r="U3774" t="s">
        <v>3668</v>
      </c>
    </row>
    <row r="3775" spans="1:21" hidden="1" x14ac:dyDescent="0.25">
      <c r="A3775" t="s">
        <v>1794</v>
      </c>
      <c r="B3775" t="s">
        <v>74</v>
      </c>
      <c r="C3775" t="s">
        <v>17</v>
      </c>
      <c r="E3775" s="1">
        <v>45230</v>
      </c>
      <c r="F3775" s="3">
        <v>4154691</v>
      </c>
      <c r="G3775" t="s">
        <v>3664</v>
      </c>
      <c r="I3775" t="s">
        <v>3067</v>
      </c>
      <c r="J3775" s="3" t="s">
        <v>3665</v>
      </c>
      <c r="K3775" s="3">
        <v>1000083583</v>
      </c>
      <c r="L3775" s="3" t="s">
        <v>22</v>
      </c>
      <c r="M3775" s="5">
        <v>45473</v>
      </c>
      <c r="O3775" t="s">
        <v>2985</v>
      </c>
      <c r="S3775" s="6">
        <v>45246</v>
      </c>
      <c r="T3775" t="s">
        <v>2032</v>
      </c>
      <c r="U3775" t="s">
        <v>2022</v>
      </c>
    </row>
    <row r="3776" spans="1:21" hidden="1" x14ac:dyDescent="0.25">
      <c r="A3776" t="s">
        <v>1794</v>
      </c>
      <c r="B3776" t="s">
        <v>74</v>
      </c>
      <c r="C3776" t="s">
        <v>17</v>
      </c>
      <c r="E3776" s="1">
        <v>45230</v>
      </c>
      <c r="F3776" s="3">
        <v>4154691</v>
      </c>
      <c r="G3776" t="s">
        <v>3664</v>
      </c>
      <c r="I3776" t="s">
        <v>3067</v>
      </c>
      <c r="J3776" s="3" t="s">
        <v>3665</v>
      </c>
      <c r="K3776" s="3">
        <v>1000083583</v>
      </c>
      <c r="L3776" s="3" t="s">
        <v>22</v>
      </c>
      <c r="M3776" s="5">
        <v>45473</v>
      </c>
      <c r="O3776" t="s">
        <v>2985</v>
      </c>
      <c r="P3776">
        <v>121.94</v>
      </c>
      <c r="S3776" s="6">
        <v>45251</v>
      </c>
      <c r="T3776" t="s">
        <v>2777</v>
      </c>
      <c r="U3776" t="s">
        <v>3641</v>
      </c>
    </row>
    <row r="3777" spans="1:21" hidden="1" x14ac:dyDescent="0.25">
      <c r="A3777" t="s">
        <v>1794</v>
      </c>
      <c r="B3777" t="s">
        <v>74</v>
      </c>
      <c r="C3777" t="s">
        <v>17</v>
      </c>
      <c r="E3777" s="1">
        <v>45230</v>
      </c>
      <c r="F3777" s="3">
        <v>4154691</v>
      </c>
      <c r="G3777" t="s">
        <v>3664</v>
      </c>
      <c r="I3777" t="s">
        <v>3067</v>
      </c>
      <c r="J3777" s="3" t="s">
        <v>3665</v>
      </c>
      <c r="K3777" s="3">
        <v>1000083583</v>
      </c>
      <c r="L3777" s="3" t="s">
        <v>22</v>
      </c>
      <c r="M3777" s="5">
        <v>45473</v>
      </c>
      <c r="O3777" t="s">
        <v>2985</v>
      </c>
      <c r="P3777">
        <v>70.930000000000007</v>
      </c>
      <c r="S3777" s="6">
        <v>45300</v>
      </c>
      <c r="T3777" t="s">
        <v>2777</v>
      </c>
      <c r="U3777" t="s">
        <v>3651</v>
      </c>
    </row>
    <row r="3778" spans="1:21" hidden="1" x14ac:dyDescent="0.25">
      <c r="A3778" t="s">
        <v>132</v>
      </c>
      <c r="B3778" t="s">
        <v>74</v>
      </c>
      <c r="C3778" t="s">
        <v>17</v>
      </c>
      <c r="E3778" s="1">
        <v>45308</v>
      </c>
      <c r="F3778" s="3" t="s">
        <v>1101</v>
      </c>
      <c r="G3778" t="s">
        <v>3669</v>
      </c>
      <c r="H3778" t="s">
        <v>3203</v>
      </c>
      <c r="I3778" t="s">
        <v>1702</v>
      </c>
      <c r="J3778" s="3" t="s">
        <v>3670</v>
      </c>
      <c r="K3778" s="3" t="s">
        <v>3671</v>
      </c>
      <c r="L3778" s="3" t="s">
        <v>22</v>
      </c>
      <c r="M3778" s="5">
        <v>45933</v>
      </c>
      <c r="N3778">
        <v>6</v>
      </c>
      <c r="O3778" t="s">
        <v>3672</v>
      </c>
      <c r="R3778" s="10">
        <v>6</v>
      </c>
      <c r="S3778" s="6">
        <v>45308</v>
      </c>
      <c r="T3778" t="s">
        <v>2032</v>
      </c>
      <c r="U3778" t="s">
        <v>2022</v>
      </c>
    </row>
    <row r="3779" spans="1:21" hidden="1" x14ac:dyDescent="0.25">
      <c r="A3779" t="s">
        <v>1647</v>
      </c>
      <c r="B3779" t="s">
        <v>74</v>
      </c>
      <c r="C3779" t="s">
        <v>722</v>
      </c>
      <c r="E3779" s="1">
        <v>44907</v>
      </c>
      <c r="F3779" s="3">
        <v>5712</v>
      </c>
      <c r="G3779" t="s">
        <v>1932</v>
      </c>
      <c r="H3779" t="s">
        <v>1933</v>
      </c>
      <c r="J3779" s="3" t="s">
        <v>1934</v>
      </c>
      <c r="K3779" s="3">
        <v>2202000011</v>
      </c>
      <c r="L3779" s="3" t="s">
        <v>22</v>
      </c>
      <c r="M3779" s="5">
        <v>46418</v>
      </c>
      <c r="O3779" t="s">
        <v>103</v>
      </c>
      <c r="P3779">
        <v>20</v>
      </c>
      <c r="S3779" s="6">
        <v>44910</v>
      </c>
      <c r="T3779" t="s">
        <v>1930</v>
      </c>
      <c r="U3779" t="s">
        <v>1931</v>
      </c>
    </row>
    <row r="3780" spans="1:21" hidden="1" x14ac:dyDescent="0.25">
      <c r="A3780" t="s">
        <v>1647</v>
      </c>
      <c r="B3780" t="s">
        <v>74</v>
      </c>
      <c r="C3780" t="s">
        <v>722</v>
      </c>
      <c r="E3780" s="1">
        <v>44907</v>
      </c>
      <c r="F3780" s="3">
        <v>5712</v>
      </c>
      <c r="G3780" t="s">
        <v>1932</v>
      </c>
      <c r="H3780" t="s">
        <v>1933</v>
      </c>
      <c r="J3780" s="3" t="s">
        <v>1934</v>
      </c>
      <c r="K3780" s="3">
        <v>2202000011</v>
      </c>
      <c r="L3780" s="3" t="s">
        <v>22</v>
      </c>
      <c r="M3780" s="5">
        <v>46418</v>
      </c>
      <c r="O3780" t="s">
        <v>103</v>
      </c>
      <c r="P3780">
        <v>77</v>
      </c>
      <c r="S3780" s="6">
        <v>44922</v>
      </c>
      <c r="T3780" t="s">
        <v>1971</v>
      </c>
      <c r="U3780" t="s">
        <v>1931</v>
      </c>
    </row>
    <row r="3781" spans="1:21" hidden="1" x14ac:dyDescent="0.25">
      <c r="A3781" t="s">
        <v>3373</v>
      </c>
      <c r="B3781" t="s">
        <v>3256</v>
      </c>
      <c r="C3781" t="s">
        <v>17</v>
      </c>
      <c r="D3781" t="s">
        <v>2243</v>
      </c>
      <c r="E3781" s="1">
        <v>45222</v>
      </c>
      <c r="F3781" s="3" t="s">
        <v>3676</v>
      </c>
      <c r="G3781" t="s">
        <v>3677</v>
      </c>
      <c r="H3781" t="s">
        <v>2243</v>
      </c>
      <c r="I3781" t="s">
        <v>3678</v>
      </c>
      <c r="J3781" s="3" t="s">
        <v>3679</v>
      </c>
      <c r="K3781" s="3" t="s">
        <v>3680</v>
      </c>
      <c r="L3781" s="3" t="s">
        <v>22</v>
      </c>
      <c r="M3781" s="5">
        <v>46132</v>
      </c>
      <c r="N3781">
        <v>50</v>
      </c>
      <c r="O3781" t="s">
        <v>23</v>
      </c>
      <c r="R3781" s="10">
        <f>Table1[[#This Row],[Initial Balance]]-P4467-P4468-P4469-P4470</f>
        <v>40</v>
      </c>
      <c r="S3781" s="6">
        <v>45307</v>
      </c>
      <c r="T3781" t="s">
        <v>2032</v>
      </c>
      <c r="U3781" t="s">
        <v>104</v>
      </c>
    </row>
    <row r="3782" spans="1:21" hidden="1" x14ac:dyDescent="0.25">
      <c r="A3782" t="s">
        <v>3373</v>
      </c>
      <c r="B3782" t="s">
        <v>16</v>
      </c>
      <c r="C3782" t="s">
        <v>17</v>
      </c>
      <c r="D3782" t="s">
        <v>2243</v>
      </c>
      <c r="E3782" s="1">
        <v>45222</v>
      </c>
      <c r="F3782" s="3">
        <v>5055</v>
      </c>
      <c r="G3782" t="s">
        <v>1900</v>
      </c>
      <c r="H3782" t="s">
        <v>3363</v>
      </c>
      <c r="I3782" t="s">
        <v>3681</v>
      </c>
      <c r="J3782" s="3" t="s">
        <v>3682</v>
      </c>
      <c r="K3782" s="3">
        <v>600026</v>
      </c>
      <c r="L3782" s="3" t="s">
        <v>22</v>
      </c>
      <c r="M3782" s="5">
        <v>46244</v>
      </c>
      <c r="N3782">
        <v>50</v>
      </c>
      <c r="O3782" t="s">
        <v>23</v>
      </c>
      <c r="R3782" s="10">
        <f>Table1[[#This Row],[Initial Balance]]-P4433</f>
        <v>48</v>
      </c>
      <c r="S3782" s="6">
        <v>45307</v>
      </c>
      <c r="T3782" t="s">
        <v>2032</v>
      </c>
      <c r="U3782" t="s">
        <v>104</v>
      </c>
    </row>
    <row r="3783" spans="1:21" hidden="1" x14ac:dyDescent="0.25">
      <c r="A3783" t="s">
        <v>1647</v>
      </c>
      <c r="B3783" t="s">
        <v>74</v>
      </c>
      <c r="C3783" t="s">
        <v>722</v>
      </c>
      <c r="E3783" s="1">
        <v>44907</v>
      </c>
      <c r="F3783" s="3">
        <v>5712</v>
      </c>
      <c r="G3783" t="s">
        <v>1932</v>
      </c>
      <c r="H3783" t="s">
        <v>1933</v>
      </c>
      <c r="J3783" s="3" t="s">
        <v>1934</v>
      </c>
      <c r="K3783" s="3">
        <v>2202000011</v>
      </c>
      <c r="L3783" s="3" t="s">
        <v>22</v>
      </c>
      <c r="M3783" s="5">
        <v>46418</v>
      </c>
      <c r="O3783" t="s">
        <v>103</v>
      </c>
      <c r="P3783">
        <v>5</v>
      </c>
      <c r="S3783" s="6">
        <v>44966</v>
      </c>
      <c r="T3783" t="s">
        <v>2010</v>
      </c>
      <c r="U3783" t="s">
        <v>2170</v>
      </c>
    </row>
    <row r="3784" spans="1:21" hidden="1" x14ac:dyDescent="0.25">
      <c r="A3784" t="s">
        <v>1647</v>
      </c>
      <c r="B3784" t="s">
        <v>74</v>
      </c>
      <c r="C3784" t="s">
        <v>3136</v>
      </c>
      <c r="E3784" s="1">
        <v>44907</v>
      </c>
      <c r="F3784" s="3">
        <v>5712</v>
      </c>
      <c r="G3784" t="s">
        <v>1932</v>
      </c>
      <c r="H3784" t="s">
        <v>1933</v>
      </c>
      <c r="J3784" s="3" t="s">
        <v>1934</v>
      </c>
      <c r="K3784" s="3">
        <v>2202000011</v>
      </c>
      <c r="L3784" s="3" t="s">
        <v>22</v>
      </c>
      <c r="M3784" s="5">
        <v>46418</v>
      </c>
      <c r="O3784" t="s">
        <v>103</v>
      </c>
      <c r="P3784">
        <v>8.2000000000000003E-2</v>
      </c>
      <c r="S3784" s="6">
        <v>44972</v>
      </c>
      <c r="T3784" t="s">
        <v>689</v>
      </c>
      <c r="U3784" t="s">
        <v>1953</v>
      </c>
    </row>
    <row r="3785" spans="1:21" hidden="1" x14ac:dyDescent="0.25">
      <c r="A3785" t="s">
        <v>1647</v>
      </c>
      <c r="B3785" t="s">
        <v>74</v>
      </c>
      <c r="C3785" t="s">
        <v>3136</v>
      </c>
      <c r="E3785" s="1">
        <v>44907</v>
      </c>
      <c r="F3785" s="3">
        <v>5712</v>
      </c>
      <c r="G3785" t="s">
        <v>1932</v>
      </c>
      <c r="H3785" t="s">
        <v>1933</v>
      </c>
      <c r="J3785" s="3" t="s">
        <v>1934</v>
      </c>
      <c r="K3785" s="3">
        <v>2202000011</v>
      </c>
      <c r="L3785" s="3" t="s">
        <v>22</v>
      </c>
      <c r="M3785" s="5">
        <v>46418</v>
      </c>
      <c r="O3785" t="s">
        <v>103</v>
      </c>
      <c r="P3785">
        <v>0</v>
      </c>
      <c r="S3785" s="6">
        <v>44977</v>
      </c>
      <c r="T3785" t="s">
        <v>346</v>
      </c>
      <c r="U3785" t="s">
        <v>25</v>
      </c>
    </row>
    <row r="3786" spans="1:21" hidden="1" x14ac:dyDescent="0.25">
      <c r="A3786" t="s">
        <v>1647</v>
      </c>
      <c r="B3786" t="s">
        <v>74</v>
      </c>
      <c r="C3786" t="s">
        <v>3136</v>
      </c>
      <c r="E3786" s="1">
        <v>44907</v>
      </c>
      <c r="F3786" s="3">
        <v>5712</v>
      </c>
      <c r="G3786" t="s">
        <v>1932</v>
      </c>
      <c r="H3786" t="s">
        <v>1933</v>
      </c>
      <c r="J3786" s="3" t="s">
        <v>1934</v>
      </c>
      <c r="K3786" s="3">
        <v>2202000011</v>
      </c>
      <c r="L3786" s="3" t="s">
        <v>22</v>
      </c>
      <c r="M3786" s="5">
        <v>46418</v>
      </c>
      <c r="O3786" t="s">
        <v>103</v>
      </c>
      <c r="P3786">
        <v>14.901999999999999</v>
      </c>
      <c r="S3786" s="6">
        <v>45012</v>
      </c>
      <c r="T3786" t="s">
        <v>1971</v>
      </c>
      <c r="U3786" t="s">
        <v>2327</v>
      </c>
    </row>
    <row r="3787" spans="1:21" hidden="1" x14ac:dyDescent="0.25">
      <c r="A3787" t="s">
        <v>1647</v>
      </c>
      <c r="B3787" t="s">
        <v>74</v>
      </c>
      <c r="C3787" t="s">
        <v>3136</v>
      </c>
      <c r="E3787" s="1">
        <v>44907</v>
      </c>
      <c r="F3787" s="3">
        <v>5712</v>
      </c>
      <c r="G3787" t="s">
        <v>1932</v>
      </c>
      <c r="H3787" t="s">
        <v>1933</v>
      </c>
      <c r="J3787" s="3" t="s">
        <v>1934</v>
      </c>
      <c r="K3787" s="3">
        <v>2202000011</v>
      </c>
      <c r="L3787" s="3" t="s">
        <v>22</v>
      </c>
      <c r="M3787" s="5">
        <v>46418</v>
      </c>
      <c r="O3787" t="s">
        <v>103</v>
      </c>
      <c r="P3787">
        <v>62.1</v>
      </c>
      <c r="S3787" s="6">
        <v>45044</v>
      </c>
      <c r="T3787" t="s">
        <v>689</v>
      </c>
      <c r="U3787" t="s">
        <v>2643</v>
      </c>
    </row>
    <row r="3788" spans="1:21" hidden="1" x14ac:dyDescent="0.25">
      <c r="A3788" t="s">
        <v>1647</v>
      </c>
      <c r="B3788" t="s">
        <v>74</v>
      </c>
      <c r="C3788" t="s">
        <v>3136</v>
      </c>
      <c r="E3788" s="1">
        <v>44907</v>
      </c>
      <c r="F3788" s="3">
        <v>5712</v>
      </c>
      <c r="G3788" t="s">
        <v>1932</v>
      </c>
      <c r="H3788" t="s">
        <v>1933</v>
      </c>
      <c r="J3788" s="3" t="s">
        <v>1934</v>
      </c>
      <c r="K3788" s="3">
        <v>2202000011</v>
      </c>
      <c r="L3788" s="3" t="s">
        <v>22</v>
      </c>
      <c r="M3788" s="5">
        <v>46418</v>
      </c>
      <c r="O3788" t="s">
        <v>103</v>
      </c>
      <c r="P3788">
        <v>59.42</v>
      </c>
      <c r="S3788" s="6">
        <v>45086</v>
      </c>
      <c r="T3788" t="s">
        <v>1971</v>
      </c>
      <c r="U3788" t="s">
        <v>2644</v>
      </c>
    </row>
    <row r="3789" spans="1:21" hidden="1" x14ac:dyDescent="0.25">
      <c r="A3789" t="s">
        <v>711</v>
      </c>
      <c r="B3789" t="s">
        <v>3256</v>
      </c>
      <c r="C3789" t="s">
        <v>17</v>
      </c>
      <c r="E3789" s="1">
        <v>45271</v>
      </c>
      <c r="F3789" s="3" t="s">
        <v>3558</v>
      </c>
      <c r="G3789" t="s">
        <v>3559</v>
      </c>
      <c r="H3789" t="s">
        <v>323</v>
      </c>
      <c r="I3789" t="s">
        <v>233</v>
      </c>
      <c r="J3789" s="3" t="s">
        <v>3560</v>
      </c>
      <c r="K3789" s="3">
        <v>1363234</v>
      </c>
      <c r="L3789" s="3" t="s">
        <v>22</v>
      </c>
      <c r="M3789" s="5">
        <v>47098</v>
      </c>
      <c r="O3789" t="s">
        <v>23</v>
      </c>
      <c r="P3789">
        <v>264</v>
      </c>
      <c r="S3789" s="6">
        <v>45295</v>
      </c>
      <c r="T3789" t="s">
        <v>2420</v>
      </c>
      <c r="U3789" t="s">
        <v>1291</v>
      </c>
    </row>
    <row r="3790" spans="1:21" hidden="1" x14ac:dyDescent="0.25">
      <c r="A3790" t="s">
        <v>2614</v>
      </c>
      <c r="B3790" t="s">
        <v>74</v>
      </c>
      <c r="C3790" t="s">
        <v>17</v>
      </c>
      <c r="E3790" s="1">
        <v>45154</v>
      </c>
      <c r="F3790" s="3">
        <v>368247</v>
      </c>
      <c r="G3790" t="s">
        <v>2968</v>
      </c>
      <c r="H3790" t="s">
        <v>3695</v>
      </c>
      <c r="J3790" s="3" t="s">
        <v>3657</v>
      </c>
      <c r="K3790" s="3" t="s">
        <v>2970</v>
      </c>
      <c r="L3790" s="3" t="s">
        <v>102</v>
      </c>
      <c r="M3790" s="5">
        <v>45382</v>
      </c>
      <c r="O3790" t="s">
        <v>422</v>
      </c>
      <c r="P3790" t="s">
        <v>3693</v>
      </c>
      <c r="S3790" s="6">
        <v>45316</v>
      </c>
      <c r="T3790" t="s">
        <v>2163</v>
      </c>
      <c r="U3790" t="s">
        <v>3691</v>
      </c>
    </row>
    <row r="3791" spans="1:21" hidden="1" x14ac:dyDescent="0.25">
      <c r="A3791" t="s">
        <v>2614</v>
      </c>
      <c r="B3791" t="s">
        <v>74</v>
      </c>
      <c r="C3791" t="s">
        <v>17</v>
      </c>
      <c r="E3791" s="1">
        <v>45154</v>
      </c>
      <c r="F3791" s="3">
        <v>368247</v>
      </c>
      <c r="G3791" t="s">
        <v>2968</v>
      </c>
      <c r="H3791" t="s">
        <v>3695</v>
      </c>
      <c r="J3791" s="3" t="s">
        <v>3657</v>
      </c>
      <c r="K3791" s="3" t="s">
        <v>2970</v>
      </c>
      <c r="L3791" s="3" t="s">
        <v>102</v>
      </c>
      <c r="M3791" s="5">
        <v>45382</v>
      </c>
      <c r="O3791" t="s">
        <v>422</v>
      </c>
      <c r="P3791" t="s">
        <v>3694</v>
      </c>
      <c r="S3791" s="6">
        <v>45317</v>
      </c>
      <c r="T3791" t="s">
        <v>2163</v>
      </c>
      <c r="U3791" t="s">
        <v>3691</v>
      </c>
    </row>
    <row r="3792" spans="1:21" hidden="1" x14ac:dyDescent="0.25">
      <c r="A3792" t="s">
        <v>2677</v>
      </c>
      <c r="B3792" t="s">
        <v>74</v>
      </c>
      <c r="C3792" t="s">
        <v>722</v>
      </c>
      <c r="E3792" s="1">
        <v>44998</v>
      </c>
      <c r="F3792" s="3">
        <v>6904053</v>
      </c>
      <c r="G3792" t="s">
        <v>2320</v>
      </c>
      <c r="H3792" t="s">
        <v>3700</v>
      </c>
      <c r="J3792" s="3" t="s">
        <v>2322</v>
      </c>
      <c r="K3792" s="3" t="s">
        <v>2323</v>
      </c>
      <c r="L3792" s="3" t="s">
        <v>22</v>
      </c>
      <c r="M3792" s="5">
        <v>46660</v>
      </c>
      <c r="O3792" t="s">
        <v>2985</v>
      </c>
      <c r="P3792">
        <v>0.19894000000000001</v>
      </c>
      <c r="S3792" s="6">
        <v>45097</v>
      </c>
      <c r="T3792" t="s">
        <v>1996</v>
      </c>
      <c r="U3792" t="s">
        <v>3696</v>
      </c>
    </row>
    <row r="3793" spans="1:21" hidden="1" x14ac:dyDescent="0.25">
      <c r="A3793" t="s">
        <v>2677</v>
      </c>
      <c r="B3793" t="s">
        <v>74</v>
      </c>
      <c r="C3793" t="s">
        <v>722</v>
      </c>
      <c r="E3793" s="1">
        <v>44998</v>
      </c>
      <c r="F3793" s="3">
        <v>6904053</v>
      </c>
      <c r="G3793" t="s">
        <v>2320</v>
      </c>
      <c r="H3793" t="s">
        <v>3700</v>
      </c>
      <c r="J3793" s="3" t="s">
        <v>2322</v>
      </c>
      <c r="K3793" s="3" t="s">
        <v>2323</v>
      </c>
      <c r="L3793" s="3" t="s">
        <v>22</v>
      </c>
      <c r="M3793" s="5">
        <v>46660</v>
      </c>
      <c r="O3793" t="s">
        <v>2985</v>
      </c>
      <c r="P3793">
        <v>1.2500000000000001E-2</v>
      </c>
      <c r="S3793" s="6">
        <v>45097</v>
      </c>
      <c r="T3793" t="s">
        <v>1996</v>
      </c>
      <c r="U3793" t="s">
        <v>3697</v>
      </c>
    </row>
    <row r="3794" spans="1:21" hidden="1" x14ac:dyDescent="0.25">
      <c r="A3794" t="s">
        <v>2677</v>
      </c>
      <c r="B3794" t="s">
        <v>74</v>
      </c>
      <c r="C3794" t="s">
        <v>17</v>
      </c>
      <c r="E3794" s="1">
        <v>44998</v>
      </c>
      <c r="F3794" s="3">
        <v>6904053</v>
      </c>
      <c r="G3794" t="s">
        <v>2320</v>
      </c>
      <c r="H3794" t="s">
        <v>3700</v>
      </c>
      <c r="J3794" s="3" t="s">
        <v>3699</v>
      </c>
      <c r="K3794" s="3" t="s">
        <v>2323</v>
      </c>
      <c r="L3794" s="3" t="s">
        <v>22</v>
      </c>
      <c r="M3794" s="5">
        <v>46660</v>
      </c>
      <c r="O3794" t="s">
        <v>2985</v>
      </c>
      <c r="P3794">
        <v>0</v>
      </c>
      <c r="S3794" s="6">
        <v>45099</v>
      </c>
      <c r="T3794" t="s">
        <v>2032</v>
      </c>
      <c r="U3794" t="s">
        <v>2022</v>
      </c>
    </row>
    <row r="3795" spans="1:21" hidden="1" x14ac:dyDescent="0.25">
      <c r="A3795" t="s">
        <v>2677</v>
      </c>
      <c r="B3795" t="s">
        <v>74</v>
      </c>
      <c r="C3795" t="s">
        <v>17</v>
      </c>
      <c r="E3795" s="1">
        <v>44998</v>
      </c>
      <c r="F3795" s="3">
        <v>6904053</v>
      </c>
      <c r="G3795" t="s">
        <v>2320</v>
      </c>
      <c r="H3795" t="s">
        <v>3700</v>
      </c>
      <c r="J3795" s="3" t="s">
        <v>2322</v>
      </c>
      <c r="K3795" s="3" t="s">
        <v>2323</v>
      </c>
      <c r="L3795" s="3" t="s">
        <v>22</v>
      </c>
      <c r="M3795" s="5">
        <v>46660</v>
      </c>
      <c r="O3795" t="s">
        <v>2985</v>
      </c>
      <c r="P3795">
        <v>11</v>
      </c>
      <c r="S3795" s="6">
        <v>45106</v>
      </c>
      <c r="T3795" t="s">
        <v>1397</v>
      </c>
      <c r="U3795" t="s">
        <v>3698</v>
      </c>
    </row>
    <row r="3796" spans="1:21" hidden="1" x14ac:dyDescent="0.25">
      <c r="A3796" t="s">
        <v>2677</v>
      </c>
      <c r="B3796" t="s">
        <v>74</v>
      </c>
      <c r="C3796" t="s">
        <v>17</v>
      </c>
      <c r="E3796" s="1">
        <v>44998</v>
      </c>
      <c r="F3796" s="3">
        <v>6904053</v>
      </c>
      <c r="G3796" t="s">
        <v>2320</v>
      </c>
      <c r="H3796" t="s">
        <v>3700</v>
      </c>
      <c r="J3796" s="3" t="s">
        <v>2322</v>
      </c>
      <c r="K3796" s="3" t="s">
        <v>2323</v>
      </c>
      <c r="L3796" s="3" t="s">
        <v>22</v>
      </c>
      <c r="M3796" s="5">
        <v>46660</v>
      </c>
      <c r="O3796" t="s">
        <v>2985</v>
      </c>
      <c r="P3796">
        <v>36</v>
      </c>
      <c r="S3796" s="6">
        <v>45113</v>
      </c>
      <c r="T3796" t="s">
        <v>1556</v>
      </c>
      <c r="U3796" t="s">
        <v>2891</v>
      </c>
    </row>
    <row r="3797" spans="1:21" hidden="1" x14ac:dyDescent="0.25">
      <c r="A3797" t="s">
        <v>2677</v>
      </c>
      <c r="B3797" t="s">
        <v>74</v>
      </c>
      <c r="C3797" t="s">
        <v>17</v>
      </c>
      <c r="E3797" s="1">
        <v>44998</v>
      </c>
      <c r="F3797" s="3">
        <v>6904053</v>
      </c>
      <c r="G3797" t="s">
        <v>2320</v>
      </c>
      <c r="H3797" t="s">
        <v>3700</v>
      </c>
      <c r="J3797" s="3" t="s">
        <v>2322</v>
      </c>
      <c r="K3797" s="3" t="s">
        <v>2323</v>
      </c>
      <c r="L3797" s="3" t="s">
        <v>22</v>
      </c>
      <c r="M3797" s="5">
        <v>46660</v>
      </c>
      <c r="O3797" t="s">
        <v>2985</v>
      </c>
      <c r="P3797">
        <v>40</v>
      </c>
      <c r="S3797" s="6">
        <v>45119</v>
      </c>
      <c r="T3797" t="s">
        <v>1397</v>
      </c>
      <c r="U3797" t="s">
        <v>2892</v>
      </c>
    </row>
    <row r="3798" spans="1:21" hidden="1" x14ac:dyDescent="0.25">
      <c r="A3798" t="s">
        <v>1794</v>
      </c>
      <c r="B3798" t="s">
        <v>16</v>
      </c>
      <c r="C3798" t="s">
        <v>17</v>
      </c>
      <c r="E3798" s="1">
        <v>44949</v>
      </c>
      <c r="F3798" s="3">
        <v>120710</v>
      </c>
      <c r="G3798" t="s">
        <v>1906</v>
      </c>
      <c r="H3798" t="s">
        <v>3363</v>
      </c>
      <c r="I3798" t="s">
        <v>3027</v>
      </c>
      <c r="J3798" s="3" t="s">
        <v>2160</v>
      </c>
      <c r="K3798" s="3">
        <v>519484</v>
      </c>
      <c r="L3798" s="3" t="s">
        <v>22</v>
      </c>
      <c r="M3798" s="5">
        <v>45808</v>
      </c>
      <c r="O3798" t="s">
        <v>23</v>
      </c>
      <c r="P3798">
        <v>5</v>
      </c>
      <c r="S3798" s="6">
        <v>45204</v>
      </c>
      <c r="T3798" t="s">
        <v>2197</v>
      </c>
      <c r="U3798" t="s">
        <v>3280</v>
      </c>
    </row>
    <row r="3799" spans="1:21" hidden="1" x14ac:dyDescent="0.25">
      <c r="A3799" t="s">
        <v>1794</v>
      </c>
      <c r="B3799" t="s">
        <v>16</v>
      </c>
      <c r="C3799" t="s">
        <v>17</v>
      </c>
      <c r="E3799" s="1">
        <v>44949</v>
      </c>
      <c r="F3799" s="3">
        <v>120710</v>
      </c>
      <c r="G3799" t="s">
        <v>1906</v>
      </c>
      <c r="H3799" t="s">
        <v>3363</v>
      </c>
      <c r="I3799" t="s">
        <v>3027</v>
      </c>
      <c r="J3799" s="3" t="s">
        <v>2160</v>
      </c>
      <c r="K3799" s="3">
        <v>519484</v>
      </c>
      <c r="L3799" s="3" t="s">
        <v>22</v>
      </c>
      <c r="M3799" s="5">
        <v>45808</v>
      </c>
      <c r="O3799" t="s">
        <v>23</v>
      </c>
      <c r="P3799">
        <v>10</v>
      </c>
      <c r="S3799" s="6">
        <v>45460</v>
      </c>
      <c r="T3799" t="s">
        <v>2197</v>
      </c>
      <c r="U3799" t="s">
        <v>3701</v>
      </c>
    </row>
    <row r="3800" spans="1:21" hidden="1" x14ac:dyDescent="0.25">
      <c r="A3800" t="s">
        <v>1647</v>
      </c>
      <c r="B3800" t="s">
        <v>74</v>
      </c>
      <c r="C3800" t="s">
        <v>3136</v>
      </c>
      <c r="E3800" s="1">
        <v>44907</v>
      </c>
      <c r="F3800" s="3">
        <v>5712</v>
      </c>
      <c r="G3800" t="s">
        <v>1932</v>
      </c>
      <c r="H3800" t="s">
        <v>1933</v>
      </c>
      <c r="J3800" s="3" t="s">
        <v>1934</v>
      </c>
      <c r="K3800" s="3">
        <v>2202000011</v>
      </c>
      <c r="L3800" s="3" t="s">
        <v>22</v>
      </c>
      <c r="M3800" s="5">
        <v>46418</v>
      </c>
      <c r="O3800" t="s">
        <v>103</v>
      </c>
      <c r="P3800">
        <v>1</v>
      </c>
      <c r="S3800" s="6">
        <v>45132</v>
      </c>
      <c r="T3800" t="s">
        <v>80</v>
      </c>
      <c r="U3800" t="s">
        <v>2795</v>
      </c>
    </row>
    <row r="3801" spans="1:21" hidden="1" x14ac:dyDescent="0.25">
      <c r="A3801" t="s">
        <v>3373</v>
      </c>
      <c r="B3801" t="s">
        <v>74</v>
      </c>
      <c r="C3801" t="s">
        <v>17</v>
      </c>
      <c r="D3801" t="s">
        <v>2243</v>
      </c>
      <c r="E3801" s="1">
        <v>45243</v>
      </c>
      <c r="F3801" s="3" t="s">
        <v>3705</v>
      </c>
      <c r="G3801" t="s">
        <v>3706</v>
      </c>
      <c r="H3801" t="s">
        <v>2243</v>
      </c>
      <c r="I3801" t="s">
        <v>3707</v>
      </c>
      <c r="J3801" s="3" t="s">
        <v>3708</v>
      </c>
      <c r="K3801" s="3" t="s">
        <v>2672</v>
      </c>
      <c r="L3801" s="3" t="s">
        <v>102</v>
      </c>
      <c r="M3801" s="5">
        <v>46173</v>
      </c>
      <c r="N3801">
        <v>6</v>
      </c>
      <c r="O3801" t="s">
        <v>3672</v>
      </c>
      <c r="R3801" s="10">
        <v>6</v>
      </c>
      <c r="S3801" s="6">
        <v>45330</v>
      </c>
      <c r="T3801" t="s">
        <v>2032</v>
      </c>
      <c r="U3801" t="s">
        <v>104</v>
      </c>
    </row>
    <row r="3802" spans="1:21" hidden="1" x14ac:dyDescent="0.25">
      <c r="A3802" t="s">
        <v>3373</v>
      </c>
      <c r="B3802" t="s">
        <v>74</v>
      </c>
      <c r="C3802" t="s">
        <v>17</v>
      </c>
      <c r="D3802" t="s">
        <v>2243</v>
      </c>
      <c r="E3802" s="1">
        <v>45212</v>
      </c>
      <c r="F3802" s="3">
        <v>3063001314</v>
      </c>
      <c r="G3802" t="s">
        <v>1987</v>
      </c>
      <c r="H3802" t="s">
        <v>3709</v>
      </c>
      <c r="I3802" t="s">
        <v>3710</v>
      </c>
      <c r="J3802" s="3" t="s">
        <v>3711</v>
      </c>
      <c r="K3802" s="3">
        <v>230420</v>
      </c>
      <c r="L3802" s="3" t="s">
        <v>102</v>
      </c>
      <c r="M3802" s="5">
        <v>46142</v>
      </c>
      <c r="N3802">
        <v>25</v>
      </c>
      <c r="O3802" t="s">
        <v>422</v>
      </c>
      <c r="R3802" s="10">
        <f>Table1[[#This Row],[Initial Balance]]-P4465-P4466-P4760-P4761-P4762</f>
        <v>24.191899999999997</v>
      </c>
      <c r="S3802" s="6">
        <v>45330</v>
      </c>
      <c r="T3802" t="s">
        <v>2633</v>
      </c>
      <c r="U3802" t="s">
        <v>104</v>
      </c>
    </row>
    <row r="3803" spans="1:21" hidden="1" x14ac:dyDescent="0.25">
      <c r="A3803" t="s">
        <v>3373</v>
      </c>
      <c r="B3803" t="s">
        <v>74</v>
      </c>
      <c r="C3803" t="s">
        <v>17</v>
      </c>
      <c r="D3803" t="s">
        <v>2243</v>
      </c>
      <c r="E3803" s="1">
        <v>45212</v>
      </c>
      <c r="F3803" s="3" t="s">
        <v>3712</v>
      </c>
      <c r="G3803" t="s">
        <v>3713</v>
      </c>
      <c r="I3803" t="s">
        <v>452</v>
      </c>
      <c r="J3803" s="3" t="s">
        <v>3714</v>
      </c>
      <c r="K3803" s="3" t="s">
        <v>3715</v>
      </c>
      <c r="L3803" s="3" t="s">
        <v>102</v>
      </c>
      <c r="M3803" s="5">
        <v>45446</v>
      </c>
      <c r="N3803">
        <v>24</v>
      </c>
      <c r="O3803" t="s">
        <v>422</v>
      </c>
      <c r="R3803" s="10">
        <v>0</v>
      </c>
      <c r="S3803" s="6">
        <v>45330</v>
      </c>
      <c r="T3803" t="s">
        <v>2032</v>
      </c>
      <c r="U3803" t="s">
        <v>104</v>
      </c>
    </row>
    <row r="3804" spans="1:21" hidden="1" x14ac:dyDescent="0.25">
      <c r="A3804" t="s">
        <v>3373</v>
      </c>
      <c r="B3804" t="s">
        <v>74</v>
      </c>
      <c r="C3804" t="s">
        <v>17</v>
      </c>
      <c r="D3804" t="s">
        <v>2243</v>
      </c>
      <c r="E3804" s="1">
        <v>45258</v>
      </c>
      <c r="F3804" s="3" t="s">
        <v>3716</v>
      </c>
      <c r="G3804" t="s">
        <v>3717</v>
      </c>
      <c r="H3804" t="s">
        <v>2243</v>
      </c>
      <c r="I3804" t="s">
        <v>323</v>
      </c>
      <c r="J3804" s="3" t="s">
        <v>3718</v>
      </c>
      <c r="K3804" s="3">
        <v>286683</v>
      </c>
      <c r="L3804" s="3" t="s">
        <v>102</v>
      </c>
      <c r="M3804" s="5" t="s">
        <v>4346</v>
      </c>
      <c r="N3804">
        <v>200</v>
      </c>
      <c r="O3804" t="s">
        <v>2708</v>
      </c>
      <c r="R3804" s="10">
        <f>Table1[[#This Row],[Initial Balance]]-P4458-P4459</f>
        <v>185.3</v>
      </c>
      <c r="S3804" s="6">
        <v>45330</v>
      </c>
      <c r="T3804" t="s">
        <v>2032</v>
      </c>
      <c r="U3804" t="s">
        <v>3578</v>
      </c>
    </row>
    <row r="3805" spans="1:21" hidden="1" x14ac:dyDescent="0.25">
      <c r="A3805" t="s">
        <v>3373</v>
      </c>
      <c r="B3805" t="s">
        <v>74</v>
      </c>
      <c r="C3805" t="s">
        <v>17</v>
      </c>
      <c r="D3805" t="s">
        <v>2243</v>
      </c>
      <c r="E3805" s="1">
        <v>45212</v>
      </c>
      <c r="F3805" s="3" t="s">
        <v>3719</v>
      </c>
      <c r="G3805" t="s">
        <v>3720</v>
      </c>
      <c r="H3805" t="s">
        <v>2243</v>
      </c>
      <c r="I3805" t="s">
        <v>452</v>
      </c>
      <c r="J3805" s="3" t="s">
        <v>3721</v>
      </c>
      <c r="K3805" s="3" t="s">
        <v>3722</v>
      </c>
      <c r="L3805" s="3" t="s">
        <v>22</v>
      </c>
      <c r="M3805" s="5">
        <v>45837</v>
      </c>
      <c r="N3805">
        <v>125</v>
      </c>
      <c r="O3805" t="s">
        <v>2708</v>
      </c>
      <c r="R3805" s="10">
        <f>Table1[[#This Row],[Initial Balance]]-P4460-P4461</f>
        <v>117.55</v>
      </c>
      <c r="S3805" s="6">
        <v>45330</v>
      </c>
      <c r="T3805" t="s">
        <v>2032</v>
      </c>
      <c r="U3805" t="s">
        <v>104</v>
      </c>
    </row>
    <row r="3806" spans="1:21" hidden="1" x14ac:dyDescent="0.25">
      <c r="A3806" t="s">
        <v>3373</v>
      </c>
      <c r="B3806" t="s">
        <v>74</v>
      </c>
      <c r="C3806" t="s">
        <v>17</v>
      </c>
      <c r="D3806" t="s">
        <v>2243</v>
      </c>
      <c r="E3806" s="1">
        <v>45223</v>
      </c>
      <c r="F3806" s="3" t="s">
        <v>3107</v>
      </c>
      <c r="G3806" t="s">
        <v>2812</v>
      </c>
      <c r="H3806" t="s">
        <v>2243</v>
      </c>
      <c r="I3806" t="s">
        <v>3108</v>
      </c>
      <c r="J3806" s="3" t="s">
        <v>3723</v>
      </c>
      <c r="K3806" s="3" t="s">
        <v>4568</v>
      </c>
      <c r="L3806" s="3" t="s">
        <v>22</v>
      </c>
      <c r="M3806" s="5">
        <v>45535</v>
      </c>
      <c r="N3806">
        <v>48</v>
      </c>
      <c r="O3806" t="s">
        <v>3672</v>
      </c>
      <c r="R3806" s="10">
        <f>Table1[[#This Row],[Initial Balance]]-P4471-P4472-P4473-P4738-P4739</f>
        <v>0</v>
      </c>
      <c r="S3806" s="6">
        <v>45330</v>
      </c>
      <c r="T3806" t="s">
        <v>2032</v>
      </c>
      <c r="U3806" t="s">
        <v>104</v>
      </c>
    </row>
    <row r="3807" spans="1:21" hidden="1" x14ac:dyDescent="0.25">
      <c r="A3807" t="s">
        <v>3373</v>
      </c>
      <c r="B3807" t="s">
        <v>74</v>
      </c>
      <c r="C3807" t="s">
        <v>17</v>
      </c>
      <c r="D3807" t="s">
        <v>2243</v>
      </c>
      <c r="E3807" s="1">
        <v>45224</v>
      </c>
      <c r="F3807" s="3">
        <v>228154</v>
      </c>
      <c r="G3807" t="s">
        <v>2968</v>
      </c>
      <c r="H3807" t="s">
        <v>2243</v>
      </c>
      <c r="I3807" t="s">
        <v>3695</v>
      </c>
      <c r="J3807" s="3" t="s">
        <v>3724</v>
      </c>
      <c r="K3807" s="3" t="s">
        <v>3725</v>
      </c>
      <c r="L3807" s="3" t="s">
        <v>22</v>
      </c>
      <c r="M3807" s="5">
        <v>45473</v>
      </c>
      <c r="N3807">
        <v>20</v>
      </c>
      <c r="O3807" t="s">
        <v>422</v>
      </c>
      <c r="R3807" s="10">
        <v>10</v>
      </c>
      <c r="S3807" s="6">
        <v>45330</v>
      </c>
      <c r="T3807" t="s">
        <v>2032</v>
      </c>
      <c r="U3807" t="s">
        <v>104</v>
      </c>
    </row>
    <row r="3808" spans="1:21" hidden="1" x14ac:dyDescent="0.25">
      <c r="A3808" t="s">
        <v>3373</v>
      </c>
      <c r="B3808" t="s">
        <v>74</v>
      </c>
      <c r="C3808" t="s">
        <v>17</v>
      </c>
      <c r="D3808" t="s">
        <v>2243</v>
      </c>
      <c r="E3808" s="1">
        <v>45224</v>
      </c>
      <c r="F3808" s="3">
        <v>368247</v>
      </c>
      <c r="G3808" t="s">
        <v>2968</v>
      </c>
      <c r="H3808" t="s">
        <v>2243</v>
      </c>
      <c r="I3808" t="s">
        <v>3695</v>
      </c>
      <c r="J3808" s="3" t="s">
        <v>3726</v>
      </c>
      <c r="K3808" s="3" t="s">
        <v>2970</v>
      </c>
      <c r="L3808" s="3" t="s">
        <v>22</v>
      </c>
      <c r="M3808" s="5">
        <v>45382</v>
      </c>
      <c r="N3808">
        <v>5</v>
      </c>
      <c r="O3808" t="s">
        <v>422</v>
      </c>
      <c r="R3808" s="10">
        <v>0</v>
      </c>
      <c r="S3808" s="6">
        <v>45330</v>
      </c>
      <c r="T3808" t="s">
        <v>2032</v>
      </c>
      <c r="U3808" t="s">
        <v>104</v>
      </c>
    </row>
    <row r="3809" spans="1:21" hidden="1" x14ac:dyDescent="0.25">
      <c r="A3809" t="s">
        <v>2529</v>
      </c>
      <c r="B3809" t="s">
        <v>74</v>
      </c>
      <c r="C3809" t="s">
        <v>17</v>
      </c>
      <c r="E3809" s="1">
        <v>45061</v>
      </c>
      <c r="F3809" s="3" t="s">
        <v>3727</v>
      </c>
      <c r="G3809" t="s">
        <v>3728</v>
      </c>
      <c r="H3809" t="s">
        <v>2243</v>
      </c>
      <c r="I3809" t="s">
        <v>3729</v>
      </c>
      <c r="J3809" s="3" t="s">
        <v>3730</v>
      </c>
      <c r="K3809" s="3">
        <v>2154716</v>
      </c>
      <c r="L3809" s="3" t="s">
        <v>2487</v>
      </c>
      <c r="M3809" s="5">
        <v>46083</v>
      </c>
      <c r="N3809">
        <v>120.04900000000001</v>
      </c>
      <c r="O3809" t="s">
        <v>422</v>
      </c>
      <c r="R3809" s="10">
        <v>120.04900000000001</v>
      </c>
      <c r="S3809" s="6">
        <v>45324</v>
      </c>
      <c r="T3809" t="s">
        <v>2032</v>
      </c>
      <c r="U3809" t="s">
        <v>104</v>
      </c>
    </row>
    <row r="3810" spans="1:21" hidden="1" x14ac:dyDescent="0.25">
      <c r="A3810" t="s">
        <v>3731</v>
      </c>
      <c r="B3810" t="s">
        <v>65</v>
      </c>
      <c r="C3810" t="s">
        <v>17</v>
      </c>
      <c r="E3810" s="1">
        <v>45327</v>
      </c>
      <c r="F3810" s="3">
        <v>11</v>
      </c>
      <c r="G3810" t="s">
        <v>3732</v>
      </c>
      <c r="H3810" t="s">
        <v>2243</v>
      </c>
      <c r="I3810" t="s">
        <v>3645</v>
      </c>
      <c r="J3810" s="3" t="s">
        <v>3733</v>
      </c>
      <c r="K3810" s="3" t="s">
        <v>3734</v>
      </c>
      <c r="L3810" s="3" t="s">
        <v>2487</v>
      </c>
      <c r="M3810" s="5">
        <v>45988</v>
      </c>
      <c r="N3810">
        <v>3536</v>
      </c>
      <c r="O3810" t="s">
        <v>23</v>
      </c>
      <c r="R3810" s="10">
        <f>Table1[[#This Row],[Initial Balance]]-P3974</f>
        <v>2080</v>
      </c>
      <c r="S3810" s="6">
        <v>45328</v>
      </c>
      <c r="T3810" t="s">
        <v>2032</v>
      </c>
      <c r="U3810" t="s">
        <v>3578</v>
      </c>
    </row>
    <row r="3811" spans="1:21" hidden="1" x14ac:dyDescent="0.25">
      <c r="A3811" t="s">
        <v>1826</v>
      </c>
      <c r="B3811" t="s">
        <v>16</v>
      </c>
      <c r="C3811" t="s">
        <v>17</v>
      </c>
      <c r="E3811" s="1">
        <v>45163</v>
      </c>
      <c r="F3811" s="3" t="s">
        <v>3471</v>
      </c>
      <c r="G3811" t="s">
        <v>3472</v>
      </c>
      <c r="H3811" t="s">
        <v>2243</v>
      </c>
      <c r="I3811" t="s">
        <v>3202</v>
      </c>
      <c r="J3811" s="3" t="s">
        <v>3473</v>
      </c>
      <c r="K3811" s="3" t="s">
        <v>3474</v>
      </c>
      <c r="L3811" s="3" t="s">
        <v>2487</v>
      </c>
      <c r="M3811" s="5">
        <v>46990</v>
      </c>
      <c r="O3811" t="s">
        <v>23</v>
      </c>
      <c r="P3811">
        <v>4</v>
      </c>
      <c r="S3811" s="6">
        <v>45328</v>
      </c>
      <c r="T3811" t="s">
        <v>3735</v>
      </c>
      <c r="U3811" t="s">
        <v>3736</v>
      </c>
    </row>
    <row r="3812" spans="1:21" hidden="1" x14ac:dyDescent="0.25">
      <c r="A3812" t="s">
        <v>3731</v>
      </c>
      <c r="B3812" t="s">
        <v>65</v>
      </c>
      <c r="C3812" t="s">
        <v>17</v>
      </c>
      <c r="E3812" s="1">
        <v>45327</v>
      </c>
      <c r="F3812" s="3">
        <v>73</v>
      </c>
      <c r="G3812" t="s">
        <v>2886</v>
      </c>
      <c r="H3812" t="s">
        <v>2243</v>
      </c>
      <c r="I3812" t="s">
        <v>3645</v>
      </c>
      <c r="J3812" s="3" t="s">
        <v>4133</v>
      </c>
      <c r="K3812" s="3" t="s">
        <v>3738</v>
      </c>
      <c r="L3812" s="3" t="s">
        <v>3512</v>
      </c>
      <c r="M3812" s="5">
        <v>45937</v>
      </c>
      <c r="N3812">
        <v>3520</v>
      </c>
      <c r="O3812" t="s">
        <v>23</v>
      </c>
      <c r="R3812" s="10">
        <f>Table1[[#This Row],[Initial Balance]]-P4211-P4579</f>
        <v>1100</v>
      </c>
      <c r="S3812" s="6">
        <v>45328</v>
      </c>
      <c r="T3812" t="s">
        <v>2032</v>
      </c>
      <c r="U3812" t="s">
        <v>104</v>
      </c>
    </row>
    <row r="3813" spans="1:21" hidden="1" x14ac:dyDescent="0.25">
      <c r="A3813" t="s">
        <v>2529</v>
      </c>
      <c r="B3813" t="s">
        <v>74</v>
      </c>
      <c r="C3813" t="s">
        <v>722</v>
      </c>
      <c r="E3813" s="1">
        <v>45037</v>
      </c>
      <c r="F3813" s="3" t="s">
        <v>2243</v>
      </c>
      <c r="G3813" t="s">
        <v>3739</v>
      </c>
      <c r="H3813" t="s">
        <v>2243</v>
      </c>
      <c r="I3813" t="s">
        <v>3695</v>
      </c>
      <c r="J3813" s="3" t="s">
        <v>3740</v>
      </c>
      <c r="K3813" s="3" t="s">
        <v>3741</v>
      </c>
      <c r="L3813" s="3" t="s">
        <v>22</v>
      </c>
      <c r="M3813" s="5">
        <v>45961</v>
      </c>
      <c r="N3813">
        <v>2</v>
      </c>
      <c r="O3813" t="s">
        <v>422</v>
      </c>
      <c r="R3813" s="10">
        <v>0.4</v>
      </c>
      <c r="S3813" s="6">
        <v>45037</v>
      </c>
      <c r="T3813" t="s">
        <v>2032</v>
      </c>
      <c r="U3813" t="s">
        <v>2630</v>
      </c>
    </row>
    <row r="3814" spans="1:21" hidden="1" x14ac:dyDescent="0.25">
      <c r="A3814" t="s">
        <v>2529</v>
      </c>
      <c r="B3814" t="s">
        <v>74</v>
      </c>
      <c r="C3814" t="s">
        <v>722</v>
      </c>
      <c r="E3814" s="1">
        <v>45037</v>
      </c>
      <c r="F3814" s="3" t="s">
        <v>2243</v>
      </c>
      <c r="G3814" t="s">
        <v>3739</v>
      </c>
      <c r="H3814" t="s">
        <v>2243</v>
      </c>
      <c r="I3814" t="s">
        <v>3695</v>
      </c>
      <c r="J3814" s="3" t="s">
        <v>3740</v>
      </c>
      <c r="K3814" s="3" t="s">
        <v>3741</v>
      </c>
      <c r="L3814" s="3" t="s">
        <v>22</v>
      </c>
      <c r="M3814" s="5">
        <v>45961</v>
      </c>
      <c r="O3814" t="s">
        <v>422</v>
      </c>
      <c r="P3814">
        <v>1.6</v>
      </c>
      <c r="S3814" s="6">
        <v>45195</v>
      </c>
      <c r="T3814" t="s">
        <v>689</v>
      </c>
      <c r="U3814" t="s">
        <v>3059</v>
      </c>
    </row>
    <row r="3815" spans="1:21" hidden="1" x14ac:dyDescent="0.25">
      <c r="A3815" t="s">
        <v>2529</v>
      </c>
      <c r="B3815" t="s">
        <v>74</v>
      </c>
      <c r="C3815" t="s">
        <v>17</v>
      </c>
      <c r="E3815" s="1">
        <v>45037</v>
      </c>
      <c r="F3815" s="3" t="s">
        <v>2243</v>
      </c>
      <c r="G3815" t="s">
        <v>3739</v>
      </c>
      <c r="H3815" t="s">
        <v>2243</v>
      </c>
      <c r="I3815" t="s">
        <v>3695</v>
      </c>
      <c r="J3815" s="3" t="s">
        <v>3740</v>
      </c>
      <c r="K3815" s="3" t="s">
        <v>3741</v>
      </c>
      <c r="L3815" s="3" t="s">
        <v>22</v>
      </c>
      <c r="M3815" s="5">
        <v>45961</v>
      </c>
      <c r="O3815" t="s">
        <v>422</v>
      </c>
      <c r="S3815" s="6">
        <v>45330</v>
      </c>
      <c r="T3815" t="s">
        <v>2032</v>
      </c>
      <c r="U3815" t="s">
        <v>2022</v>
      </c>
    </row>
    <row r="3816" spans="1:21" hidden="1" x14ac:dyDescent="0.25">
      <c r="A3816" t="s">
        <v>2529</v>
      </c>
      <c r="B3816" t="s">
        <v>74</v>
      </c>
      <c r="C3816" t="s">
        <v>17</v>
      </c>
      <c r="E3816" s="1">
        <v>45033</v>
      </c>
      <c r="F3816" s="3" t="s">
        <v>3742</v>
      </c>
      <c r="G3816" t="s">
        <v>3743</v>
      </c>
      <c r="H3816" t="s">
        <v>2243</v>
      </c>
      <c r="I3816" t="s">
        <v>323</v>
      </c>
      <c r="J3816" s="3" t="s">
        <v>3744</v>
      </c>
      <c r="K3816" s="3" t="s">
        <v>3745</v>
      </c>
      <c r="L3816" s="3" t="s">
        <v>102</v>
      </c>
      <c r="M3816" s="5">
        <v>45716</v>
      </c>
      <c r="N3816">
        <v>8</v>
      </c>
      <c r="O3816" t="s">
        <v>3672</v>
      </c>
      <c r="R3816" s="10" t="s">
        <v>3746</v>
      </c>
      <c r="S3816" s="6">
        <v>45033</v>
      </c>
      <c r="T3816" t="s">
        <v>2032</v>
      </c>
      <c r="U3816" t="s">
        <v>2630</v>
      </c>
    </row>
    <row r="3817" spans="1:21" hidden="1" x14ac:dyDescent="0.25">
      <c r="A3817" t="s">
        <v>2529</v>
      </c>
      <c r="B3817" t="s">
        <v>74</v>
      </c>
      <c r="C3817" t="s">
        <v>17</v>
      </c>
      <c r="E3817" s="1">
        <v>45033</v>
      </c>
      <c r="F3817" s="3" t="s">
        <v>3742</v>
      </c>
      <c r="G3817" t="s">
        <v>3743</v>
      </c>
      <c r="H3817" t="s">
        <v>2243</v>
      </c>
      <c r="I3817" t="s">
        <v>323</v>
      </c>
      <c r="J3817" s="3" t="s">
        <v>3744</v>
      </c>
      <c r="K3817" s="3" t="s">
        <v>3745</v>
      </c>
      <c r="L3817" s="3" t="s">
        <v>102</v>
      </c>
      <c r="M3817" s="5">
        <v>45716</v>
      </c>
      <c r="O3817" t="s">
        <v>3672</v>
      </c>
      <c r="S3817" s="6">
        <v>45159</v>
      </c>
      <c r="T3817" t="s">
        <v>2010</v>
      </c>
      <c r="U3817" t="s">
        <v>3274</v>
      </c>
    </row>
    <row r="3818" spans="1:21" hidden="1" x14ac:dyDescent="0.25">
      <c r="A3818" t="s">
        <v>2529</v>
      </c>
      <c r="B3818" t="s">
        <v>74</v>
      </c>
      <c r="C3818" t="s">
        <v>17</v>
      </c>
      <c r="E3818" s="1">
        <v>45033</v>
      </c>
      <c r="F3818" s="3" t="s">
        <v>3742</v>
      </c>
      <c r="G3818" t="s">
        <v>3743</v>
      </c>
      <c r="H3818" t="s">
        <v>2243</v>
      </c>
      <c r="I3818" t="s">
        <v>323</v>
      </c>
      <c r="J3818" s="3" t="s">
        <v>3744</v>
      </c>
      <c r="K3818" s="3" t="s">
        <v>3745</v>
      </c>
      <c r="L3818" s="3" t="s">
        <v>102</v>
      </c>
      <c r="M3818" s="5">
        <v>45716</v>
      </c>
      <c r="O3818" t="s">
        <v>3672</v>
      </c>
      <c r="S3818" s="6">
        <v>45196</v>
      </c>
      <c r="T3818" t="s">
        <v>689</v>
      </c>
      <c r="U3818" t="s">
        <v>3059</v>
      </c>
    </row>
    <row r="3819" spans="1:21" hidden="1" x14ac:dyDescent="0.25">
      <c r="A3819" t="s">
        <v>2529</v>
      </c>
      <c r="B3819" t="s">
        <v>74</v>
      </c>
      <c r="C3819" t="s">
        <v>17</v>
      </c>
      <c r="E3819" s="1">
        <v>45033</v>
      </c>
      <c r="F3819" s="3" t="s">
        <v>3742</v>
      </c>
      <c r="G3819" t="s">
        <v>3743</v>
      </c>
      <c r="H3819" t="s">
        <v>2243</v>
      </c>
      <c r="I3819" t="s">
        <v>323</v>
      </c>
      <c r="J3819" s="3" t="s">
        <v>3744</v>
      </c>
      <c r="K3819" s="3" t="s">
        <v>3745</v>
      </c>
      <c r="L3819" s="3" t="s">
        <v>102</v>
      </c>
      <c r="M3819" s="5">
        <v>45716</v>
      </c>
      <c r="O3819" t="s">
        <v>3672</v>
      </c>
      <c r="S3819" s="6">
        <v>45237</v>
      </c>
      <c r="T3819" t="s">
        <v>199</v>
      </c>
      <c r="U3819" t="s">
        <v>3747</v>
      </c>
    </row>
    <row r="3820" spans="1:21" hidden="1" x14ac:dyDescent="0.25">
      <c r="A3820" t="s">
        <v>2529</v>
      </c>
      <c r="B3820" t="s">
        <v>74</v>
      </c>
      <c r="C3820" t="s">
        <v>17</v>
      </c>
      <c r="E3820" s="1">
        <v>45033</v>
      </c>
      <c r="F3820" s="3" t="s">
        <v>3742</v>
      </c>
      <c r="G3820" t="s">
        <v>3743</v>
      </c>
      <c r="H3820" t="s">
        <v>2243</v>
      </c>
      <c r="I3820" t="s">
        <v>323</v>
      </c>
      <c r="J3820" s="3" t="s">
        <v>3744</v>
      </c>
      <c r="K3820" s="3" t="s">
        <v>3745</v>
      </c>
      <c r="L3820" s="3" t="s">
        <v>102</v>
      </c>
      <c r="M3820" s="5">
        <v>45716</v>
      </c>
      <c r="O3820" t="s">
        <v>3672</v>
      </c>
      <c r="S3820" s="6">
        <v>45330</v>
      </c>
      <c r="T3820" t="s">
        <v>2032</v>
      </c>
      <c r="U3820" t="s">
        <v>2022</v>
      </c>
    </row>
    <row r="3821" spans="1:21" hidden="1" x14ac:dyDescent="0.25">
      <c r="A3821" t="s">
        <v>2754</v>
      </c>
      <c r="B3821" t="s">
        <v>16</v>
      </c>
      <c r="C3821" t="s">
        <v>17</v>
      </c>
      <c r="D3821" t="s">
        <v>2243</v>
      </c>
      <c r="E3821" s="1">
        <v>45252</v>
      </c>
      <c r="F3821" s="3" t="s">
        <v>2634</v>
      </c>
      <c r="G3821" t="s">
        <v>3612</v>
      </c>
      <c r="H3821" t="s">
        <v>2243</v>
      </c>
      <c r="I3821" t="s">
        <v>20</v>
      </c>
      <c r="J3821" s="3" t="s">
        <v>3748</v>
      </c>
      <c r="K3821" s="3">
        <v>2732652821</v>
      </c>
      <c r="L3821" s="3" t="s">
        <v>22</v>
      </c>
      <c r="M3821" s="5">
        <v>45616</v>
      </c>
      <c r="N3821">
        <v>10</v>
      </c>
      <c r="O3821" t="s">
        <v>23</v>
      </c>
      <c r="R3821" s="10">
        <v>0</v>
      </c>
      <c r="S3821" s="6">
        <v>45257</v>
      </c>
      <c r="T3821" t="s">
        <v>2032</v>
      </c>
      <c r="U3821" t="s">
        <v>2022</v>
      </c>
    </row>
    <row r="3822" spans="1:21" hidden="1" x14ac:dyDescent="0.25">
      <c r="A3822" t="s">
        <v>2754</v>
      </c>
      <c r="B3822" t="s">
        <v>3256</v>
      </c>
      <c r="C3822" t="s">
        <v>17</v>
      </c>
      <c r="D3822" t="s">
        <v>2243</v>
      </c>
      <c r="E3822" s="1">
        <v>45252</v>
      </c>
      <c r="F3822" s="3" t="s">
        <v>2634</v>
      </c>
      <c r="G3822" t="s">
        <v>3612</v>
      </c>
      <c r="H3822" t="s">
        <v>2243</v>
      </c>
      <c r="I3822" t="s">
        <v>20</v>
      </c>
      <c r="J3822" s="3" t="s">
        <v>3748</v>
      </c>
      <c r="K3822" s="3">
        <v>2732652821</v>
      </c>
      <c r="L3822" s="3" t="s">
        <v>22</v>
      </c>
      <c r="M3822" s="5">
        <v>45616</v>
      </c>
      <c r="O3822" t="s">
        <v>23</v>
      </c>
      <c r="P3822">
        <v>10</v>
      </c>
      <c r="S3822" s="6">
        <v>45330</v>
      </c>
      <c r="T3822" t="s">
        <v>707</v>
      </c>
      <c r="U3822" t="s">
        <v>3749</v>
      </c>
    </row>
    <row r="3823" spans="1:21" hidden="1" x14ac:dyDescent="0.25">
      <c r="A3823" t="s">
        <v>2754</v>
      </c>
      <c r="B3823" t="s">
        <v>65</v>
      </c>
      <c r="C3823" t="s">
        <v>17</v>
      </c>
      <c r="D3823" t="s">
        <v>2243</v>
      </c>
      <c r="E3823" s="1">
        <v>45261</v>
      </c>
      <c r="F3823" s="3">
        <v>19550210</v>
      </c>
      <c r="G3823" t="s">
        <v>3750</v>
      </c>
      <c r="H3823" t="s">
        <v>3751</v>
      </c>
      <c r="I3823" t="s">
        <v>67</v>
      </c>
      <c r="J3823" s="3" t="s">
        <v>3752</v>
      </c>
      <c r="K3823" s="3" t="s">
        <v>3414</v>
      </c>
      <c r="L3823" s="3" t="s">
        <v>22</v>
      </c>
      <c r="M3823" s="5">
        <v>45930</v>
      </c>
      <c r="N3823">
        <v>960</v>
      </c>
      <c r="O3823" t="s">
        <v>23</v>
      </c>
      <c r="R3823" s="10">
        <v>960</v>
      </c>
      <c r="S3823" s="6">
        <v>45264</v>
      </c>
      <c r="T3823" t="s">
        <v>2032</v>
      </c>
      <c r="U3823" t="s">
        <v>2022</v>
      </c>
    </row>
    <row r="3824" spans="1:21" hidden="1" x14ac:dyDescent="0.25">
      <c r="A3824" t="s">
        <v>132</v>
      </c>
      <c r="B3824" t="s">
        <v>3256</v>
      </c>
      <c r="C3824" t="s">
        <v>17</v>
      </c>
      <c r="E3824" s="1">
        <v>44250</v>
      </c>
      <c r="F3824" s="3" t="s">
        <v>44</v>
      </c>
      <c r="G3824" t="s">
        <v>3754</v>
      </c>
      <c r="H3824" t="s">
        <v>3753</v>
      </c>
      <c r="I3824" t="s">
        <v>47</v>
      </c>
      <c r="J3824" s="3" t="s">
        <v>48</v>
      </c>
      <c r="K3824" s="3">
        <v>281779</v>
      </c>
      <c r="L3824" s="3" t="s">
        <v>22</v>
      </c>
      <c r="M3824" s="5">
        <v>45991</v>
      </c>
      <c r="O3824" t="s">
        <v>23</v>
      </c>
      <c r="P3824">
        <v>60</v>
      </c>
      <c r="S3824" s="6">
        <v>45330</v>
      </c>
      <c r="T3824" t="s">
        <v>2591</v>
      </c>
      <c r="U3824" t="s">
        <v>2615</v>
      </c>
    </row>
    <row r="3825" spans="1:21" hidden="1" x14ac:dyDescent="0.25">
      <c r="A3825" t="s">
        <v>132</v>
      </c>
      <c r="B3825" t="s">
        <v>3256</v>
      </c>
      <c r="C3825" t="s">
        <v>17</v>
      </c>
      <c r="E3825" s="1">
        <v>45188</v>
      </c>
      <c r="F3825" s="3" t="s">
        <v>853</v>
      </c>
      <c r="G3825" t="s">
        <v>3583</v>
      </c>
      <c r="H3825" t="s">
        <v>2243</v>
      </c>
      <c r="I3825" t="s">
        <v>591</v>
      </c>
      <c r="J3825" s="3" t="s">
        <v>3459</v>
      </c>
      <c r="K3825" s="3">
        <v>611620</v>
      </c>
      <c r="L3825" s="3" t="s">
        <v>22</v>
      </c>
      <c r="M3825" s="5">
        <v>45272</v>
      </c>
      <c r="O3825" t="s">
        <v>23</v>
      </c>
      <c r="S3825" s="6">
        <v>45329</v>
      </c>
      <c r="T3825" t="s">
        <v>2032</v>
      </c>
      <c r="U3825" t="s">
        <v>3050</v>
      </c>
    </row>
    <row r="3826" spans="1:21" hidden="1" x14ac:dyDescent="0.25">
      <c r="A3826" t="s">
        <v>132</v>
      </c>
      <c r="B3826" t="s">
        <v>16</v>
      </c>
      <c r="C3826" t="s">
        <v>17</v>
      </c>
      <c r="E3826" s="1">
        <v>45183</v>
      </c>
      <c r="F3826" s="3" t="s">
        <v>853</v>
      </c>
      <c r="G3826" t="s">
        <v>3583</v>
      </c>
      <c r="H3826" t="s">
        <v>2243</v>
      </c>
      <c r="I3826" t="s">
        <v>591</v>
      </c>
      <c r="J3826" s="3" t="s">
        <v>3464</v>
      </c>
      <c r="K3826" s="3">
        <v>611067</v>
      </c>
      <c r="L3826" s="3" t="s">
        <v>22</v>
      </c>
      <c r="M3826" s="5">
        <v>45267</v>
      </c>
      <c r="O3826" t="s">
        <v>23</v>
      </c>
      <c r="S3826" s="6">
        <v>45329</v>
      </c>
      <c r="T3826" t="s">
        <v>2032</v>
      </c>
      <c r="U3826" t="s">
        <v>3050</v>
      </c>
    </row>
    <row r="3827" spans="1:21" hidden="1" x14ac:dyDescent="0.25">
      <c r="A3827" t="s">
        <v>3373</v>
      </c>
      <c r="B3827" t="s">
        <v>74</v>
      </c>
      <c r="C3827" t="s">
        <v>17</v>
      </c>
      <c r="D3827" t="s">
        <v>2243</v>
      </c>
      <c r="E3827" s="1">
        <v>45212</v>
      </c>
      <c r="F3827" s="3" t="s">
        <v>3755</v>
      </c>
      <c r="G3827" t="s">
        <v>4117</v>
      </c>
      <c r="H3827" t="s">
        <v>2243</v>
      </c>
      <c r="I3827" t="s">
        <v>1702</v>
      </c>
      <c r="J3827" s="3" t="s">
        <v>3757</v>
      </c>
      <c r="K3827" s="3" t="s">
        <v>3758</v>
      </c>
      <c r="L3827" s="3" t="s">
        <v>22</v>
      </c>
      <c r="M3827" s="5">
        <v>45838</v>
      </c>
      <c r="N3827">
        <v>220</v>
      </c>
      <c r="O3827" t="s">
        <v>3672</v>
      </c>
      <c r="R3827" s="10">
        <f>Table1[[#This Row],[Initial Balance]]-P4435</f>
        <v>200</v>
      </c>
      <c r="S3827" s="6">
        <v>45212</v>
      </c>
      <c r="T3827" t="s">
        <v>2032</v>
      </c>
      <c r="U3827" t="s">
        <v>2630</v>
      </c>
    </row>
    <row r="3828" spans="1:21" hidden="1" x14ac:dyDescent="0.25">
      <c r="A3828" t="s">
        <v>3373</v>
      </c>
      <c r="B3828" t="s">
        <v>74</v>
      </c>
      <c r="C3828" t="s">
        <v>17</v>
      </c>
      <c r="D3828" t="s">
        <v>2243</v>
      </c>
      <c r="E3828" s="1">
        <v>45212</v>
      </c>
      <c r="F3828" s="3" t="s">
        <v>3755</v>
      </c>
      <c r="G3828" t="s">
        <v>4117</v>
      </c>
      <c r="H3828" t="s">
        <v>2243</v>
      </c>
      <c r="I3828" t="s">
        <v>1702</v>
      </c>
      <c r="J3828" s="3" t="s">
        <v>3757</v>
      </c>
      <c r="K3828" s="3" t="s">
        <v>3758</v>
      </c>
      <c r="L3828" s="3" t="s">
        <v>22</v>
      </c>
      <c r="M3828" s="5">
        <v>45838</v>
      </c>
      <c r="O3828" t="s">
        <v>3672</v>
      </c>
      <c r="S3828" s="6">
        <v>45330</v>
      </c>
      <c r="T3828" t="s">
        <v>2032</v>
      </c>
      <c r="U3828" t="s">
        <v>2022</v>
      </c>
    </row>
    <row r="3829" spans="1:21" hidden="1" x14ac:dyDescent="0.25">
      <c r="A3829" t="s">
        <v>3373</v>
      </c>
      <c r="B3829" t="s">
        <v>74</v>
      </c>
      <c r="C3829" t="s">
        <v>17</v>
      </c>
      <c r="D3829" t="s">
        <v>2243</v>
      </c>
      <c r="E3829" s="1">
        <v>45226</v>
      </c>
      <c r="F3829" s="3" t="s">
        <v>3755</v>
      </c>
      <c r="G3829" t="s">
        <v>3756</v>
      </c>
      <c r="H3829" t="s">
        <v>2243</v>
      </c>
      <c r="I3829" t="s">
        <v>1702</v>
      </c>
      <c r="J3829" s="3" t="s">
        <v>3759</v>
      </c>
      <c r="K3829" s="3" t="s">
        <v>3760</v>
      </c>
      <c r="L3829" s="3" t="s">
        <v>22</v>
      </c>
      <c r="M3829" s="5">
        <v>45838</v>
      </c>
      <c r="N3829">
        <v>20</v>
      </c>
      <c r="O3829" t="s">
        <v>3672</v>
      </c>
      <c r="R3829" s="10">
        <f>Table1[[#This Row],[Initial Balance]]-P4325</f>
        <v>0</v>
      </c>
      <c r="S3829" s="6">
        <v>45226</v>
      </c>
      <c r="T3829" t="s">
        <v>2032</v>
      </c>
      <c r="U3829" t="s">
        <v>2630</v>
      </c>
    </row>
    <row r="3830" spans="1:21" hidden="1" x14ac:dyDescent="0.25">
      <c r="A3830" t="s">
        <v>3373</v>
      </c>
      <c r="B3830" t="s">
        <v>74</v>
      </c>
      <c r="C3830" t="s">
        <v>17</v>
      </c>
      <c r="D3830" t="s">
        <v>2243</v>
      </c>
      <c r="E3830" s="1">
        <v>45226</v>
      </c>
      <c r="F3830" s="3" t="s">
        <v>3755</v>
      </c>
      <c r="G3830" t="s">
        <v>3756</v>
      </c>
      <c r="H3830" t="s">
        <v>2243</v>
      </c>
      <c r="I3830" t="s">
        <v>1702</v>
      </c>
      <c r="J3830" s="3" t="s">
        <v>3759</v>
      </c>
      <c r="K3830" s="3" t="s">
        <v>3760</v>
      </c>
      <c r="L3830" s="3" t="s">
        <v>22</v>
      </c>
      <c r="M3830" s="5">
        <v>45838</v>
      </c>
      <c r="O3830" t="s">
        <v>3672</v>
      </c>
      <c r="S3830" s="6">
        <v>45330</v>
      </c>
      <c r="T3830" t="s">
        <v>2032</v>
      </c>
      <c r="U3830" t="s">
        <v>3761</v>
      </c>
    </row>
    <row r="3831" spans="1:21" hidden="1" x14ac:dyDescent="0.25">
      <c r="A3831" t="s">
        <v>1794</v>
      </c>
      <c r="B3831" t="s">
        <v>16</v>
      </c>
      <c r="C3831" t="s">
        <v>17</v>
      </c>
      <c r="D3831" t="s">
        <v>2243</v>
      </c>
      <c r="E3831" s="1">
        <v>44900</v>
      </c>
      <c r="F3831" s="3">
        <v>1753366</v>
      </c>
      <c r="G3831" t="s">
        <v>1916</v>
      </c>
      <c r="H3831" t="s">
        <v>3014</v>
      </c>
      <c r="J3831" s="3" t="s">
        <v>1947</v>
      </c>
      <c r="K3831" s="3">
        <v>6106508086</v>
      </c>
      <c r="L3831" s="3" t="s">
        <v>22</v>
      </c>
      <c r="M3831" s="5">
        <v>45869</v>
      </c>
      <c r="O3831" t="s">
        <v>23</v>
      </c>
      <c r="P3831">
        <v>500</v>
      </c>
      <c r="S3831" s="6">
        <v>45127</v>
      </c>
      <c r="T3831" t="s">
        <v>2638</v>
      </c>
      <c r="U3831" t="s">
        <v>3762</v>
      </c>
    </row>
    <row r="3832" spans="1:21" hidden="1" x14ac:dyDescent="0.25">
      <c r="A3832" t="s">
        <v>1794</v>
      </c>
      <c r="B3832" t="s">
        <v>16</v>
      </c>
      <c r="C3832" t="s">
        <v>17</v>
      </c>
      <c r="D3832" t="s">
        <v>2243</v>
      </c>
      <c r="E3832" s="1">
        <v>44900</v>
      </c>
      <c r="F3832" s="3">
        <v>1753366</v>
      </c>
      <c r="G3832" t="s">
        <v>1916</v>
      </c>
      <c r="H3832" t="s">
        <v>3014</v>
      </c>
      <c r="J3832" s="3" t="s">
        <v>1947</v>
      </c>
      <c r="K3832" s="3">
        <v>6106508086</v>
      </c>
      <c r="L3832" s="3" t="s">
        <v>22</v>
      </c>
      <c r="M3832" s="5">
        <v>45869</v>
      </c>
      <c r="O3832" t="s">
        <v>23</v>
      </c>
      <c r="P3832">
        <v>400</v>
      </c>
      <c r="S3832" s="6">
        <v>45134</v>
      </c>
      <c r="T3832" t="s">
        <v>2638</v>
      </c>
      <c r="U3832" t="s">
        <v>3763</v>
      </c>
    </row>
    <row r="3833" spans="1:21" hidden="1" x14ac:dyDescent="0.25">
      <c r="A3833" t="s">
        <v>1794</v>
      </c>
      <c r="B3833" t="s">
        <v>16</v>
      </c>
      <c r="C3833" t="s">
        <v>17</v>
      </c>
      <c r="D3833" t="s">
        <v>2243</v>
      </c>
      <c r="E3833" s="1">
        <v>44900</v>
      </c>
      <c r="F3833" s="3">
        <v>1753366</v>
      </c>
      <c r="G3833" t="s">
        <v>1916</v>
      </c>
      <c r="H3833" t="s">
        <v>3014</v>
      </c>
      <c r="J3833" s="3" t="s">
        <v>1947</v>
      </c>
      <c r="K3833" s="3">
        <v>6106508086</v>
      </c>
      <c r="L3833" s="3" t="s">
        <v>22</v>
      </c>
      <c r="M3833" s="5">
        <v>45869</v>
      </c>
      <c r="O3833" t="s">
        <v>23</v>
      </c>
      <c r="P3833">
        <v>1500</v>
      </c>
      <c r="S3833" s="6">
        <v>45331</v>
      </c>
      <c r="T3833" t="s">
        <v>2638</v>
      </c>
      <c r="U3833" t="s">
        <v>3764</v>
      </c>
    </row>
    <row r="3834" spans="1:21" hidden="1" x14ac:dyDescent="0.25">
      <c r="A3834" t="s">
        <v>1794</v>
      </c>
      <c r="B3834" t="s">
        <v>16</v>
      </c>
      <c r="C3834" t="s">
        <v>17</v>
      </c>
      <c r="D3834" t="s">
        <v>2243</v>
      </c>
      <c r="E3834" s="1">
        <v>44900</v>
      </c>
      <c r="F3834" s="3">
        <v>1753366</v>
      </c>
      <c r="G3834" t="s">
        <v>1916</v>
      </c>
      <c r="H3834" t="s">
        <v>3014</v>
      </c>
      <c r="J3834" s="3" t="s">
        <v>1947</v>
      </c>
      <c r="K3834" s="3">
        <v>6106508086</v>
      </c>
      <c r="L3834" s="3" t="s">
        <v>22</v>
      </c>
      <c r="M3834" s="5">
        <v>45869</v>
      </c>
      <c r="O3834" t="s">
        <v>23</v>
      </c>
      <c r="P3834">
        <v>300</v>
      </c>
      <c r="S3834" s="6">
        <v>45334</v>
      </c>
      <c r="T3834" t="s">
        <v>2638</v>
      </c>
      <c r="U3834" t="s">
        <v>3765</v>
      </c>
    </row>
    <row r="3835" spans="1:21" hidden="1" x14ac:dyDescent="0.25">
      <c r="A3835" t="s">
        <v>1794</v>
      </c>
      <c r="B3835" t="s">
        <v>16</v>
      </c>
      <c r="C3835" t="s">
        <v>17</v>
      </c>
      <c r="E3835" s="1">
        <v>44894</v>
      </c>
      <c r="F3835" s="3" t="s">
        <v>328</v>
      </c>
      <c r="G3835" t="s">
        <v>3767</v>
      </c>
      <c r="H3835" t="s">
        <v>67</v>
      </c>
      <c r="I3835" t="s">
        <v>67</v>
      </c>
      <c r="J3835" s="3" t="s">
        <v>1909</v>
      </c>
      <c r="K3835" s="3">
        <v>6222010171</v>
      </c>
      <c r="L3835" s="3" t="s">
        <v>22</v>
      </c>
      <c r="M3835" s="5">
        <v>45518</v>
      </c>
      <c r="O3835" t="s">
        <v>23</v>
      </c>
      <c r="P3835">
        <v>1000</v>
      </c>
      <c r="S3835" s="6">
        <v>45126</v>
      </c>
      <c r="T3835" t="s">
        <v>2638</v>
      </c>
      <c r="U3835" t="s">
        <v>3762</v>
      </c>
    </row>
    <row r="3836" spans="1:21" hidden="1" x14ac:dyDescent="0.25">
      <c r="A3836" t="s">
        <v>1794</v>
      </c>
      <c r="B3836" t="s">
        <v>16</v>
      </c>
      <c r="C3836" t="s">
        <v>17</v>
      </c>
      <c r="E3836" s="1">
        <v>44894</v>
      </c>
      <c r="F3836" s="3" t="s">
        <v>328</v>
      </c>
      <c r="G3836" t="s">
        <v>3767</v>
      </c>
      <c r="H3836" t="s">
        <v>67</v>
      </c>
      <c r="I3836" t="s">
        <v>67</v>
      </c>
      <c r="J3836" s="3" t="s">
        <v>1909</v>
      </c>
      <c r="K3836" s="3">
        <v>6222010171</v>
      </c>
      <c r="L3836" s="3" t="s">
        <v>22</v>
      </c>
      <c r="M3836" s="5">
        <v>45518</v>
      </c>
      <c r="O3836" t="s">
        <v>23</v>
      </c>
      <c r="P3836">
        <v>2000</v>
      </c>
      <c r="S3836" s="6">
        <v>45331</v>
      </c>
      <c r="T3836" t="s">
        <v>2638</v>
      </c>
      <c r="U3836" t="s">
        <v>3766</v>
      </c>
    </row>
    <row r="3837" spans="1:21" hidden="1" x14ac:dyDescent="0.25">
      <c r="A3837" t="s">
        <v>1794</v>
      </c>
      <c r="B3837" t="s">
        <v>16</v>
      </c>
      <c r="C3837" t="s">
        <v>17</v>
      </c>
      <c r="E3837" s="1">
        <v>45323</v>
      </c>
      <c r="F3837" s="3" t="s">
        <v>3768</v>
      </c>
      <c r="G3837" t="s">
        <v>3769</v>
      </c>
      <c r="H3837" t="s">
        <v>2243</v>
      </c>
      <c r="I3837" t="s">
        <v>3091</v>
      </c>
      <c r="J3837" s="3" t="s">
        <v>3770</v>
      </c>
      <c r="K3837" s="3">
        <v>12142023</v>
      </c>
      <c r="L3837" s="3" t="s">
        <v>22</v>
      </c>
      <c r="M3837" s="5">
        <v>47149</v>
      </c>
      <c r="N3837">
        <v>200</v>
      </c>
      <c r="O3837" t="s">
        <v>23</v>
      </c>
      <c r="R3837" s="10">
        <f>Table1[[#This Row],[Initial Balance]]-P3989-P4077</f>
        <v>17</v>
      </c>
      <c r="S3837" s="6">
        <v>45329</v>
      </c>
      <c r="T3837" t="s">
        <v>2032</v>
      </c>
      <c r="U3837" t="s">
        <v>104</v>
      </c>
    </row>
    <row r="3838" spans="1:21" hidden="1" x14ac:dyDescent="0.25">
      <c r="A3838" t="s">
        <v>1794</v>
      </c>
      <c r="B3838" t="s">
        <v>65</v>
      </c>
      <c r="C3838" t="s">
        <v>17</v>
      </c>
      <c r="E3838" s="1">
        <v>44988</v>
      </c>
      <c r="F3838" s="3" t="s">
        <v>2243</v>
      </c>
      <c r="G3838" t="s">
        <v>2244</v>
      </c>
      <c r="H3838" t="s">
        <v>594</v>
      </c>
      <c r="I3838" t="s">
        <v>67</v>
      </c>
      <c r="J3838" s="3" t="s">
        <v>2245</v>
      </c>
      <c r="K3838" s="3" t="s">
        <v>1323</v>
      </c>
      <c r="L3838" s="3" t="s">
        <v>22</v>
      </c>
      <c r="M3838" s="5">
        <v>45149</v>
      </c>
      <c r="O3838" t="s">
        <v>3771</v>
      </c>
      <c r="P3838">
        <v>3420</v>
      </c>
      <c r="S3838" s="6">
        <v>45331</v>
      </c>
      <c r="T3838" t="s">
        <v>3051</v>
      </c>
      <c r="U3838" t="s">
        <v>3214</v>
      </c>
    </row>
    <row r="3839" spans="1:21" hidden="1" x14ac:dyDescent="0.25">
      <c r="A3839" t="s">
        <v>132</v>
      </c>
      <c r="B3839" t="s">
        <v>74</v>
      </c>
      <c r="C3839" t="s">
        <v>17</v>
      </c>
      <c r="E3839" s="1">
        <v>45308</v>
      </c>
      <c r="F3839" s="3" t="s">
        <v>1101</v>
      </c>
      <c r="G3839" t="s">
        <v>3772</v>
      </c>
      <c r="H3839" t="s">
        <v>2243</v>
      </c>
      <c r="I3839" t="s">
        <v>1702</v>
      </c>
      <c r="J3839" s="3" t="s">
        <v>3773</v>
      </c>
      <c r="K3839" s="3" t="s">
        <v>3671</v>
      </c>
      <c r="L3839" s="3" t="s">
        <v>22</v>
      </c>
      <c r="M3839" s="5">
        <v>45933</v>
      </c>
      <c r="N3839">
        <v>6</v>
      </c>
      <c r="O3839" t="s">
        <v>3541</v>
      </c>
      <c r="R3839" s="10">
        <v>5</v>
      </c>
      <c r="S3839" s="6">
        <v>45308</v>
      </c>
      <c r="T3839" t="s">
        <v>2032</v>
      </c>
      <c r="U3839" t="s">
        <v>104</v>
      </c>
    </row>
    <row r="3840" spans="1:21" hidden="1" x14ac:dyDescent="0.25">
      <c r="A3840" t="s">
        <v>1794</v>
      </c>
      <c r="B3840" t="s">
        <v>16</v>
      </c>
      <c r="C3840" t="s">
        <v>17</v>
      </c>
      <c r="E3840" s="1">
        <v>44956</v>
      </c>
      <c r="F3840" s="3" t="s">
        <v>2042</v>
      </c>
      <c r="G3840" t="s">
        <v>2043</v>
      </c>
      <c r="H3840" t="s">
        <v>3363</v>
      </c>
      <c r="I3840" t="s">
        <v>3027</v>
      </c>
      <c r="J3840" s="3" t="s">
        <v>2044</v>
      </c>
      <c r="K3840" s="3">
        <v>605221021</v>
      </c>
      <c r="L3840" s="3" t="s">
        <v>22</v>
      </c>
      <c r="M3840" s="5">
        <v>46782</v>
      </c>
      <c r="O3840" t="s">
        <v>23</v>
      </c>
      <c r="P3840">
        <v>75</v>
      </c>
      <c r="S3840" s="6">
        <v>45261</v>
      </c>
      <c r="T3840" t="s">
        <v>28</v>
      </c>
      <c r="U3840" t="s">
        <v>3774</v>
      </c>
    </row>
    <row r="3841" spans="1:21" hidden="1" x14ac:dyDescent="0.25">
      <c r="A3841" t="s">
        <v>1794</v>
      </c>
      <c r="B3841" t="s">
        <v>16</v>
      </c>
      <c r="C3841" t="s">
        <v>17</v>
      </c>
      <c r="E3841" s="1">
        <v>44956</v>
      </c>
      <c r="F3841" s="3" t="s">
        <v>2042</v>
      </c>
      <c r="G3841" t="s">
        <v>2043</v>
      </c>
      <c r="H3841" t="s">
        <v>3363</v>
      </c>
      <c r="I3841" t="s">
        <v>3027</v>
      </c>
      <c r="J3841" s="3" t="s">
        <v>2044</v>
      </c>
      <c r="K3841" s="3">
        <v>605221021</v>
      </c>
      <c r="L3841" s="3" t="s">
        <v>22</v>
      </c>
      <c r="M3841" s="5">
        <v>46782</v>
      </c>
      <c r="O3841" t="s">
        <v>23</v>
      </c>
      <c r="P3841">
        <v>446</v>
      </c>
      <c r="S3841" s="6">
        <v>44970</v>
      </c>
      <c r="T3841" t="s">
        <v>2420</v>
      </c>
      <c r="U3841" t="s">
        <v>3775</v>
      </c>
    </row>
    <row r="3842" spans="1:21" hidden="1" x14ac:dyDescent="0.25">
      <c r="A3842" t="s">
        <v>1794</v>
      </c>
      <c r="B3842" t="s">
        <v>16</v>
      </c>
      <c r="C3842" t="s">
        <v>17</v>
      </c>
      <c r="E3842" s="1">
        <v>44956</v>
      </c>
      <c r="F3842" s="3" t="s">
        <v>2042</v>
      </c>
      <c r="G3842" t="s">
        <v>2043</v>
      </c>
      <c r="H3842" t="s">
        <v>3363</v>
      </c>
      <c r="I3842" t="s">
        <v>3027</v>
      </c>
      <c r="J3842" s="3" t="s">
        <v>2044</v>
      </c>
      <c r="K3842" s="3">
        <v>605221021</v>
      </c>
      <c r="L3842" s="3" t="s">
        <v>22</v>
      </c>
      <c r="M3842" s="5">
        <v>46782</v>
      </c>
      <c r="O3842" t="s">
        <v>23</v>
      </c>
      <c r="P3842">
        <v>40</v>
      </c>
      <c r="S3842" s="6">
        <v>45337</v>
      </c>
      <c r="T3842" t="s">
        <v>28</v>
      </c>
      <c r="U3842" t="s">
        <v>3776</v>
      </c>
    </row>
    <row r="3843" spans="1:21" hidden="1" x14ac:dyDescent="0.25">
      <c r="A3843" t="s">
        <v>1794</v>
      </c>
      <c r="B3843" t="s">
        <v>16</v>
      </c>
      <c r="C3843" t="s">
        <v>17</v>
      </c>
      <c r="E3843" s="1">
        <v>44908</v>
      </c>
      <c r="F3843" s="3" t="s">
        <v>1919</v>
      </c>
      <c r="G3843" t="s">
        <v>1920</v>
      </c>
      <c r="H3843" t="s">
        <v>1745</v>
      </c>
      <c r="I3843" t="s">
        <v>3091</v>
      </c>
      <c r="J3843" s="3" t="s">
        <v>1948</v>
      </c>
      <c r="L3843" s="3" t="s">
        <v>22</v>
      </c>
      <c r="M3843" s="5">
        <v>46734</v>
      </c>
      <c r="O3843" t="s">
        <v>23</v>
      </c>
      <c r="P3843">
        <v>40</v>
      </c>
      <c r="S3843" s="6">
        <v>45261</v>
      </c>
      <c r="T3843" t="s">
        <v>28</v>
      </c>
      <c r="U3843" t="s">
        <v>3774</v>
      </c>
    </row>
    <row r="3844" spans="1:21" hidden="1" x14ac:dyDescent="0.25">
      <c r="A3844" t="s">
        <v>1794</v>
      </c>
      <c r="B3844" t="s">
        <v>16</v>
      </c>
      <c r="C3844" t="s">
        <v>17</v>
      </c>
      <c r="E3844" s="1">
        <v>44908</v>
      </c>
      <c r="F3844" s="3" t="s">
        <v>1919</v>
      </c>
      <c r="G3844" t="s">
        <v>1920</v>
      </c>
      <c r="H3844" t="s">
        <v>1745</v>
      </c>
      <c r="I3844" t="s">
        <v>3091</v>
      </c>
      <c r="J3844" s="3" t="s">
        <v>1948</v>
      </c>
      <c r="L3844" s="3" t="s">
        <v>22</v>
      </c>
      <c r="M3844" s="5">
        <v>46734</v>
      </c>
      <c r="O3844" t="s">
        <v>23</v>
      </c>
      <c r="P3844">
        <v>223</v>
      </c>
      <c r="S3844" s="6">
        <v>44970</v>
      </c>
      <c r="T3844" t="s">
        <v>2420</v>
      </c>
      <c r="U3844" t="s">
        <v>4207</v>
      </c>
    </row>
    <row r="3845" spans="1:21" hidden="1" x14ac:dyDescent="0.25">
      <c r="A3845" t="s">
        <v>1794</v>
      </c>
      <c r="B3845" t="s">
        <v>16</v>
      </c>
      <c r="C3845" t="s">
        <v>17</v>
      </c>
      <c r="E3845" s="1">
        <v>44908</v>
      </c>
      <c r="F3845" s="3" t="s">
        <v>1919</v>
      </c>
      <c r="G3845" t="s">
        <v>1920</v>
      </c>
      <c r="H3845" t="s">
        <v>1745</v>
      </c>
      <c r="I3845" t="s">
        <v>3091</v>
      </c>
      <c r="J3845" s="3" t="s">
        <v>1948</v>
      </c>
      <c r="L3845" s="3" t="s">
        <v>22</v>
      </c>
      <c r="M3845" s="5">
        <v>46734</v>
      </c>
      <c r="O3845" t="s">
        <v>23</v>
      </c>
      <c r="P3845">
        <v>12</v>
      </c>
      <c r="S3845" s="6">
        <v>44972</v>
      </c>
      <c r="T3845" t="s">
        <v>28</v>
      </c>
      <c r="U3845" t="s">
        <v>4208</v>
      </c>
    </row>
    <row r="3846" spans="1:21" hidden="1" x14ac:dyDescent="0.25">
      <c r="A3846" t="s">
        <v>1647</v>
      </c>
      <c r="B3846" t="s">
        <v>74</v>
      </c>
      <c r="C3846" t="s">
        <v>17</v>
      </c>
      <c r="E3846" s="1">
        <v>45131</v>
      </c>
      <c r="F3846" s="3" t="s">
        <v>1548</v>
      </c>
      <c r="G3846" t="s">
        <v>1932</v>
      </c>
      <c r="H3846" t="s">
        <v>2800</v>
      </c>
      <c r="J3846" s="3" t="s">
        <v>3163</v>
      </c>
      <c r="K3846" s="3" t="s">
        <v>1551</v>
      </c>
      <c r="L3846" s="3" t="s">
        <v>22</v>
      </c>
      <c r="M3846" s="5">
        <v>45220</v>
      </c>
      <c r="N3846">
        <v>460.13799999999998</v>
      </c>
      <c r="O3846" t="s">
        <v>2985</v>
      </c>
      <c r="P3846">
        <v>0</v>
      </c>
      <c r="R3846" s="10">
        <f>Table1[[#This Row],[Initial Balance]]-P3847-P3848</f>
        <v>-2.0000000000095497E-3</v>
      </c>
      <c r="S3846" s="6">
        <v>45131</v>
      </c>
      <c r="T3846" t="s">
        <v>2032</v>
      </c>
      <c r="U3846" t="s">
        <v>3164</v>
      </c>
    </row>
    <row r="3847" spans="1:21" hidden="1" x14ac:dyDescent="0.25">
      <c r="A3847" t="s">
        <v>1647</v>
      </c>
      <c r="B3847" t="s">
        <v>74</v>
      </c>
      <c r="C3847" t="s">
        <v>17</v>
      </c>
      <c r="E3847" s="1">
        <v>45131</v>
      </c>
      <c r="F3847" s="3" t="s">
        <v>1548</v>
      </c>
      <c r="G3847" t="s">
        <v>1932</v>
      </c>
      <c r="H3847" t="s">
        <v>2800</v>
      </c>
      <c r="J3847" s="3" t="s">
        <v>3163</v>
      </c>
      <c r="K3847" s="3" t="s">
        <v>1551</v>
      </c>
      <c r="L3847" s="3" t="s">
        <v>22</v>
      </c>
      <c r="M3847" s="5">
        <v>45220</v>
      </c>
      <c r="O3847" t="s">
        <v>2985</v>
      </c>
      <c r="P3847">
        <v>62.68</v>
      </c>
      <c r="S3847" s="6">
        <v>45168</v>
      </c>
      <c r="T3847" t="s">
        <v>689</v>
      </c>
      <c r="U3847" t="s">
        <v>3165</v>
      </c>
    </row>
    <row r="3848" spans="1:21" hidden="1" x14ac:dyDescent="0.25">
      <c r="A3848" t="s">
        <v>1647</v>
      </c>
      <c r="B3848" t="s">
        <v>74</v>
      </c>
      <c r="C3848" t="s">
        <v>17</v>
      </c>
      <c r="E3848" s="1">
        <v>45131</v>
      </c>
      <c r="F3848" s="3" t="s">
        <v>1548</v>
      </c>
      <c r="G3848" t="s">
        <v>1932</v>
      </c>
      <c r="H3848" t="s">
        <v>2800</v>
      </c>
      <c r="J3848" s="3" t="s">
        <v>3163</v>
      </c>
      <c r="K3848" s="3" t="s">
        <v>1551</v>
      </c>
      <c r="L3848" s="3" t="s">
        <v>22</v>
      </c>
      <c r="M3848" s="5">
        <v>45220</v>
      </c>
      <c r="O3848" t="s">
        <v>2985</v>
      </c>
      <c r="P3848">
        <v>397.46</v>
      </c>
      <c r="S3848" s="6">
        <v>45225</v>
      </c>
      <c r="T3848" s="12" t="s">
        <v>2032</v>
      </c>
      <c r="U3848" t="s">
        <v>3026</v>
      </c>
    </row>
    <row r="3849" spans="1:21" hidden="1" x14ac:dyDescent="0.25">
      <c r="A3849" t="s">
        <v>1647</v>
      </c>
      <c r="B3849" t="s">
        <v>74</v>
      </c>
      <c r="C3849" t="s">
        <v>3136</v>
      </c>
      <c r="E3849" s="1">
        <v>44907</v>
      </c>
      <c r="F3849" s="3">
        <v>5712</v>
      </c>
      <c r="G3849" t="s">
        <v>1932</v>
      </c>
      <c r="H3849" t="s">
        <v>1933</v>
      </c>
      <c r="J3849" s="3" t="s">
        <v>1934</v>
      </c>
      <c r="K3849" s="3">
        <v>2202000011</v>
      </c>
      <c r="L3849" s="3" t="s">
        <v>22</v>
      </c>
      <c r="M3849" s="5">
        <v>46418</v>
      </c>
      <c r="O3849" t="s">
        <v>103</v>
      </c>
      <c r="P3849">
        <v>60.17</v>
      </c>
      <c r="S3849" s="6">
        <v>45204</v>
      </c>
      <c r="T3849" t="s">
        <v>2197</v>
      </c>
      <c r="U3849" t="s">
        <v>3280</v>
      </c>
    </row>
    <row r="3850" spans="1:21" hidden="1" x14ac:dyDescent="0.25">
      <c r="A3850" t="s">
        <v>1647</v>
      </c>
      <c r="B3850" t="s">
        <v>74</v>
      </c>
      <c r="C3850" t="s">
        <v>3136</v>
      </c>
      <c r="E3850" s="1">
        <v>44907</v>
      </c>
      <c r="F3850" s="3">
        <v>5712</v>
      </c>
      <c r="G3850" t="s">
        <v>1932</v>
      </c>
      <c r="H3850" t="s">
        <v>1933</v>
      </c>
      <c r="J3850" s="3" t="s">
        <v>1934</v>
      </c>
      <c r="K3850" s="3">
        <v>2202000011</v>
      </c>
      <c r="L3850" s="3" t="s">
        <v>22</v>
      </c>
      <c r="M3850" s="5">
        <v>46418</v>
      </c>
      <c r="O3850" t="s">
        <v>103</v>
      </c>
      <c r="P3850">
        <v>51.51</v>
      </c>
      <c r="S3850" s="6">
        <v>45308</v>
      </c>
      <c r="T3850" t="s">
        <v>2197</v>
      </c>
      <c r="U3850" t="s">
        <v>3780</v>
      </c>
    </row>
    <row r="3851" spans="1:21" hidden="1" x14ac:dyDescent="0.25">
      <c r="A3851" t="s">
        <v>2628</v>
      </c>
      <c r="B3851" t="s">
        <v>74</v>
      </c>
      <c r="C3851" t="s">
        <v>17</v>
      </c>
      <c r="D3851" t="s">
        <v>2243</v>
      </c>
      <c r="E3851" s="1">
        <v>45348</v>
      </c>
      <c r="F3851" s="3">
        <v>19700360</v>
      </c>
      <c r="G3851" t="s">
        <v>2244</v>
      </c>
      <c r="H3851" t="s">
        <v>2243</v>
      </c>
      <c r="I3851" t="s">
        <v>67</v>
      </c>
      <c r="J3851" s="3" t="s">
        <v>3781</v>
      </c>
      <c r="K3851" s="3" t="s">
        <v>3782</v>
      </c>
      <c r="L3851" s="3" t="s">
        <v>22</v>
      </c>
      <c r="M3851" s="5">
        <v>45808</v>
      </c>
      <c r="N3851">
        <v>5000</v>
      </c>
      <c r="O3851" t="s">
        <v>23</v>
      </c>
      <c r="R3851" s="10">
        <f>Table1[[#This Row],[Initial Balance]]-P4293-P4037</f>
        <v>2000</v>
      </c>
      <c r="S3851" s="6">
        <v>45348</v>
      </c>
      <c r="T3851" t="s">
        <v>2032</v>
      </c>
      <c r="U3851" t="s">
        <v>104</v>
      </c>
    </row>
    <row r="3852" spans="1:21" hidden="1" x14ac:dyDescent="0.25">
      <c r="A3852" t="s">
        <v>3373</v>
      </c>
      <c r="B3852" t="s">
        <v>74</v>
      </c>
      <c r="C3852" t="s">
        <v>17</v>
      </c>
      <c r="D3852" t="s">
        <v>2243</v>
      </c>
      <c r="E3852" s="1">
        <v>45350</v>
      </c>
      <c r="F3852" s="3" t="s">
        <v>3783</v>
      </c>
      <c r="G3852" t="s">
        <v>3784</v>
      </c>
      <c r="H3852" t="s">
        <v>2243</v>
      </c>
      <c r="I3852" t="s">
        <v>3228</v>
      </c>
      <c r="J3852" s="3" t="s">
        <v>3785</v>
      </c>
      <c r="K3852" s="3">
        <v>2345006003</v>
      </c>
      <c r="L3852" s="3" t="s">
        <v>22</v>
      </c>
      <c r="M3852" s="5">
        <v>47087</v>
      </c>
      <c r="N3852">
        <v>20</v>
      </c>
      <c r="O3852" t="s">
        <v>23</v>
      </c>
      <c r="R3852" s="10">
        <f>Table1[[#This Row],[Initial Balance]]-P4322</f>
        <v>18</v>
      </c>
      <c r="S3852" s="6">
        <v>45350</v>
      </c>
      <c r="T3852" t="s">
        <v>2032</v>
      </c>
      <c r="U3852" t="s">
        <v>104</v>
      </c>
    </row>
    <row r="3853" spans="1:21" hidden="1" x14ac:dyDescent="0.25">
      <c r="A3853" t="s">
        <v>1647</v>
      </c>
      <c r="B3853" t="s">
        <v>16</v>
      </c>
      <c r="C3853" t="s">
        <v>17</v>
      </c>
      <c r="D3853" t="s">
        <v>2243</v>
      </c>
      <c r="E3853" s="1">
        <v>45330</v>
      </c>
      <c r="F3853" s="3" t="s">
        <v>1548</v>
      </c>
      <c r="G3853" t="s">
        <v>1932</v>
      </c>
      <c r="H3853" t="s">
        <v>2243</v>
      </c>
      <c r="I3853" t="s">
        <v>452</v>
      </c>
      <c r="J3853" s="3" t="s">
        <v>3837</v>
      </c>
      <c r="K3853" s="3" t="s">
        <v>3835</v>
      </c>
      <c r="L3853" s="3" t="s">
        <v>22</v>
      </c>
      <c r="M3853" s="5">
        <v>45586</v>
      </c>
      <c r="O3853" t="s">
        <v>422</v>
      </c>
      <c r="P3853">
        <v>80</v>
      </c>
      <c r="R3853" s="10">
        <f>N3855-Table1[[#This Row],[ Removed  Qty]]-P3856-P3872-P3873-P3874-P3875-P3876-P4519</f>
        <v>2128.46</v>
      </c>
      <c r="S3853" s="6">
        <v>45420</v>
      </c>
      <c r="T3853" t="s">
        <v>689</v>
      </c>
      <c r="U3853" t="s">
        <v>4025</v>
      </c>
    </row>
    <row r="3854" spans="1:21" hidden="1" x14ac:dyDescent="0.25">
      <c r="A3854" t="s">
        <v>711</v>
      </c>
      <c r="B3854" t="s">
        <v>74</v>
      </c>
      <c r="C3854" t="s">
        <v>17</v>
      </c>
      <c r="E3854" s="1">
        <v>45335</v>
      </c>
      <c r="F3854" s="3" t="s">
        <v>3588</v>
      </c>
      <c r="G3854" t="s">
        <v>3638</v>
      </c>
      <c r="H3854" t="s">
        <v>2243</v>
      </c>
      <c r="I3854" t="s">
        <v>1702</v>
      </c>
      <c r="J3854" s="3" t="s">
        <v>3790</v>
      </c>
      <c r="K3854" s="3" t="s">
        <v>3592</v>
      </c>
      <c r="L3854" s="3" t="s">
        <v>22</v>
      </c>
      <c r="M3854" s="5">
        <v>46161</v>
      </c>
      <c r="N3854">
        <v>20</v>
      </c>
      <c r="O3854" t="s">
        <v>3672</v>
      </c>
      <c r="R3854" s="10">
        <v>0</v>
      </c>
      <c r="S3854" s="6">
        <v>45342</v>
      </c>
      <c r="T3854" t="s">
        <v>2032</v>
      </c>
      <c r="U3854" t="s">
        <v>104</v>
      </c>
    </row>
    <row r="3855" spans="1:21" hidden="1" x14ac:dyDescent="0.25">
      <c r="A3855" t="s">
        <v>1647</v>
      </c>
      <c r="B3855" t="s">
        <v>16</v>
      </c>
      <c r="C3855" t="s">
        <v>17</v>
      </c>
      <c r="D3855" t="s">
        <v>2243</v>
      </c>
      <c r="E3855" s="1">
        <v>45330</v>
      </c>
      <c r="F3855" s="3" t="s">
        <v>1548</v>
      </c>
      <c r="G3855" t="s">
        <v>3834</v>
      </c>
      <c r="H3855" t="s">
        <v>2243</v>
      </c>
      <c r="I3855" t="s">
        <v>3597</v>
      </c>
      <c r="J3855" s="3" t="s">
        <v>3837</v>
      </c>
      <c r="K3855" s="3" t="s">
        <v>3835</v>
      </c>
      <c r="L3855" s="3" t="s">
        <v>22</v>
      </c>
      <c r="M3855" s="5">
        <v>45586</v>
      </c>
      <c r="N3855">
        <v>2500</v>
      </c>
      <c r="O3855" t="s">
        <v>422</v>
      </c>
      <c r="S3855" s="6">
        <v>45330</v>
      </c>
      <c r="T3855" t="s">
        <v>2032</v>
      </c>
      <c r="U3855" t="s">
        <v>2630</v>
      </c>
    </row>
    <row r="3856" spans="1:21" hidden="1" x14ac:dyDescent="0.25">
      <c r="A3856" t="s">
        <v>1647</v>
      </c>
      <c r="B3856" t="s">
        <v>16</v>
      </c>
      <c r="C3856" t="s">
        <v>17</v>
      </c>
      <c r="D3856" t="s">
        <v>2243</v>
      </c>
      <c r="E3856" s="1">
        <v>45330</v>
      </c>
      <c r="F3856" s="3" t="s">
        <v>1548</v>
      </c>
      <c r="G3856" t="s">
        <v>3834</v>
      </c>
      <c r="H3856" t="s">
        <v>2243</v>
      </c>
      <c r="I3856" t="s">
        <v>452</v>
      </c>
      <c r="J3856" s="3" t="s">
        <v>3837</v>
      </c>
      <c r="K3856" s="3" t="s">
        <v>3835</v>
      </c>
      <c r="L3856" s="3" t="s">
        <v>22</v>
      </c>
      <c r="M3856" s="5">
        <v>45586</v>
      </c>
      <c r="N3856">
        <v>2500</v>
      </c>
      <c r="O3856" t="s">
        <v>422</v>
      </c>
      <c r="P3856">
        <v>5.0999999999999996</v>
      </c>
      <c r="S3856" s="6">
        <v>45330</v>
      </c>
      <c r="T3856" t="s">
        <v>689</v>
      </c>
      <c r="U3856" t="s">
        <v>3274</v>
      </c>
    </row>
    <row r="3857" spans="1:21" hidden="1" x14ac:dyDescent="0.25">
      <c r="A3857" t="s">
        <v>3731</v>
      </c>
      <c r="B3857" t="s">
        <v>65</v>
      </c>
      <c r="C3857" t="s">
        <v>17</v>
      </c>
      <c r="D3857" t="s">
        <v>2243</v>
      </c>
      <c r="E3857" s="1">
        <v>45355</v>
      </c>
      <c r="F3857" s="3">
        <v>54202055</v>
      </c>
      <c r="G3857" t="s">
        <v>3907</v>
      </c>
      <c r="H3857" t="s">
        <v>594</v>
      </c>
      <c r="I3857" t="s">
        <v>67</v>
      </c>
      <c r="J3857" s="3" t="s">
        <v>3795</v>
      </c>
      <c r="K3857" s="3">
        <v>1703856</v>
      </c>
      <c r="L3857" s="3" t="s">
        <v>22</v>
      </c>
      <c r="M3857" s="5">
        <v>47181</v>
      </c>
      <c r="N3857">
        <v>3800</v>
      </c>
      <c r="O3857" t="s">
        <v>23</v>
      </c>
      <c r="R3857" s="10">
        <f>Table1[[#This Row],[Initial Balance]]-P3973-P4567</f>
        <v>0</v>
      </c>
      <c r="S3857" s="6">
        <v>45355</v>
      </c>
      <c r="T3857" t="s">
        <v>2032</v>
      </c>
      <c r="U3857" t="s">
        <v>104</v>
      </c>
    </row>
    <row r="3858" spans="1:21" hidden="1" x14ac:dyDescent="0.25">
      <c r="A3858" t="s">
        <v>1794</v>
      </c>
      <c r="B3858" t="s">
        <v>16</v>
      </c>
      <c r="C3858" t="s">
        <v>17</v>
      </c>
      <c r="E3858" s="1">
        <v>45351</v>
      </c>
      <c r="F3858" s="3" t="s">
        <v>2042</v>
      </c>
      <c r="G3858" t="s">
        <v>2043</v>
      </c>
      <c r="H3858" t="s">
        <v>3363</v>
      </c>
      <c r="I3858" t="s">
        <v>3027</v>
      </c>
      <c r="J3858" s="3" t="s">
        <v>3796</v>
      </c>
      <c r="K3858" s="3">
        <v>6052210015</v>
      </c>
      <c r="L3858" s="3" t="s">
        <v>22</v>
      </c>
      <c r="M3858" s="5">
        <v>46782</v>
      </c>
      <c r="N3858">
        <v>425</v>
      </c>
      <c r="O3858" t="s">
        <v>23</v>
      </c>
      <c r="R3858" s="10">
        <v>425</v>
      </c>
      <c r="S3858" s="6">
        <v>45351</v>
      </c>
      <c r="T3858" t="s">
        <v>2032</v>
      </c>
      <c r="U3858" t="s">
        <v>3578</v>
      </c>
    </row>
    <row r="3859" spans="1:21" hidden="1" x14ac:dyDescent="0.25">
      <c r="A3859" t="s">
        <v>2239</v>
      </c>
      <c r="C3859" t="s">
        <v>722</v>
      </c>
      <c r="E3859" s="1">
        <v>45020</v>
      </c>
      <c r="F3859" s="3" t="s">
        <v>2658</v>
      </c>
      <c r="G3859" t="s">
        <v>2659</v>
      </c>
      <c r="H3859" t="s">
        <v>2660</v>
      </c>
      <c r="J3859" s="3" t="s">
        <v>2661</v>
      </c>
      <c r="K3859" s="3" t="s">
        <v>2662</v>
      </c>
      <c r="L3859" s="3" t="s">
        <v>102</v>
      </c>
      <c r="M3859" s="5">
        <v>45627</v>
      </c>
      <c r="O3859" t="s">
        <v>2648</v>
      </c>
      <c r="P3859">
        <v>9.92</v>
      </c>
      <c r="S3859" s="6">
        <v>45245</v>
      </c>
      <c r="T3859" t="s">
        <v>199</v>
      </c>
      <c r="U3859" t="s">
        <v>3797</v>
      </c>
    </row>
    <row r="3860" spans="1:21" hidden="1" x14ac:dyDescent="0.25">
      <c r="A3860" t="s">
        <v>2239</v>
      </c>
      <c r="C3860" t="s">
        <v>722</v>
      </c>
      <c r="E3860" s="1">
        <v>45020</v>
      </c>
      <c r="F3860" s="3" t="s">
        <v>2658</v>
      </c>
      <c r="G3860" t="s">
        <v>2659</v>
      </c>
      <c r="H3860" t="s">
        <v>2660</v>
      </c>
      <c r="J3860" s="3" t="s">
        <v>2661</v>
      </c>
      <c r="K3860" s="3" t="s">
        <v>2662</v>
      </c>
      <c r="L3860" s="3" t="s">
        <v>102</v>
      </c>
      <c r="M3860" s="5">
        <v>45627</v>
      </c>
      <c r="O3860" t="s">
        <v>2648</v>
      </c>
      <c r="P3860">
        <v>1.46E-2</v>
      </c>
      <c r="S3860" s="6">
        <v>45250</v>
      </c>
      <c r="T3860" t="s">
        <v>1996</v>
      </c>
      <c r="U3860" t="s">
        <v>3798</v>
      </c>
    </row>
    <row r="3861" spans="1:21" hidden="1" x14ac:dyDescent="0.25">
      <c r="A3861" t="s">
        <v>2239</v>
      </c>
      <c r="C3861" t="s">
        <v>17</v>
      </c>
      <c r="E3861" s="1">
        <v>45020</v>
      </c>
      <c r="F3861" s="3" t="s">
        <v>2658</v>
      </c>
      <c r="G3861" t="s">
        <v>2659</v>
      </c>
      <c r="H3861" t="s">
        <v>2660</v>
      </c>
      <c r="J3861" s="3" t="s">
        <v>2661</v>
      </c>
      <c r="K3861" s="3" t="s">
        <v>2662</v>
      </c>
      <c r="L3861" s="3" t="s">
        <v>102</v>
      </c>
      <c r="M3861" s="5">
        <v>45627</v>
      </c>
      <c r="O3861" t="s">
        <v>2648</v>
      </c>
      <c r="P3861">
        <v>0</v>
      </c>
      <c r="S3861" s="6">
        <v>45351</v>
      </c>
      <c r="T3861" t="s">
        <v>2032</v>
      </c>
      <c r="U3861" t="s">
        <v>104</v>
      </c>
    </row>
    <row r="3862" spans="1:21" hidden="1" x14ac:dyDescent="0.25">
      <c r="E3862" s="1"/>
      <c r="M3862" s="5">
        <v>46204</v>
      </c>
      <c r="O3862" t="s">
        <v>23</v>
      </c>
      <c r="P3862">
        <v>2</v>
      </c>
      <c r="S3862" s="6">
        <v>45341</v>
      </c>
      <c r="T3862" t="s">
        <v>689</v>
      </c>
      <c r="U3862" t="s">
        <v>3799</v>
      </c>
    </row>
    <row r="3863" spans="1:21" hidden="1" x14ac:dyDescent="0.25">
      <c r="A3863" t="s">
        <v>132</v>
      </c>
      <c r="B3863" t="s">
        <v>16</v>
      </c>
      <c r="C3863" t="s">
        <v>17</v>
      </c>
      <c r="E3863" s="1">
        <v>45359</v>
      </c>
      <c r="F3863" s="3" t="s">
        <v>853</v>
      </c>
      <c r="G3863" t="s">
        <v>3583</v>
      </c>
      <c r="H3863" t="s">
        <v>2243</v>
      </c>
      <c r="I3863" t="s">
        <v>591</v>
      </c>
      <c r="J3863" s="3" t="s">
        <v>3801</v>
      </c>
      <c r="K3863" s="3">
        <v>624056</v>
      </c>
      <c r="L3863" s="3" t="s">
        <v>22</v>
      </c>
      <c r="M3863" s="5">
        <v>45439</v>
      </c>
      <c r="N3863">
        <v>400</v>
      </c>
      <c r="O3863" t="s">
        <v>23</v>
      </c>
      <c r="R3863" s="10">
        <f>Table1[[#This Row],[Initial Balance]]-P4746-P4747</f>
        <v>0</v>
      </c>
      <c r="S3863" s="6">
        <v>45359</v>
      </c>
      <c r="T3863" t="s">
        <v>2032</v>
      </c>
      <c r="U3863" t="s">
        <v>3802</v>
      </c>
    </row>
    <row r="3864" spans="1:21" hidden="1" x14ac:dyDescent="0.25">
      <c r="A3864" t="s">
        <v>132</v>
      </c>
      <c r="B3864" t="s">
        <v>16</v>
      </c>
      <c r="C3864" t="s">
        <v>17</v>
      </c>
      <c r="E3864" s="1">
        <v>45359</v>
      </c>
      <c r="F3864" s="3" t="s">
        <v>853</v>
      </c>
      <c r="G3864" t="s">
        <v>3583</v>
      </c>
      <c r="H3864" t="s">
        <v>2243</v>
      </c>
      <c r="I3864" t="s">
        <v>591</v>
      </c>
      <c r="J3864" s="3" t="s">
        <v>3801</v>
      </c>
      <c r="K3864" s="3">
        <v>624056</v>
      </c>
      <c r="L3864" s="3" t="s">
        <v>22</v>
      </c>
      <c r="M3864" s="5">
        <v>45439</v>
      </c>
      <c r="O3864" t="s">
        <v>23</v>
      </c>
      <c r="S3864" s="6">
        <v>45364</v>
      </c>
      <c r="T3864" t="s">
        <v>2032</v>
      </c>
      <c r="U3864" t="s">
        <v>2022</v>
      </c>
    </row>
    <row r="3865" spans="1:21" hidden="1" x14ac:dyDescent="0.25">
      <c r="A3865" t="s">
        <v>711</v>
      </c>
      <c r="B3865" t="s">
        <v>65</v>
      </c>
      <c r="C3865" t="s">
        <v>17</v>
      </c>
      <c r="E3865" s="1">
        <v>45363</v>
      </c>
      <c r="F3865" s="3" t="s">
        <v>3558</v>
      </c>
      <c r="G3865" t="s">
        <v>3803</v>
      </c>
      <c r="H3865" t="s">
        <v>2243</v>
      </c>
      <c r="I3865" t="s">
        <v>233</v>
      </c>
      <c r="J3865" s="3" t="s">
        <v>3804</v>
      </c>
      <c r="K3865" s="3">
        <v>1388374</v>
      </c>
      <c r="L3865" s="3" t="s">
        <v>22</v>
      </c>
      <c r="M3865" s="5">
        <v>47189</v>
      </c>
      <c r="N3865">
        <v>72</v>
      </c>
      <c r="O3865" t="s">
        <v>23</v>
      </c>
      <c r="S3865" s="6">
        <v>45363</v>
      </c>
      <c r="T3865" t="s">
        <v>2032</v>
      </c>
      <c r="U3865" t="s">
        <v>104</v>
      </c>
    </row>
    <row r="3866" spans="1:21" hidden="1" x14ac:dyDescent="0.25">
      <c r="A3866" t="s">
        <v>711</v>
      </c>
      <c r="B3866" t="s">
        <v>65</v>
      </c>
      <c r="C3866" t="s">
        <v>17</v>
      </c>
      <c r="E3866" s="1">
        <v>45363</v>
      </c>
      <c r="F3866" s="3" t="s">
        <v>3558</v>
      </c>
      <c r="G3866" t="s">
        <v>3803</v>
      </c>
      <c r="H3866" t="s">
        <v>2243</v>
      </c>
      <c r="I3866" t="s">
        <v>233</v>
      </c>
      <c r="J3866" s="3" t="s">
        <v>3805</v>
      </c>
      <c r="K3866" s="3">
        <v>1388728</v>
      </c>
      <c r="L3866" s="3" t="s">
        <v>22</v>
      </c>
      <c r="M3866" s="5">
        <v>47189</v>
      </c>
      <c r="N3866">
        <v>144</v>
      </c>
      <c r="O3866" t="s">
        <v>23</v>
      </c>
      <c r="R3866" s="10">
        <f>Table1[[#This Row],[Initial Balance]]-P4071</f>
        <v>133</v>
      </c>
      <c r="S3866" s="6">
        <v>45363</v>
      </c>
      <c r="T3866" t="s">
        <v>2032</v>
      </c>
      <c r="U3866" t="s">
        <v>3460</v>
      </c>
    </row>
    <row r="3867" spans="1:21" hidden="1" x14ac:dyDescent="0.25">
      <c r="A3867" t="s">
        <v>2239</v>
      </c>
      <c r="B3867" t="s">
        <v>65</v>
      </c>
      <c r="C3867" t="s">
        <v>17</v>
      </c>
      <c r="E3867" s="1">
        <v>45093</v>
      </c>
      <c r="F3867" s="3">
        <v>110</v>
      </c>
      <c r="G3867" t="s">
        <v>2883</v>
      </c>
      <c r="I3867" t="s">
        <v>3016</v>
      </c>
      <c r="J3867" s="3" t="s">
        <v>2909</v>
      </c>
      <c r="K3867" s="3" t="s">
        <v>2910</v>
      </c>
      <c r="L3867" s="3" t="s">
        <v>22</v>
      </c>
      <c r="M3867" s="5">
        <v>45797</v>
      </c>
      <c r="O3867" t="s">
        <v>23</v>
      </c>
      <c r="P3867">
        <v>200</v>
      </c>
      <c r="S3867" s="6">
        <v>45363</v>
      </c>
      <c r="T3867" t="s">
        <v>689</v>
      </c>
      <c r="U3867" t="s">
        <v>3806</v>
      </c>
    </row>
    <row r="3868" spans="1:21" hidden="1" x14ac:dyDescent="0.25">
      <c r="A3868" t="s">
        <v>2239</v>
      </c>
      <c r="B3868" t="s">
        <v>65</v>
      </c>
      <c r="C3868" t="s">
        <v>17</v>
      </c>
      <c r="E3868" s="1">
        <v>45302</v>
      </c>
      <c r="F3868" s="3">
        <v>13</v>
      </c>
      <c r="G3868" t="s">
        <v>1935</v>
      </c>
      <c r="H3868" t="s">
        <v>67</v>
      </c>
      <c r="I3868" t="s">
        <v>3645</v>
      </c>
      <c r="J3868" s="3" t="s">
        <v>3647</v>
      </c>
      <c r="K3868" s="3" t="s">
        <v>3648</v>
      </c>
      <c r="L3868" s="3" t="s">
        <v>22</v>
      </c>
      <c r="M3868" s="5">
        <v>45728</v>
      </c>
      <c r="O3868" t="s">
        <v>23</v>
      </c>
      <c r="P3868">
        <v>1140</v>
      </c>
      <c r="S3868" s="6">
        <v>45345</v>
      </c>
      <c r="T3868" t="s">
        <v>2638</v>
      </c>
      <c r="U3868" t="s">
        <v>3807</v>
      </c>
    </row>
    <row r="3869" spans="1:21" hidden="1" x14ac:dyDescent="0.25">
      <c r="A3869" t="s">
        <v>3373</v>
      </c>
      <c r="B3869" t="s">
        <v>16</v>
      </c>
      <c r="C3869" t="s">
        <v>17</v>
      </c>
      <c r="D3869" t="s">
        <v>2243</v>
      </c>
      <c r="E3869" s="1">
        <v>45345</v>
      </c>
      <c r="F3869" s="3" t="s">
        <v>3808</v>
      </c>
      <c r="G3869" t="s">
        <v>3809</v>
      </c>
      <c r="H3869" t="s">
        <v>3203</v>
      </c>
      <c r="I3869" t="s">
        <v>323</v>
      </c>
      <c r="J3869" s="3" t="s">
        <v>3810</v>
      </c>
      <c r="K3869" s="3" t="s">
        <v>3811</v>
      </c>
      <c r="L3869" s="3" t="s">
        <v>22</v>
      </c>
      <c r="M3869" s="5">
        <v>47152</v>
      </c>
      <c r="N3869">
        <v>6</v>
      </c>
      <c r="O3869" t="s">
        <v>23</v>
      </c>
      <c r="R3869" s="10">
        <f>Table1[[#This Row],[Initial Balance]]-P4326</f>
        <v>5</v>
      </c>
      <c r="S3869" s="6">
        <v>45348</v>
      </c>
      <c r="T3869" t="s">
        <v>2032</v>
      </c>
      <c r="U3869" t="s">
        <v>2022</v>
      </c>
    </row>
    <row r="3870" spans="1:21" hidden="1" x14ac:dyDescent="0.25">
      <c r="A3870" t="s">
        <v>3731</v>
      </c>
      <c r="B3870" t="s">
        <v>16</v>
      </c>
      <c r="C3870" t="s">
        <v>17</v>
      </c>
      <c r="D3870" t="s">
        <v>2243</v>
      </c>
      <c r="E3870" s="1">
        <v>45349</v>
      </c>
      <c r="F3870" s="3" t="s">
        <v>2634</v>
      </c>
      <c r="G3870" t="s">
        <v>3612</v>
      </c>
      <c r="H3870" t="s">
        <v>2243</v>
      </c>
      <c r="I3870" t="s">
        <v>2636</v>
      </c>
      <c r="J3870" s="3" t="s">
        <v>3812</v>
      </c>
      <c r="K3870" s="3">
        <v>2732652821</v>
      </c>
      <c r="L3870" s="3" t="s">
        <v>22</v>
      </c>
      <c r="M3870" s="5">
        <v>45715</v>
      </c>
      <c r="N3870">
        <v>10</v>
      </c>
      <c r="O3870" t="s">
        <v>23</v>
      </c>
      <c r="R3870" s="10">
        <v>8</v>
      </c>
      <c r="S3870" s="6">
        <v>45349</v>
      </c>
      <c r="T3870" t="s">
        <v>2032</v>
      </c>
      <c r="U3870" t="s">
        <v>3813</v>
      </c>
    </row>
    <row r="3871" spans="1:21" hidden="1" x14ac:dyDescent="0.25">
      <c r="A3871" t="s">
        <v>1647</v>
      </c>
      <c r="B3871" t="s">
        <v>16</v>
      </c>
      <c r="C3871" t="s">
        <v>17</v>
      </c>
      <c r="D3871" t="s">
        <v>2243</v>
      </c>
      <c r="E3871" s="1">
        <v>45330</v>
      </c>
      <c r="F3871" s="3" t="s">
        <v>1548</v>
      </c>
      <c r="G3871" t="s">
        <v>3834</v>
      </c>
      <c r="H3871" t="s">
        <v>2243</v>
      </c>
      <c r="I3871" t="s">
        <v>452</v>
      </c>
      <c r="J3871" s="3" t="s">
        <v>3837</v>
      </c>
      <c r="K3871" s="3" t="s">
        <v>3835</v>
      </c>
      <c r="L3871" s="3" t="s">
        <v>22</v>
      </c>
      <c r="M3871" s="5">
        <v>45586</v>
      </c>
      <c r="O3871" t="s">
        <v>422</v>
      </c>
      <c r="P3871">
        <v>0</v>
      </c>
      <c r="S3871" s="6">
        <v>45331</v>
      </c>
      <c r="T3871" t="s">
        <v>2032</v>
      </c>
      <c r="U3871" t="s">
        <v>2022</v>
      </c>
    </row>
    <row r="3872" spans="1:21" hidden="1" x14ac:dyDescent="0.25">
      <c r="A3872" t="s">
        <v>1647</v>
      </c>
      <c r="B3872" t="s">
        <v>16</v>
      </c>
      <c r="C3872" t="s">
        <v>17</v>
      </c>
      <c r="D3872" t="s">
        <v>2243</v>
      </c>
      <c r="E3872" s="1">
        <v>45330</v>
      </c>
      <c r="F3872" s="3" t="s">
        <v>1548</v>
      </c>
      <c r="G3872" t="s">
        <v>3834</v>
      </c>
      <c r="H3872" t="s">
        <v>2243</v>
      </c>
      <c r="I3872" t="s">
        <v>452</v>
      </c>
      <c r="J3872" s="3" t="s">
        <v>3837</v>
      </c>
      <c r="K3872" s="3" t="s">
        <v>3835</v>
      </c>
      <c r="L3872" s="3" t="s">
        <v>22</v>
      </c>
      <c r="M3872" s="5">
        <v>45586</v>
      </c>
      <c r="O3872" t="s">
        <v>422</v>
      </c>
      <c r="P3872">
        <v>40</v>
      </c>
      <c r="S3872" s="6">
        <v>45331</v>
      </c>
      <c r="T3872" t="s">
        <v>689</v>
      </c>
      <c r="U3872" t="s">
        <v>3836</v>
      </c>
    </row>
    <row r="3873" spans="1:21" hidden="1" x14ac:dyDescent="0.25">
      <c r="A3873" t="s">
        <v>1647</v>
      </c>
      <c r="B3873" t="s">
        <v>16</v>
      </c>
      <c r="C3873" t="s">
        <v>17</v>
      </c>
      <c r="D3873" t="s">
        <v>2243</v>
      </c>
      <c r="E3873" s="1">
        <v>45330</v>
      </c>
      <c r="F3873" s="3" t="s">
        <v>1548</v>
      </c>
      <c r="G3873" t="s">
        <v>3834</v>
      </c>
      <c r="H3873" t="s">
        <v>2243</v>
      </c>
      <c r="I3873" t="s">
        <v>452</v>
      </c>
      <c r="J3873" s="3" t="s">
        <v>3837</v>
      </c>
      <c r="K3873" s="3" t="s">
        <v>3835</v>
      </c>
      <c r="L3873" s="3" t="s">
        <v>22</v>
      </c>
      <c r="M3873" s="5">
        <v>45586</v>
      </c>
      <c r="O3873" t="s">
        <v>422</v>
      </c>
      <c r="P3873">
        <v>62</v>
      </c>
      <c r="S3873" s="6">
        <v>45352</v>
      </c>
      <c r="T3873" t="s">
        <v>689</v>
      </c>
      <c r="U3873" t="s">
        <v>3828</v>
      </c>
    </row>
    <row r="3874" spans="1:21" hidden="1" x14ac:dyDescent="0.25">
      <c r="A3874" t="s">
        <v>1647</v>
      </c>
      <c r="B3874" t="s">
        <v>16</v>
      </c>
      <c r="C3874" t="s">
        <v>17</v>
      </c>
      <c r="D3874" t="s">
        <v>2243</v>
      </c>
      <c r="E3874" s="1">
        <v>45330</v>
      </c>
      <c r="F3874" s="3" t="s">
        <v>1548</v>
      </c>
      <c r="G3874" t="s">
        <v>3834</v>
      </c>
      <c r="H3874" t="s">
        <v>3203</v>
      </c>
      <c r="I3874" t="s">
        <v>3597</v>
      </c>
      <c r="J3874" s="3" t="s">
        <v>3837</v>
      </c>
      <c r="K3874" s="3" t="s">
        <v>3835</v>
      </c>
      <c r="L3874" s="3" t="s">
        <v>22</v>
      </c>
      <c r="M3874" s="5">
        <v>45586</v>
      </c>
      <c r="O3874" t="s">
        <v>422</v>
      </c>
      <c r="P3874">
        <v>4.34</v>
      </c>
      <c r="S3874" s="6">
        <v>45380</v>
      </c>
      <c r="T3874" t="s">
        <v>689</v>
      </c>
      <c r="U3874" t="s">
        <v>3902</v>
      </c>
    </row>
    <row r="3875" spans="1:21" hidden="1" x14ac:dyDescent="0.25">
      <c r="A3875" t="s">
        <v>1647</v>
      </c>
      <c r="B3875" t="s">
        <v>16</v>
      </c>
      <c r="C3875" t="s">
        <v>17</v>
      </c>
      <c r="D3875" t="s">
        <v>2243</v>
      </c>
      <c r="E3875" s="1">
        <v>45330</v>
      </c>
      <c r="F3875" s="3" t="s">
        <v>1548</v>
      </c>
      <c r="G3875" t="s">
        <v>3834</v>
      </c>
      <c r="H3875" t="s">
        <v>3203</v>
      </c>
      <c r="I3875" t="s">
        <v>3597</v>
      </c>
      <c r="J3875" s="3" t="s">
        <v>3837</v>
      </c>
      <c r="K3875" s="3" t="s">
        <v>3835</v>
      </c>
      <c r="L3875" s="3" t="s">
        <v>22</v>
      </c>
      <c r="M3875" s="5">
        <v>45586</v>
      </c>
      <c r="O3875" t="s">
        <v>422</v>
      </c>
      <c r="P3875">
        <v>60.2</v>
      </c>
      <c r="S3875" s="6">
        <v>45387</v>
      </c>
      <c r="T3875" t="s">
        <v>689</v>
      </c>
      <c r="U3875" t="s">
        <v>3892</v>
      </c>
    </row>
    <row r="3876" spans="1:21" hidden="1" x14ac:dyDescent="0.25">
      <c r="A3876" t="s">
        <v>1647</v>
      </c>
      <c r="B3876" t="s">
        <v>16</v>
      </c>
      <c r="C3876" t="s">
        <v>17</v>
      </c>
      <c r="D3876" t="s">
        <v>2243</v>
      </c>
      <c r="E3876" s="1">
        <v>45330</v>
      </c>
      <c r="F3876" s="3" t="s">
        <v>1548</v>
      </c>
      <c r="G3876" t="s">
        <v>3834</v>
      </c>
      <c r="H3876" t="s">
        <v>3203</v>
      </c>
      <c r="I3876" t="s">
        <v>3597</v>
      </c>
      <c r="J3876" s="3" t="s">
        <v>3837</v>
      </c>
      <c r="K3876" s="3" t="s">
        <v>3835</v>
      </c>
      <c r="L3876" s="3" t="s">
        <v>22</v>
      </c>
      <c r="M3876" s="5">
        <v>45586</v>
      </c>
      <c r="O3876" t="s">
        <v>422</v>
      </c>
      <c r="P3876">
        <v>60</v>
      </c>
      <c r="S3876" s="6">
        <v>45397</v>
      </c>
      <c r="T3876" t="s">
        <v>199</v>
      </c>
      <c r="U3876" t="s">
        <v>3891</v>
      </c>
    </row>
    <row r="3877" spans="1:21" hidden="1" x14ac:dyDescent="0.25">
      <c r="A3877" t="s">
        <v>1647</v>
      </c>
      <c r="B3877" t="s">
        <v>74</v>
      </c>
      <c r="C3877" t="s">
        <v>722</v>
      </c>
      <c r="D3877" t="s">
        <v>2243</v>
      </c>
      <c r="E3877" s="1">
        <v>45414</v>
      </c>
      <c r="F3877" s="3">
        <v>743679</v>
      </c>
      <c r="G3877" t="s">
        <v>4050</v>
      </c>
      <c r="H3877" t="s">
        <v>2243</v>
      </c>
      <c r="I3877" t="s">
        <v>3629</v>
      </c>
      <c r="J3877" s="3" t="s">
        <v>4051</v>
      </c>
      <c r="K3877" s="3">
        <v>100963</v>
      </c>
      <c r="L3877" s="3" t="s">
        <v>102</v>
      </c>
      <c r="M3877" s="5">
        <v>45930</v>
      </c>
      <c r="N3877">
        <v>25</v>
      </c>
      <c r="O3877" t="s">
        <v>422</v>
      </c>
      <c r="R3877" s="10">
        <f>Table1[[#This Row],[Initial Balance]]-P3879-P3880</f>
        <v>20.1663</v>
      </c>
      <c r="S3877" s="6">
        <v>45414</v>
      </c>
      <c r="T3877" t="s">
        <v>2032</v>
      </c>
      <c r="U3877" t="s">
        <v>1726</v>
      </c>
    </row>
    <row r="3878" spans="1:21" hidden="1" x14ac:dyDescent="0.25">
      <c r="A3878" t="s">
        <v>1647</v>
      </c>
      <c r="B3878" t="s">
        <v>74</v>
      </c>
      <c r="C3878" t="s">
        <v>722</v>
      </c>
      <c r="D3878" t="s">
        <v>2243</v>
      </c>
      <c r="E3878" s="1">
        <v>45414</v>
      </c>
      <c r="F3878" s="3">
        <v>743679</v>
      </c>
      <c r="G3878" t="s">
        <v>4050</v>
      </c>
      <c r="H3878" t="s">
        <v>2243</v>
      </c>
      <c r="I3878" t="s">
        <v>3629</v>
      </c>
      <c r="J3878" s="3" t="s">
        <v>4051</v>
      </c>
      <c r="K3878" s="3">
        <v>100963</v>
      </c>
      <c r="L3878" s="3" t="s">
        <v>102</v>
      </c>
      <c r="M3878" s="5">
        <v>45930</v>
      </c>
      <c r="O3878" t="s">
        <v>422</v>
      </c>
      <c r="P3878" t="s">
        <v>3623</v>
      </c>
      <c r="S3878" s="6">
        <v>45414</v>
      </c>
      <c r="T3878" t="s">
        <v>689</v>
      </c>
      <c r="U3878" t="s">
        <v>817</v>
      </c>
    </row>
    <row r="3879" spans="1:21" hidden="1" x14ac:dyDescent="0.25">
      <c r="A3879" t="s">
        <v>1647</v>
      </c>
      <c r="B3879" t="s">
        <v>74</v>
      </c>
      <c r="C3879" t="s">
        <v>17</v>
      </c>
      <c r="D3879" t="s">
        <v>2243</v>
      </c>
      <c r="E3879" s="1">
        <v>45414</v>
      </c>
      <c r="F3879" s="3">
        <v>743679</v>
      </c>
      <c r="G3879" t="s">
        <v>4050</v>
      </c>
      <c r="H3879" t="s">
        <v>2243</v>
      </c>
      <c r="I3879" t="s">
        <v>3629</v>
      </c>
      <c r="J3879" s="3" t="s">
        <v>4051</v>
      </c>
      <c r="K3879" s="3">
        <v>100963</v>
      </c>
      <c r="L3879" s="3" t="s">
        <v>102</v>
      </c>
      <c r="M3879" s="5">
        <v>45930</v>
      </c>
      <c r="O3879" t="s">
        <v>422</v>
      </c>
      <c r="P3879">
        <v>0</v>
      </c>
      <c r="S3879" s="6">
        <v>45414</v>
      </c>
      <c r="T3879" t="s">
        <v>2032</v>
      </c>
      <c r="U3879" t="s">
        <v>25</v>
      </c>
    </row>
    <row r="3880" spans="1:21" hidden="1" x14ac:dyDescent="0.25">
      <c r="A3880" t="s">
        <v>1647</v>
      </c>
      <c r="B3880" t="s">
        <v>74</v>
      </c>
      <c r="C3880" t="s">
        <v>17</v>
      </c>
      <c r="D3880" t="s">
        <v>2243</v>
      </c>
      <c r="E3880" s="1">
        <v>45414</v>
      </c>
      <c r="F3880" s="3">
        <v>743679</v>
      </c>
      <c r="G3880" t="s">
        <v>4050</v>
      </c>
      <c r="H3880" t="s">
        <v>2243</v>
      </c>
      <c r="I3880" t="s">
        <v>3629</v>
      </c>
      <c r="J3880" s="3" t="s">
        <v>4051</v>
      </c>
      <c r="K3880" s="3">
        <v>100963</v>
      </c>
      <c r="L3880" s="3" t="s">
        <v>102</v>
      </c>
      <c r="M3880" s="5">
        <v>45930</v>
      </c>
      <c r="O3880" t="s">
        <v>422</v>
      </c>
      <c r="P3880">
        <v>4.8337000000000003</v>
      </c>
      <c r="S3880" s="6">
        <v>45415</v>
      </c>
      <c r="T3880" t="s">
        <v>689</v>
      </c>
      <c r="U3880" t="s">
        <v>4025</v>
      </c>
    </row>
    <row r="3881" spans="1:21" hidden="1" x14ac:dyDescent="0.25">
      <c r="A3881" t="s">
        <v>1647</v>
      </c>
      <c r="B3881" t="s">
        <v>74</v>
      </c>
      <c r="C3881" t="s">
        <v>17</v>
      </c>
      <c r="D3881" t="s">
        <v>2243</v>
      </c>
      <c r="E3881" s="1">
        <v>44845</v>
      </c>
      <c r="F3881" s="3">
        <v>733317</v>
      </c>
      <c r="G3881" t="s">
        <v>1761</v>
      </c>
      <c r="H3881" t="s">
        <v>688</v>
      </c>
      <c r="J3881" s="3" t="s">
        <v>1762</v>
      </c>
      <c r="K3881" s="3">
        <v>300920</v>
      </c>
      <c r="L3881" s="3" t="s">
        <v>102</v>
      </c>
      <c r="M3881" s="5">
        <v>46022</v>
      </c>
      <c r="N3881">
        <v>500</v>
      </c>
      <c r="O3881" t="s">
        <v>948</v>
      </c>
      <c r="R3881" s="10">
        <v>0</v>
      </c>
      <c r="S3881" s="6">
        <v>44845</v>
      </c>
      <c r="T3881" t="s">
        <v>24</v>
      </c>
      <c r="U3881" t="s">
        <v>1763</v>
      </c>
    </row>
    <row r="3882" spans="1:21" hidden="1" x14ac:dyDescent="0.25">
      <c r="A3882" t="s">
        <v>1647</v>
      </c>
      <c r="B3882" t="s">
        <v>74</v>
      </c>
      <c r="C3882" t="s">
        <v>17</v>
      </c>
      <c r="D3882" t="s">
        <v>2243</v>
      </c>
      <c r="E3882" s="1">
        <v>44845</v>
      </c>
      <c r="F3882" s="3">
        <v>733317</v>
      </c>
      <c r="G3882" t="s">
        <v>1761</v>
      </c>
      <c r="H3882" t="s">
        <v>688</v>
      </c>
      <c r="J3882" s="3" t="s">
        <v>1762</v>
      </c>
      <c r="K3882" s="3">
        <v>300920</v>
      </c>
      <c r="L3882" s="3" t="s">
        <v>102</v>
      </c>
      <c r="M3882" s="5">
        <v>46022</v>
      </c>
      <c r="O3882" t="s">
        <v>948</v>
      </c>
      <c r="P3882">
        <v>500</v>
      </c>
      <c r="S3882" s="6">
        <v>44847</v>
      </c>
      <c r="T3882" t="s">
        <v>24</v>
      </c>
      <c r="U3882" t="s">
        <v>1396</v>
      </c>
    </row>
    <row r="3883" spans="1:21" hidden="1" x14ac:dyDescent="0.25">
      <c r="A3883" t="s">
        <v>1647</v>
      </c>
      <c r="B3883" t="s">
        <v>74</v>
      </c>
      <c r="C3883" t="s">
        <v>17</v>
      </c>
      <c r="D3883" t="s">
        <v>2243</v>
      </c>
      <c r="E3883" s="1">
        <v>44847</v>
      </c>
      <c r="F3883" s="3">
        <v>743679</v>
      </c>
      <c r="G3883" t="s">
        <v>1761</v>
      </c>
      <c r="H3883" t="s">
        <v>688</v>
      </c>
      <c r="J3883" s="3" t="s">
        <v>1772</v>
      </c>
      <c r="K3883" s="3">
        <v>100946</v>
      </c>
      <c r="L3883" s="3" t="s">
        <v>102</v>
      </c>
      <c r="M3883" s="5">
        <v>45687</v>
      </c>
      <c r="N3883">
        <v>25000</v>
      </c>
      <c r="O3883" t="s">
        <v>103</v>
      </c>
      <c r="P3883" t="s">
        <v>35</v>
      </c>
      <c r="R3883" s="10">
        <v>0</v>
      </c>
      <c r="S3883" s="6">
        <v>44847</v>
      </c>
      <c r="T3883" t="s">
        <v>24</v>
      </c>
      <c r="U3883" t="s">
        <v>1726</v>
      </c>
    </row>
    <row r="3884" spans="1:21" hidden="1" x14ac:dyDescent="0.25">
      <c r="A3884" t="s">
        <v>1647</v>
      </c>
      <c r="B3884" t="s">
        <v>74</v>
      </c>
      <c r="C3884" t="s">
        <v>17</v>
      </c>
      <c r="D3884" t="s">
        <v>2243</v>
      </c>
      <c r="E3884" s="1">
        <v>44847</v>
      </c>
      <c r="F3884" s="3">
        <v>743679</v>
      </c>
      <c r="G3884" t="s">
        <v>1761</v>
      </c>
      <c r="H3884" t="s">
        <v>688</v>
      </c>
      <c r="J3884" s="3" t="s">
        <v>1772</v>
      </c>
      <c r="K3884" s="3">
        <v>100946</v>
      </c>
      <c r="L3884" s="3" t="s">
        <v>102</v>
      </c>
      <c r="M3884" s="5">
        <v>45838</v>
      </c>
      <c r="O3884" t="s">
        <v>103</v>
      </c>
      <c r="P3884">
        <v>5.8653000000000004</v>
      </c>
      <c r="S3884" s="6">
        <v>44874</v>
      </c>
      <c r="T3884" t="s">
        <v>24</v>
      </c>
      <c r="U3884" t="s">
        <v>1839</v>
      </c>
    </row>
    <row r="3885" spans="1:21" hidden="1" x14ac:dyDescent="0.25">
      <c r="A3885" t="s">
        <v>1647</v>
      </c>
      <c r="B3885" t="s">
        <v>74</v>
      </c>
      <c r="C3885" t="s">
        <v>17</v>
      </c>
      <c r="D3885" t="s">
        <v>2243</v>
      </c>
      <c r="E3885" s="1">
        <v>44847</v>
      </c>
      <c r="F3885" s="3">
        <v>743679</v>
      </c>
      <c r="G3885" t="s">
        <v>1761</v>
      </c>
      <c r="H3885" t="s">
        <v>688</v>
      </c>
      <c r="J3885" s="3" t="s">
        <v>1772</v>
      </c>
      <c r="K3885" s="3">
        <v>100946</v>
      </c>
      <c r="L3885" s="3" t="s">
        <v>102</v>
      </c>
      <c r="M3885" s="5">
        <v>45838</v>
      </c>
      <c r="O3885" t="s">
        <v>103</v>
      </c>
      <c r="P3885">
        <v>2</v>
      </c>
      <c r="S3885" s="6">
        <v>44879</v>
      </c>
      <c r="T3885" t="s">
        <v>689</v>
      </c>
      <c r="U3885" t="s">
        <v>1840</v>
      </c>
    </row>
    <row r="3886" spans="1:21" hidden="1" x14ac:dyDescent="0.25">
      <c r="A3886" t="s">
        <v>1647</v>
      </c>
      <c r="B3886" t="s">
        <v>74</v>
      </c>
      <c r="C3886" t="s">
        <v>17</v>
      </c>
      <c r="D3886" t="s">
        <v>2243</v>
      </c>
      <c r="E3886" s="1">
        <v>44847</v>
      </c>
      <c r="F3886" s="3">
        <v>743679</v>
      </c>
      <c r="G3886" t="s">
        <v>1761</v>
      </c>
      <c r="H3886" t="s">
        <v>688</v>
      </c>
      <c r="J3886" s="3" t="s">
        <v>1772</v>
      </c>
      <c r="K3886" s="3">
        <v>100946</v>
      </c>
      <c r="L3886" s="3" t="s">
        <v>102</v>
      </c>
      <c r="M3886" s="5">
        <v>45838</v>
      </c>
      <c r="O3886" t="s">
        <v>103</v>
      </c>
      <c r="P3886">
        <v>7.6734999999999998</v>
      </c>
      <c r="S3886" s="6">
        <v>44901</v>
      </c>
      <c r="T3886" t="s">
        <v>689</v>
      </c>
      <c r="U3886" t="s">
        <v>1955</v>
      </c>
    </row>
    <row r="3887" spans="1:21" hidden="1" x14ac:dyDescent="0.25">
      <c r="A3887" t="s">
        <v>1647</v>
      </c>
      <c r="B3887" t="s">
        <v>74</v>
      </c>
      <c r="C3887" t="s">
        <v>17</v>
      </c>
      <c r="D3887" t="s">
        <v>2243</v>
      </c>
      <c r="E3887" s="1">
        <v>44847</v>
      </c>
      <c r="F3887" s="3">
        <v>743679</v>
      </c>
      <c r="G3887" t="s">
        <v>1761</v>
      </c>
      <c r="H3887" t="s">
        <v>688</v>
      </c>
      <c r="J3887" s="3" t="s">
        <v>1772</v>
      </c>
      <c r="K3887" s="3">
        <v>100946</v>
      </c>
      <c r="L3887" s="3" t="s">
        <v>102</v>
      </c>
      <c r="M3887" s="5">
        <v>45838</v>
      </c>
      <c r="O3887" t="s">
        <v>103</v>
      </c>
      <c r="P3887">
        <v>1</v>
      </c>
      <c r="S3887" s="6">
        <v>44903</v>
      </c>
      <c r="T3887" t="s">
        <v>199</v>
      </c>
      <c r="U3887" t="s">
        <v>1727</v>
      </c>
    </row>
    <row r="3888" spans="1:21" hidden="1" x14ac:dyDescent="0.25">
      <c r="A3888" t="s">
        <v>1647</v>
      </c>
      <c r="B3888" t="s">
        <v>74</v>
      </c>
      <c r="C3888" t="s">
        <v>17</v>
      </c>
      <c r="D3888" t="s">
        <v>2243</v>
      </c>
      <c r="E3888" s="1">
        <v>44847</v>
      </c>
      <c r="F3888" s="3">
        <v>743679</v>
      </c>
      <c r="G3888" t="s">
        <v>1761</v>
      </c>
      <c r="H3888" t="s">
        <v>688</v>
      </c>
      <c r="J3888" s="3" t="s">
        <v>1772</v>
      </c>
      <c r="K3888" s="3">
        <v>100946</v>
      </c>
      <c r="L3888" s="3" t="s">
        <v>102</v>
      </c>
      <c r="M3888" s="5">
        <v>45838</v>
      </c>
      <c r="O3888" t="s">
        <v>103</v>
      </c>
      <c r="P3888">
        <v>0</v>
      </c>
      <c r="S3888" s="6">
        <v>44909</v>
      </c>
      <c r="T3888" t="s">
        <v>24</v>
      </c>
      <c r="U3888" t="s">
        <v>25</v>
      </c>
    </row>
    <row r="3889" spans="1:21" hidden="1" x14ac:dyDescent="0.25">
      <c r="A3889" t="s">
        <v>1647</v>
      </c>
      <c r="B3889" t="s">
        <v>74</v>
      </c>
      <c r="C3889" t="s">
        <v>17</v>
      </c>
      <c r="D3889" t="s">
        <v>2243</v>
      </c>
      <c r="E3889" s="1">
        <v>44847</v>
      </c>
      <c r="F3889" s="3">
        <v>743679</v>
      </c>
      <c r="G3889" t="s">
        <v>1761</v>
      </c>
      <c r="H3889" t="s">
        <v>688</v>
      </c>
      <c r="J3889" s="3" t="s">
        <v>1772</v>
      </c>
      <c r="K3889" s="3">
        <v>100946</v>
      </c>
      <c r="L3889" s="3" t="s">
        <v>102</v>
      </c>
      <c r="M3889" s="5">
        <v>45838</v>
      </c>
      <c r="O3889" t="s">
        <v>103</v>
      </c>
      <c r="P3889">
        <v>504.16</v>
      </c>
      <c r="S3889" s="6">
        <v>44911</v>
      </c>
      <c r="T3889" t="s">
        <v>199</v>
      </c>
      <c r="U3889" t="s">
        <v>1953</v>
      </c>
    </row>
    <row r="3890" spans="1:21" hidden="1" x14ac:dyDescent="0.25">
      <c r="A3890" t="s">
        <v>1647</v>
      </c>
      <c r="B3890" t="s">
        <v>74</v>
      </c>
      <c r="C3890" t="s">
        <v>17</v>
      </c>
      <c r="D3890" t="s">
        <v>2243</v>
      </c>
      <c r="E3890" s="1">
        <v>44847</v>
      </c>
      <c r="F3890" s="3">
        <v>743679</v>
      </c>
      <c r="G3890" t="s">
        <v>1761</v>
      </c>
      <c r="H3890" t="s">
        <v>688</v>
      </c>
      <c r="J3890" s="3" t="s">
        <v>1772</v>
      </c>
      <c r="K3890" s="3">
        <v>100946</v>
      </c>
      <c r="L3890" s="3" t="s">
        <v>102</v>
      </c>
      <c r="M3890" s="5">
        <v>45838</v>
      </c>
      <c r="O3890" t="s">
        <v>103</v>
      </c>
      <c r="P3890">
        <v>239.14</v>
      </c>
      <c r="S3890" s="6">
        <v>44911</v>
      </c>
      <c r="T3890" t="s">
        <v>199</v>
      </c>
      <c r="U3890" t="s">
        <v>1954</v>
      </c>
    </row>
    <row r="3891" spans="1:21" hidden="1" x14ac:dyDescent="0.25">
      <c r="A3891" t="s">
        <v>1647</v>
      </c>
      <c r="B3891" t="s">
        <v>74</v>
      </c>
      <c r="C3891" t="s">
        <v>17</v>
      </c>
      <c r="D3891" t="s">
        <v>2243</v>
      </c>
      <c r="E3891" s="1">
        <v>44847</v>
      </c>
      <c r="F3891" s="3">
        <v>743679</v>
      </c>
      <c r="G3891" t="s">
        <v>1761</v>
      </c>
      <c r="H3891" t="s">
        <v>688</v>
      </c>
      <c r="J3891" s="3" t="s">
        <v>1772</v>
      </c>
      <c r="K3891" s="3">
        <v>100946</v>
      </c>
      <c r="L3891" s="3" t="s">
        <v>102</v>
      </c>
      <c r="M3891" s="5">
        <v>45838</v>
      </c>
      <c r="O3891" t="s">
        <v>103</v>
      </c>
      <c r="P3891">
        <v>540.33000000000004</v>
      </c>
      <c r="S3891" s="6">
        <v>44924</v>
      </c>
      <c r="T3891" t="s">
        <v>1996</v>
      </c>
      <c r="U3891" t="s">
        <v>1997</v>
      </c>
    </row>
    <row r="3892" spans="1:21" hidden="1" x14ac:dyDescent="0.25">
      <c r="A3892" t="s">
        <v>1647</v>
      </c>
      <c r="B3892" t="s">
        <v>74</v>
      </c>
      <c r="C3892" t="s">
        <v>17</v>
      </c>
      <c r="D3892" t="s">
        <v>2243</v>
      </c>
      <c r="E3892" s="1">
        <v>44847</v>
      </c>
      <c r="F3892" s="3">
        <v>743679</v>
      </c>
      <c r="G3892" t="s">
        <v>1761</v>
      </c>
      <c r="H3892" t="s">
        <v>688</v>
      </c>
      <c r="J3892" s="3" t="s">
        <v>1772</v>
      </c>
      <c r="K3892" s="3">
        <v>100946</v>
      </c>
      <c r="L3892" s="3" t="s">
        <v>102</v>
      </c>
      <c r="M3892" s="5">
        <v>45838</v>
      </c>
      <c r="O3892" t="s">
        <v>103</v>
      </c>
      <c r="P3892">
        <v>122.54</v>
      </c>
      <c r="S3892" s="6">
        <v>44935</v>
      </c>
      <c r="T3892" t="s">
        <v>1996</v>
      </c>
      <c r="U3892" t="s">
        <v>2105</v>
      </c>
    </row>
    <row r="3893" spans="1:21" hidden="1" x14ac:dyDescent="0.25">
      <c r="A3893" t="s">
        <v>1647</v>
      </c>
      <c r="B3893" t="s">
        <v>74</v>
      </c>
      <c r="C3893" t="s">
        <v>17</v>
      </c>
      <c r="D3893" t="s">
        <v>2243</v>
      </c>
      <c r="E3893" s="1">
        <v>44847</v>
      </c>
      <c r="F3893" s="3">
        <v>743679</v>
      </c>
      <c r="G3893" t="s">
        <v>1761</v>
      </c>
      <c r="H3893" t="s">
        <v>688</v>
      </c>
      <c r="J3893" s="3" t="s">
        <v>1772</v>
      </c>
      <c r="K3893" s="3">
        <v>100946</v>
      </c>
      <c r="L3893" s="3" t="s">
        <v>102</v>
      </c>
      <c r="M3893" s="5">
        <v>45838</v>
      </c>
      <c r="O3893" t="s">
        <v>103</v>
      </c>
      <c r="P3893">
        <v>1423.31</v>
      </c>
      <c r="S3893" s="6">
        <v>44938</v>
      </c>
      <c r="T3893" t="s">
        <v>2010</v>
      </c>
      <c r="U3893" t="s">
        <v>2103</v>
      </c>
    </row>
    <row r="3894" spans="1:21" hidden="1" x14ac:dyDescent="0.25">
      <c r="A3894" t="s">
        <v>1647</v>
      </c>
      <c r="B3894" t="s">
        <v>74</v>
      </c>
      <c r="C3894" t="s">
        <v>17</v>
      </c>
      <c r="D3894" t="s">
        <v>2243</v>
      </c>
      <c r="E3894" s="1">
        <v>44847</v>
      </c>
      <c r="F3894" s="3">
        <v>743679</v>
      </c>
      <c r="G3894" t="s">
        <v>1761</v>
      </c>
      <c r="H3894" t="s">
        <v>688</v>
      </c>
      <c r="J3894" s="3" t="s">
        <v>1772</v>
      </c>
      <c r="K3894" s="3">
        <v>100946</v>
      </c>
      <c r="L3894" s="3" t="s">
        <v>102</v>
      </c>
      <c r="M3894" s="5">
        <v>45838</v>
      </c>
      <c r="O3894" t="s">
        <v>103</v>
      </c>
      <c r="P3894">
        <v>5195.8</v>
      </c>
      <c r="S3894" s="6">
        <v>45044</v>
      </c>
      <c r="T3894" t="s">
        <v>689</v>
      </c>
      <c r="U3894" t="s">
        <v>2643</v>
      </c>
    </row>
    <row r="3895" spans="1:21" hidden="1" x14ac:dyDescent="0.25">
      <c r="A3895" t="s">
        <v>1647</v>
      </c>
      <c r="B3895" t="s">
        <v>74</v>
      </c>
      <c r="C3895" t="s">
        <v>17</v>
      </c>
      <c r="D3895" t="s">
        <v>2243</v>
      </c>
      <c r="E3895" s="1">
        <v>44847</v>
      </c>
      <c r="F3895" s="3">
        <v>743679</v>
      </c>
      <c r="G3895" t="s">
        <v>3294</v>
      </c>
      <c r="H3895" t="s">
        <v>688</v>
      </c>
      <c r="J3895" s="3" t="s">
        <v>1772</v>
      </c>
      <c r="K3895" s="3">
        <v>100946</v>
      </c>
      <c r="L3895" s="3" t="s">
        <v>102</v>
      </c>
      <c r="M3895" s="5">
        <v>45838</v>
      </c>
      <c r="O3895" t="s">
        <v>103</v>
      </c>
      <c r="P3895">
        <v>1050</v>
      </c>
      <c r="S3895" s="6">
        <v>45165</v>
      </c>
      <c r="T3895" t="s">
        <v>707</v>
      </c>
      <c r="U3895" t="s">
        <v>1800</v>
      </c>
    </row>
    <row r="3896" spans="1:21" hidden="1" x14ac:dyDescent="0.25">
      <c r="E3896" s="1"/>
      <c r="M3896" s="5"/>
      <c r="U3896" t="s">
        <v>3833</v>
      </c>
    </row>
    <row r="3897" spans="1:21" hidden="1" x14ac:dyDescent="0.25">
      <c r="A3897" t="s">
        <v>1647</v>
      </c>
      <c r="B3897" t="s">
        <v>74</v>
      </c>
      <c r="C3897" t="s">
        <v>17</v>
      </c>
      <c r="D3897" t="s">
        <v>2243</v>
      </c>
      <c r="E3897" s="1">
        <v>44847</v>
      </c>
      <c r="F3897" s="3">
        <v>743679</v>
      </c>
      <c r="G3897" t="s">
        <v>3294</v>
      </c>
      <c r="H3897" t="s">
        <v>688</v>
      </c>
      <c r="J3897" s="3" t="s">
        <v>1772</v>
      </c>
      <c r="K3897" s="3">
        <v>100946</v>
      </c>
      <c r="L3897" s="3" t="s">
        <v>102</v>
      </c>
      <c r="M3897" s="5">
        <v>45838</v>
      </c>
      <c r="O3897" t="s">
        <v>103</v>
      </c>
      <c r="P3897">
        <v>5216.6000000000004</v>
      </c>
      <c r="S3897" s="6">
        <v>45167</v>
      </c>
      <c r="T3897" t="s">
        <v>689</v>
      </c>
      <c r="U3897" t="s">
        <v>3040</v>
      </c>
    </row>
    <row r="3898" spans="1:21" hidden="1" x14ac:dyDescent="0.25">
      <c r="A3898" t="s">
        <v>1647</v>
      </c>
      <c r="B3898" t="s">
        <v>74</v>
      </c>
      <c r="C3898" t="s">
        <v>17</v>
      </c>
      <c r="D3898" t="s">
        <v>2243</v>
      </c>
      <c r="E3898" s="1">
        <v>44847</v>
      </c>
      <c r="F3898" s="3">
        <v>743679</v>
      </c>
      <c r="G3898" t="s">
        <v>3294</v>
      </c>
      <c r="H3898" t="s">
        <v>688</v>
      </c>
      <c r="J3898" s="3" t="s">
        <v>1772</v>
      </c>
      <c r="K3898" s="3">
        <v>100946</v>
      </c>
      <c r="L3898" s="3" t="s">
        <v>102</v>
      </c>
      <c r="M3898" s="5">
        <v>45838</v>
      </c>
      <c r="O3898" t="s">
        <v>103</v>
      </c>
      <c r="P3898">
        <v>3863.2</v>
      </c>
      <c r="S3898" s="6">
        <v>45182</v>
      </c>
      <c r="T3898" t="s">
        <v>199</v>
      </c>
      <c r="U3898" t="s">
        <v>3041</v>
      </c>
    </row>
    <row r="3899" spans="1:21" hidden="1" x14ac:dyDescent="0.25">
      <c r="A3899" t="s">
        <v>1647</v>
      </c>
      <c r="B3899" t="s">
        <v>74</v>
      </c>
      <c r="C3899" t="s">
        <v>17</v>
      </c>
      <c r="D3899" t="s">
        <v>2243</v>
      </c>
      <c r="E3899" s="1">
        <v>44847</v>
      </c>
      <c r="F3899" s="3">
        <v>743679</v>
      </c>
      <c r="G3899" t="s">
        <v>3899</v>
      </c>
      <c r="H3899" t="s">
        <v>688</v>
      </c>
      <c r="J3899" s="3" t="s">
        <v>1772</v>
      </c>
      <c r="K3899" s="3">
        <v>100946</v>
      </c>
      <c r="L3899" s="3" t="s">
        <v>102</v>
      </c>
      <c r="M3899" s="5">
        <v>45838</v>
      </c>
      <c r="O3899" t="s">
        <v>2985</v>
      </c>
      <c r="P3899">
        <v>4654.5</v>
      </c>
      <c r="S3899" s="6">
        <v>45335</v>
      </c>
      <c r="T3899" t="s">
        <v>689</v>
      </c>
      <c r="U3899" t="s">
        <v>3827</v>
      </c>
    </row>
    <row r="3900" spans="1:21" hidden="1" x14ac:dyDescent="0.25">
      <c r="A3900" t="s">
        <v>1647</v>
      </c>
      <c r="B3900" t="s">
        <v>74</v>
      </c>
      <c r="C3900" t="s">
        <v>17</v>
      </c>
      <c r="D3900" t="s">
        <v>2243</v>
      </c>
      <c r="E3900" s="1">
        <v>45335</v>
      </c>
      <c r="F3900" s="3">
        <v>743674</v>
      </c>
      <c r="G3900" t="s">
        <v>3899</v>
      </c>
      <c r="H3900" t="s">
        <v>688</v>
      </c>
      <c r="J3900" s="3" t="s">
        <v>3940</v>
      </c>
      <c r="K3900" s="3">
        <v>100963</v>
      </c>
      <c r="L3900" s="3" t="s">
        <v>102</v>
      </c>
      <c r="M3900" s="5">
        <v>45930</v>
      </c>
      <c r="N3900">
        <v>25</v>
      </c>
      <c r="O3900" t="s">
        <v>422</v>
      </c>
      <c r="R3900" s="10">
        <f>Table1[[#This Row],[Initial Balance]]-P3901-P3902-P3903-P3904-P3919-P3918-P4170</f>
        <v>-0.57199999999999918</v>
      </c>
      <c r="S3900" s="6">
        <v>45338</v>
      </c>
      <c r="T3900" t="s">
        <v>2032</v>
      </c>
      <c r="U3900" t="s">
        <v>2022</v>
      </c>
    </row>
    <row r="3901" spans="1:21" hidden="1" x14ac:dyDescent="0.25">
      <c r="A3901" t="s">
        <v>1647</v>
      </c>
      <c r="B3901" t="s">
        <v>74</v>
      </c>
      <c r="C3901" t="s">
        <v>17</v>
      </c>
      <c r="D3901" t="s">
        <v>2243</v>
      </c>
      <c r="E3901" s="1">
        <v>45335</v>
      </c>
      <c r="F3901" s="3">
        <v>743674</v>
      </c>
      <c r="G3901" t="s">
        <v>3899</v>
      </c>
      <c r="H3901" t="s">
        <v>688</v>
      </c>
      <c r="J3901" s="3" t="s">
        <v>3940</v>
      </c>
      <c r="K3901" s="3">
        <v>100963</v>
      </c>
      <c r="L3901" s="3" t="s">
        <v>102</v>
      </c>
      <c r="M3901" s="5">
        <v>45930</v>
      </c>
      <c r="O3901" t="s">
        <v>422</v>
      </c>
      <c r="P3901">
        <v>7.55</v>
      </c>
      <c r="S3901" s="6">
        <v>45352</v>
      </c>
      <c r="T3901" t="s">
        <v>689</v>
      </c>
      <c r="U3901" t="s">
        <v>3828</v>
      </c>
    </row>
    <row r="3902" spans="1:21" hidden="1" x14ac:dyDescent="0.25">
      <c r="A3902" t="s">
        <v>1647</v>
      </c>
      <c r="B3902" t="s">
        <v>74</v>
      </c>
      <c r="C3902" t="s">
        <v>17</v>
      </c>
      <c r="D3902" t="s">
        <v>2243</v>
      </c>
      <c r="E3902" s="1">
        <v>45335</v>
      </c>
      <c r="F3902" s="3">
        <v>743674</v>
      </c>
      <c r="G3902" t="s">
        <v>3899</v>
      </c>
      <c r="H3902" t="s">
        <v>688</v>
      </c>
      <c r="J3902" s="3" t="s">
        <v>3940</v>
      </c>
      <c r="K3902" s="3">
        <v>100963</v>
      </c>
      <c r="L3902" s="3" t="s">
        <v>102</v>
      </c>
      <c r="M3902" s="5">
        <v>45930</v>
      </c>
      <c r="O3902" t="s">
        <v>422</v>
      </c>
      <c r="P3902">
        <v>0.52500000000000002</v>
      </c>
      <c r="S3902" s="6">
        <v>45380</v>
      </c>
      <c r="T3902" t="s">
        <v>689</v>
      </c>
      <c r="U3902" t="s">
        <v>3941</v>
      </c>
    </row>
    <row r="3903" spans="1:21" hidden="1" x14ac:dyDescent="0.25">
      <c r="A3903" t="s">
        <v>1647</v>
      </c>
      <c r="B3903" t="s">
        <v>74</v>
      </c>
      <c r="C3903" t="s">
        <v>17</v>
      </c>
      <c r="D3903" t="s">
        <v>2243</v>
      </c>
      <c r="E3903" s="1">
        <v>45335</v>
      </c>
      <c r="F3903" s="3">
        <v>743674</v>
      </c>
      <c r="G3903" t="s">
        <v>3899</v>
      </c>
      <c r="H3903" t="s">
        <v>688</v>
      </c>
      <c r="J3903" s="3" t="s">
        <v>3940</v>
      </c>
      <c r="K3903" s="3">
        <v>100963</v>
      </c>
      <c r="L3903" s="3" t="s">
        <v>102</v>
      </c>
      <c r="M3903" s="5">
        <v>45930</v>
      </c>
      <c r="O3903" t="s">
        <v>422</v>
      </c>
      <c r="P3903">
        <v>7.2430000000000003</v>
      </c>
      <c r="S3903" s="6">
        <v>45386</v>
      </c>
      <c r="T3903" t="s">
        <v>689</v>
      </c>
      <c r="U3903" t="s">
        <v>3892</v>
      </c>
    </row>
    <row r="3904" spans="1:21" hidden="1" x14ac:dyDescent="0.25">
      <c r="A3904" t="s">
        <v>1647</v>
      </c>
      <c r="B3904" t="s">
        <v>74</v>
      </c>
      <c r="C3904" t="s">
        <v>17</v>
      </c>
      <c r="D3904" t="s">
        <v>2243</v>
      </c>
      <c r="E3904" s="1">
        <v>45335</v>
      </c>
      <c r="F3904" s="3">
        <v>743674</v>
      </c>
      <c r="G3904" t="s">
        <v>3899</v>
      </c>
      <c r="H3904" t="s">
        <v>688</v>
      </c>
      <c r="J3904" s="3" t="s">
        <v>3940</v>
      </c>
      <c r="K3904" s="3">
        <v>100963</v>
      </c>
      <c r="L3904" s="3" t="s">
        <v>102</v>
      </c>
      <c r="M3904" s="5">
        <v>45930</v>
      </c>
      <c r="O3904" t="s">
        <v>422</v>
      </c>
      <c r="P3904">
        <v>7.2539999999999996</v>
      </c>
      <c r="S3904" s="6">
        <v>45397</v>
      </c>
      <c r="T3904" t="s">
        <v>199</v>
      </c>
      <c r="U3904" t="s">
        <v>3891</v>
      </c>
    </row>
    <row r="3905" spans="1:21" hidden="1" x14ac:dyDescent="0.25">
      <c r="A3905" t="s">
        <v>1647</v>
      </c>
      <c r="B3905" t="s">
        <v>74</v>
      </c>
      <c r="C3905" t="s">
        <v>17</v>
      </c>
      <c r="D3905" t="s">
        <v>2243</v>
      </c>
      <c r="E3905" s="1">
        <v>45335</v>
      </c>
      <c r="F3905" s="3">
        <v>743674</v>
      </c>
      <c r="G3905" t="s">
        <v>3899</v>
      </c>
      <c r="H3905" t="s">
        <v>688</v>
      </c>
      <c r="J3905" s="3" t="s">
        <v>3940</v>
      </c>
      <c r="K3905" s="3">
        <v>100963</v>
      </c>
      <c r="L3905" s="3" t="s">
        <v>102</v>
      </c>
      <c r="M3905" s="5">
        <v>45930</v>
      </c>
      <c r="O3905" t="s">
        <v>422</v>
      </c>
      <c r="P3905">
        <v>2.4300000000000002</v>
      </c>
      <c r="S3905" s="6">
        <v>45415</v>
      </c>
      <c r="T3905" t="s">
        <v>689</v>
      </c>
      <c r="U3905" t="s">
        <v>4025</v>
      </c>
    </row>
    <row r="3906" spans="1:21" hidden="1" x14ac:dyDescent="0.25">
      <c r="A3906" t="s">
        <v>1647</v>
      </c>
      <c r="B3906" t="s">
        <v>74</v>
      </c>
      <c r="C3906" t="s">
        <v>17</v>
      </c>
      <c r="D3906" t="s">
        <v>2243</v>
      </c>
      <c r="E3906" s="1">
        <v>45218</v>
      </c>
      <c r="F3906" s="3">
        <v>450012</v>
      </c>
      <c r="G3906" t="s">
        <v>3853</v>
      </c>
      <c r="H3906" t="s">
        <v>2243</v>
      </c>
      <c r="I3906" t="s">
        <v>3854</v>
      </c>
      <c r="J3906" s="3" t="s">
        <v>3855</v>
      </c>
      <c r="K3906" s="3" t="s">
        <v>3856</v>
      </c>
      <c r="L3906" s="3" t="s">
        <v>22</v>
      </c>
      <c r="M3906" s="5">
        <v>45437</v>
      </c>
      <c r="N3906">
        <v>50000</v>
      </c>
      <c r="O3906" t="s">
        <v>422</v>
      </c>
      <c r="R3906" s="10" t="e">
        <f>Table1[[#This Row],[Initial Balance]]-P3907-P3909-P4151-P4152</f>
        <v>#VALUE!</v>
      </c>
      <c r="S3906" s="6">
        <v>45218</v>
      </c>
      <c r="T3906" t="s">
        <v>2032</v>
      </c>
      <c r="U3906" t="s">
        <v>2630</v>
      </c>
    </row>
    <row r="3907" spans="1:21" hidden="1" x14ac:dyDescent="0.25">
      <c r="A3907" t="s">
        <v>1647</v>
      </c>
      <c r="B3907" t="s">
        <v>74</v>
      </c>
      <c r="C3907" t="s">
        <v>17</v>
      </c>
      <c r="D3907" t="s">
        <v>2243</v>
      </c>
      <c r="E3907" s="1">
        <v>45218</v>
      </c>
      <c r="F3907" s="3">
        <v>450012</v>
      </c>
      <c r="G3907" t="s">
        <v>3853</v>
      </c>
      <c r="H3907" t="s">
        <v>2243</v>
      </c>
      <c r="I3907" t="s">
        <v>3854</v>
      </c>
      <c r="J3907" s="3" t="s">
        <v>3855</v>
      </c>
      <c r="K3907" s="3" t="s">
        <v>3856</v>
      </c>
      <c r="L3907" s="3" t="s">
        <v>22</v>
      </c>
      <c r="M3907" s="5">
        <v>45437</v>
      </c>
      <c r="O3907" t="s">
        <v>422</v>
      </c>
      <c r="P3907">
        <v>0.23130000000000001</v>
      </c>
      <c r="S3907" s="6">
        <v>45264</v>
      </c>
      <c r="T3907" t="s">
        <v>689</v>
      </c>
      <c r="U3907" t="s">
        <v>3274</v>
      </c>
    </row>
    <row r="3908" spans="1:21" hidden="1" x14ac:dyDescent="0.25">
      <c r="A3908" t="s">
        <v>1647</v>
      </c>
      <c r="B3908" t="s">
        <v>74</v>
      </c>
      <c r="C3908" t="s">
        <v>17</v>
      </c>
      <c r="D3908" t="s">
        <v>2243</v>
      </c>
      <c r="E3908" s="1">
        <v>45218</v>
      </c>
      <c r="F3908" s="3">
        <v>450012</v>
      </c>
      <c r="G3908" t="s">
        <v>3853</v>
      </c>
      <c r="H3908" t="s">
        <v>2243</v>
      </c>
      <c r="I3908" t="s">
        <v>3854</v>
      </c>
      <c r="J3908" s="3" t="s">
        <v>3855</v>
      </c>
      <c r="K3908" s="3" t="s">
        <v>3856</v>
      </c>
      <c r="L3908" s="3" t="s">
        <v>22</v>
      </c>
      <c r="M3908" s="5">
        <v>45437</v>
      </c>
      <c r="O3908" t="s">
        <v>422</v>
      </c>
      <c r="P3908">
        <v>0</v>
      </c>
      <c r="S3908" s="6">
        <v>45293</v>
      </c>
      <c r="T3908" t="s">
        <v>2032</v>
      </c>
      <c r="U3908" t="s">
        <v>2022</v>
      </c>
    </row>
    <row r="3909" spans="1:21" hidden="1" x14ac:dyDescent="0.25">
      <c r="A3909" t="s">
        <v>1647</v>
      </c>
      <c r="B3909" t="s">
        <v>74</v>
      </c>
      <c r="C3909" t="s">
        <v>17</v>
      </c>
      <c r="D3909" t="s">
        <v>2243</v>
      </c>
      <c r="E3909" s="1">
        <v>45218</v>
      </c>
      <c r="F3909" s="3">
        <v>450012</v>
      </c>
      <c r="G3909" t="s">
        <v>3853</v>
      </c>
      <c r="H3909" t="s">
        <v>2243</v>
      </c>
      <c r="I3909" t="s">
        <v>3854</v>
      </c>
      <c r="J3909" s="3" t="s">
        <v>3855</v>
      </c>
      <c r="K3909" s="3" t="s">
        <v>3856</v>
      </c>
      <c r="L3909" s="3" t="s">
        <v>22</v>
      </c>
      <c r="M3909" s="5">
        <v>45437</v>
      </c>
      <c r="O3909" t="s">
        <v>422</v>
      </c>
      <c r="P3909">
        <v>9264.2999999999993</v>
      </c>
      <c r="S3909" s="6">
        <v>45308</v>
      </c>
      <c r="T3909" t="s">
        <v>2197</v>
      </c>
      <c r="U3909" t="s">
        <v>3780</v>
      </c>
    </row>
    <row r="3910" spans="1:21" hidden="1" x14ac:dyDescent="0.25">
      <c r="A3910" t="s">
        <v>1647</v>
      </c>
      <c r="B3910" t="s">
        <v>74</v>
      </c>
      <c r="C3910" t="s">
        <v>17</v>
      </c>
      <c r="D3910" t="s">
        <v>2243</v>
      </c>
      <c r="E3910" s="1">
        <v>45218</v>
      </c>
      <c r="F3910" s="3">
        <v>450012</v>
      </c>
      <c r="G3910" t="s">
        <v>3853</v>
      </c>
      <c r="H3910" t="s">
        <v>2243</v>
      </c>
      <c r="I3910" t="s">
        <v>4053</v>
      </c>
      <c r="J3910" s="3" t="s">
        <v>3855</v>
      </c>
      <c r="K3910" s="3" t="s">
        <v>3856</v>
      </c>
      <c r="L3910" s="3" t="s">
        <v>22</v>
      </c>
      <c r="M3910" s="5">
        <v>45437</v>
      </c>
      <c r="O3910" t="s">
        <v>422</v>
      </c>
      <c r="P3910">
        <v>935</v>
      </c>
      <c r="S3910" s="6">
        <v>45391</v>
      </c>
      <c r="T3910" t="s">
        <v>2197</v>
      </c>
      <c r="U3910" t="s">
        <v>954</v>
      </c>
    </row>
    <row r="3911" spans="1:21" hidden="1" x14ac:dyDescent="0.25">
      <c r="A3911" t="s">
        <v>1647</v>
      </c>
      <c r="B3911" t="s">
        <v>74</v>
      </c>
      <c r="C3911" t="s">
        <v>17</v>
      </c>
      <c r="D3911" t="s">
        <v>2243</v>
      </c>
      <c r="E3911" s="1">
        <v>45218</v>
      </c>
      <c r="F3911" s="3">
        <v>450012</v>
      </c>
      <c r="G3911" t="s">
        <v>3853</v>
      </c>
      <c r="H3911" t="s">
        <v>2243</v>
      </c>
      <c r="I3911" t="s">
        <v>4053</v>
      </c>
      <c r="J3911" s="3" t="s">
        <v>3855</v>
      </c>
      <c r="K3911" s="3" t="s">
        <v>3856</v>
      </c>
      <c r="L3911" s="3" t="s">
        <v>22</v>
      </c>
      <c r="M3911" s="5">
        <v>45437</v>
      </c>
      <c r="O3911" t="s">
        <v>422</v>
      </c>
      <c r="P3911">
        <v>39800.47</v>
      </c>
      <c r="S3911" s="6">
        <v>45446</v>
      </c>
      <c r="T3911" t="s">
        <v>2032</v>
      </c>
      <c r="U3911" t="s">
        <v>4052</v>
      </c>
    </row>
    <row r="3912" spans="1:21" hidden="1" x14ac:dyDescent="0.25">
      <c r="A3912" t="s">
        <v>1647</v>
      </c>
      <c r="B3912" t="s">
        <v>16</v>
      </c>
      <c r="C3912" t="s">
        <v>17</v>
      </c>
      <c r="D3912" t="s">
        <v>2243</v>
      </c>
      <c r="E3912" s="1">
        <v>44936</v>
      </c>
      <c r="F3912" s="3" t="s">
        <v>2616</v>
      </c>
      <c r="G3912" t="s">
        <v>2617</v>
      </c>
      <c r="H3912" t="s">
        <v>2618</v>
      </c>
      <c r="J3912" s="3" t="s">
        <v>2619</v>
      </c>
      <c r="K3912" s="3">
        <v>222311</v>
      </c>
      <c r="L3912" s="3" t="s">
        <v>22</v>
      </c>
      <c r="M3912" s="5">
        <v>46762</v>
      </c>
      <c r="N3912">
        <v>200</v>
      </c>
      <c r="O3912" t="s">
        <v>23</v>
      </c>
      <c r="P3912">
        <v>0</v>
      </c>
      <c r="R3912" s="10">
        <f>Table1[[#This Row],[Initial Balance]]-P3913</f>
        <v>0</v>
      </c>
      <c r="S3912" s="6">
        <v>44936</v>
      </c>
      <c r="T3912" t="s">
        <v>346</v>
      </c>
      <c r="U3912" t="s">
        <v>2022</v>
      </c>
    </row>
    <row r="3913" spans="1:21" hidden="1" x14ac:dyDescent="0.25">
      <c r="A3913" t="s">
        <v>1647</v>
      </c>
      <c r="B3913" t="s">
        <v>16</v>
      </c>
      <c r="C3913" t="s">
        <v>17</v>
      </c>
      <c r="D3913" t="s">
        <v>2243</v>
      </c>
      <c r="E3913" s="1">
        <v>44936</v>
      </c>
      <c r="F3913" s="3" t="s">
        <v>2616</v>
      </c>
      <c r="G3913" t="s">
        <v>2617</v>
      </c>
      <c r="H3913" t="s">
        <v>2618</v>
      </c>
      <c r="J3913" s="3" t="s">
        <v>2619</v>
      </c>
      <c r="K3913" s="3">
        <v>222311</v>
      </c>
      <c r="L3913" s="3" t="s">
        <v>22</v>
      </c>
      <c r="M3913" s="5">
        <v>46762</v>
      </c>
      <c r="N3913">
        <v>200</v>
      </c>
      <c r="O3913" t="s">
        <v>23</v>
      </c>
      <c r="P3913">
        <v>200</v>
      </c>
      <c r="S3913" s="6">
        <v>44936</v>
      </c>
      <c r="T3913" t="s">
        <v>346</v>
      </c>
      <c r="U3913" t="s">
        <v>2615</v>
      </c>
    </row>
    <row r="3914" spans="1:21" hidden="1" x14ac:dyDescent="0.25">
      <c r="A3914" t="s">
        <v>1647</v>
      </c>
      <c r="B3914" t="s">
        <v>16</v>
      </c>
      <c r="C3914" t="s">
        <v>17</v>
      </c>
      <c r="D3914" t="s">
        <v>2243</v>
      </c>
      <c r="E3914" s="1">
        <v>45020</v>
      </c>
      <c r="F3914" s="3" t="s">
        <v>3616</v>
      </c>
      <c r="G3914" t="s">
        <v>3617</v>
      </c>
      <c r="H3914" t="s">
        <v>3619</v>
      </c>
      <c r="I3914" t="s">
        <v>3618</v>
      </c>
      <c r="J3914" s="3" t="s">
        <v>3620</v>
      </c>
      <c r="K3914" s="3">
        <v>105456</v>
      </c>
      <c r="L3914" s="3" t="s">
        <v>22</v>
      </c>
      <c r="M3914" s="5">
        <v>46574</v>
      </c>
      <c r="N3914">
        <v>10</v>
      </c>
      <c r="O3914" t="s">
        <v>23</v>
      </c>
      <c r="R3914" s="10">
        <v>0</v>
      </c>
      <c r="S3914" s="6">
        <v>44927</v>
      </c>
      <c r="T3914" t="s">
        <v>2032</v>
      </c>
      <c r="U3914" t="s">
        <v>2022</v>
      </c>
    </row>
    <row r="3915" spans="1:21" hidden="1" x14ac:dyDescent="0.25">
      <c r="A3915" t="s">
        <v>1647</v>
      </c>
      <c r="B3915" t="s">
        <v>16</v>
      </c>
      <c r="C3915" t="s">
        <v>17</v>
      </c>
      <c r="D3915" t="s">
        <v>2243</v>
      </c>
      <c r="E3915" s="1">
        <v>45020</v>
      </c>
      <c r="F3915" s="3" t="s">
        <v>3616</v>
      </c>
      <c r="G3915" t="s">
        <v>3617</v>
      </c>
      <c r="H3915" t="s">
        <v>3619</v>
      </c>
      <c r="I3915" t="s">
        <v>3618</v>
      </c>
      <c r="J3915" s="3" t="s">
        <v>3620</v>
      </c>
      <c r="K3915" s="3">
        <v>105456</v>
      </c>
      <c r="L3915" s="3" t="s">
        <v>22</v>
      </c>
      <c r="M3915" s="5">
        <v>46574</v>
      </c>
      <c r="O3915" t="s">
        <v>23</v>
      </c>
      <c r="P3915">
        <v>1</v>
      </c>
      <c r="S3915" s="6">
        <v>45086</v>
      </c>
      <c r="T3915" t="s">
        <v>689</v>
      </c>
      <c r="U3915" t="s">
        <v>2644</v>
      </c>
    </row>
    <row r="3916" spans="1:21" hidden="1" x14ac:dyDescent="0.25">
      <c r="A3916" t="s">
        <v>1647</v>
      </c>
      <c r="B3916" t="s">
        <v>16</v>
      </c>
      <c r="C3916" t="s">
        <v>17</v>
      </c>
      <c r="D3916" t="s">
        <v>2243</v>
      </c>
      <c r="E3916" s="1">
        <v>45020</v>
      </c>
      <c r="F3916" s="3" t="s">
        <v>3616</v>
      </c>
      <c r="G3916" t="s">
        <v>3617</v>
      </c>
      <c r="H3916" t="s">
        <v>3619</v>
      </c>
      <c r="I3916" t="s">
        <v>3618</v>
      </c>
      <c r="J3916" s="3" t="s">
        <v>3620</v>
      </c>
      <c r="K3916" s="3">
        <v>105456</v>
      </c>
      <c r="L3916" s="3" t="s">
        <v>22</v>
      </c>
      <c r="M3916" s="5">
        <v>46574</v>
      </c>
      <c r="O3916" t="s">
        <v>3007</v>
      </c>
      <c r="P3916">
        <v>1</v>
      </c>
      <c r="S3916" s="6">
        <v>45167</v>
      </c>
      <c r="T3916" t="s">
        <v>689</v>
      </c>
      <c r="U3916" t="s">
        <v>3040</v>
      </c>
    </row>
    <row r="3917" spans="1:21" hidden="1" x14ac:dyDescent="0.25">
      <c r="A3917" t="s">
        <v>1647</v>
      </c>
      <c r="B3917" t="s">
        <v>16</v>
      </c>
      <c r="C3917" t="s">
        <v>17</v>
      </c>
      <c r="D3917" t="s">
        <v>2243</v>
      </c>
      <c r="E3917" s="1">
        <v>45020</v>
      </c>
      <c r="F3917" s="3" t="s">
        <v>3616</v>
      </c>
      <c r="G3917" t="s">
        <v>3617</v>
      </c>
      <c r="H3917" t="s">
        <v>3619</v>
      </c>
      <c r="I3917" t="s">
        <v>3618</v>
      </c>
      <c r="J3917" s="3" t="s">
        <v>3620</v>
      </c>
      <c r="K3917" s="3">
        <v>105456</v>
      </c>
      <c r="L3917" s="3" t="s">
        <v>22</v>
      </c>
      <c r="M3917" s="5">
        <v>46574</v>
      </c>
      <c r="O3917" t="s">
        <v>3007</v>
      </c>
      <c r="P3917">
        <v>2</v>
      </c>
      <c r="S3917" s="6">
        <v>45168</v>
      </c>
      <c r="T3917" t="s">
        <v>689</v>
      </c>
      <c r="U3917" t="s">
        <v>3040</v>
      </c>
    </row>
    <row r="3918" spans="1:21" hidden="1" x14ac:dyDescent="0.25">
      <c r="A3918" t="s">
        <v>1647</v>
      </c>
      <c r="B3918" t="s">
        <v>16</v>
      </c>
      <c r="C3918" t="s">
        <v>17</v>
      </c>
      <c r="D3918" t="s">
        <v>2243</v>
      </c>
      <c r="E3918" s="1">
        <v>45020</v>
      </c>
      <c r="F3918" s="3" t="s">
        <v>3616</v>
      </c>
      <c r="G3918" t="s">
        <v>3617</v>
      </c>
      <c r="H3918" t="s">
        <v>3619</v>
      </c>
      <c r="I3918" t="s">
        <v>3618</v>
      </c>
      <c r="J3918" s="3" t="s">
        <v>3620</v>
      </c>
      <c r="K3918" s="3">
        <v>105456</v>
      </c>
      <c r="L3918" s="3" t="s">
        <v>22</v>
      </c>
      <c r="M3918" s="5">
        <v>46574</v>
      </c>
      <c r="O3918" t="s">
        <v>3007</v>
      </c>
      <c r="P3918">
        <v>1</v>
      </c>
      <c r="S3918" s="6">
        <v>45169</v>
      </c>
      <c r="T3918" t="s">
        <v>707</v>
      </c>
      <c r="U3918" t="s">
        <v>3040</v>
      </c>
    </row>
    <row r="3919" spans="1:21" hidden="1" x14ac:dyDescent="0.25">
      <c r="A3919" t="s">
        <v>1647</v>
      </c>
      <c r="B3919" t="s">
        <v>16</v>
      </c>
      <c r="C3919" t="s">
        <v>17</v>
      </c>
      <c r="D3919" t="s">
        <v>2243</v>
      </c>
      <c r="E3919" s="1">
        <v>45020</v>
      </c>
      <c r="F3919" s="3" t="s">
        <v>3616</v>
      </c>
      <c r="G3919" t="s">
        <v>3617</v>
      </c>
      <c r="H3919" t="s">
        <v>3619</v>
      </c>
      <c r="I3919" t="s">
        <v>3618</v>
      </c>
      <c r="J3919" s="3" t="s">
        <v>3620</v>
      </c>
      <c r="K3919" s="3">
        <v>105456</v>
      </c>
      <c r="L3919" s="3" t="s">
        <v>22</v>
      </c>
      <c r="M3919" s="5">
        <v>46574</v>
      </c>
      <c r="O3919" t="s">
        <v>3007</v>
      </c>
      <c r="P3919">
        <v>2</v>
      </c>
      <c r="S3919" s="6">
        <v>45181</v>
      </c>
      <c r="T3919" t="s">
        <v>199</v>
      </c>
      <c r="U3919" t="s">
        <v>3123</v>
      </c>
    </row>
    <row r="3920" spans="1:21" hidden="1" x14ac:dyDescent="0.25">
      <c r="A3920" t="s">
        <v>1647</v>
      </c>
      <c r="B3920" t="s">
        <v>16</v>
      </c>
      <c r="C3920" t="s">
        <v>17</v>
      </c>
      <c r="D3920" t="s">
        <v>2243</v>
      </c>
      <c r="E3920" s="1">
        <v>45020</v>
      </c>
      <c r="F3920" s="3" t="s">
        <v>3616</v>
      </c>
      <c r="G3920" t="s">
        <v>3617</v>
      </c>
      <c r="H3920" t="s">
        <v>3619</v>
      </c>
      <c r="I3920" t="s">
        <v>3618</v>
      </c>
      <c r="J3920" s="3" t="s">
        <v>3620</v>
      </c>
      <c r="K3920" s="3">
        <v>105456</v>
      </c>
      <c r="L3920" s="3" t="s">
        <v>22</v>
      </c>
      <c r="M3920" s="5">
        <v>46574</v>
      </c>
      <c r="O3920" t="s">
        <v>3007</v>
      </c>
      <c r="Q3920">
        <v>1</v>
      </c>
      <c r="S3920" s="6">
        <v>45183</v>
      </c>
      <c r="T3920" t="s">
        <v>199</v>
      </c>
      <c r="U3920" t="s">
        <v>264</v>
      </c>
    </row>
    <row r="3921" spans="1:21" hidden="1" x14ac:dyDescent="0.25">
      <c r="A3921" t="s">
        <v>1647</v>
      </c>
      <c r="B3921" t="s">
        <v>16</v>
      </c>
      <c r="C3921" t="s">
        <v>17</v>
      </c>
      <c r="D3921" t="s">
        <v>2243</v>
      </c>
      <c r="E3921" s="1">
        <v>45020</v>
      </c>
      <c r="F3921" s="3" t="s">
        <v>3616</v>
      </c>
      <c r="G3921" t="s">
        <v>3617</v>
      </c>
      <c r="H3921" t="s">
        <v>3619</v>
      </c>
      <c r="I3921" t="s">
        <v>3618</v>
      </c>
      <c r="J3921" s="3" t="s">
        <v>3620</v>
      </c>
      <c r="K3921" s="3">
        <v>105456</v>
      </c>
      <c r="L3921" s="3" t="s">
        <v>22</v>
      </c>
      <c r="M3921" s="5">
        <v>46574</v>
      </c>
      <c r="O3921" t="s">
        <v>3007</v>
      </c>
      <c r="P3921">
        <v>1</v>
      </c>
      <c r="S3921" s="6">
        <v>45204</v>
      </c>
      <c r="T3921" t="s">
        <v>2197</v>
      </c>
      <c r="U3921" t="s">
        <v>3280</v>
      </c>
    </row>
    <row r="3922" spans="1:21" hidden="1" x14ac:dyDescent="0.25">
      <c r="A3922" t="s">
        <v>1647</v>
      </c>
      <c r="B3922" t="s">
        <v>16</v>
      </c>
      <c r="C3922" t="s">
        <v>17</v>
      </c>
      <c r="D3922" t="s">
        <v>2243</v>
      </c>
      <c r="E3922" s="1">
        <v>45020</v>
      </c>
      <c r="F3922" s="3" t="s">
        <v>3616</v>
      </c>
      <c r="G3922" t="s">
        <v>3617</v>
      </c>
      <c r="H3922" t="s">
        <v>3619</v>
      </c>
      <c r="I3922" t="s">
        <v>3618</v>
      </c>
      <c r="J3922" s="3" t="s">
        <v>3620</v>
      </c>
      <c r="K3922" s="3">
        <v>105456</v>
      </c>
      <c r="L3922" s="3" t="s">
        <v>22</v>
      </c>
      <c r="M3922" s="5">
        <v>46574</v>
      </c>
      <c r="O3922" t="s">
        <v>3007</v>
      </c>
      <c r="P3922">
        <v>3</v>
      </c>
      <c r="S3922" s="6">
        <v>45301</v>
      </c>
      <c r="T3922" t="s">
        <v>2032</v>
      </c>
      <c r="U3922" t="s">
        <v>3050</v>
      </c>
    </row>
    <row r="3923" spans="1:21" hidden="1" x14ac:dyDescent="0.25">
      <c r="A3923" t="s">
        <v>1647</v>
      </c>
      <c r="B3923" t="s">
        <v>3256</v>
      </c>
      <c r="C3923" t="s">
        <v>17</v>
      </c>
      <c r="D3923" t="s">
        <v>2243</v>
      </c>
      <c r="E3923" s="1">
        <v>45308</v>
      </c>
      <c r="F3923" s="3" t="s">
        <v>3616</v>
      </c>
      <c r="G3923" t="s">
        <v>3617</v>
      </c>
      <c r="H3923" t="s">
        <v>3619</v>
      </c>
      <c r="I3923" t="s">
        <v>3618</v>
      </c>
      <c r="J3923" s="3" t="s">
        <v>3685</v>
      </c>
      <c r="K3923" s="3">
        <v>116089</v>
      </c>
      <c r="L3923" s="3" t="s">
        <v>22</v>
      </c>
      <c r="M3923" s="5">
        <v>47025</v>
      </c>
      <c r="N3923">
        <v>20</v>
      </c>
      <c r="O3923" t="s">
        <v>23</v>
      </c>
      <c r="R3923" s="10">
        <f>Table1[[#This Row],[Initial Balance]]-P3924-P3925-P3926-P4282-P4655</f>
        <v>13</v>
      </c>
      <c r="S3923" s="6">
        <v>45308</v>
      </c>
      <c r="T3923" t="s">
        <v>2032</v>
      </c>
      <c r="U3923" t="s">
        <v>3578</v>
      </c>
    </row>
    <row r="3924" spans="1:21" hidden="1" x14ac:dyDescent="0.25">
      <c r="A3924" t="s">
        <v>1647</v>
      </c>
      <c r="B3924" t="s">
        <v>3256</v>
      </c>
      <c r="C3924" t="s">
        <v>17</v>
      </c>
      <c r="D3924" t="s">
        <v>2243</v>
      </c>
      <c r="E3924" s="1">
        <v>45308</v>
      </c>
      <c r="F3924" s="3" t="s">
        <v>3616</v>
      </c>
      <c r="G3924" t="s">
        <v>3617</v>
      </c>
      <c r="H3924" t="s">
        <v>3619</v>
      </c>
      <c r="I3924" t="s">
        <v>3618</v>
      </c>
      <c r="J3924" s="3" t="s">
        <v>3685</v>
      </c>
      <c r="K3924" s="3">
        <v>116089</v>
      </c>
      <c r="L3924" s="3" t="s">
        <v>22</v>
      </c>
      <c r="M3924" s="5">
        <v>47025</v>
      </c>
      <c r="O3924" t="s">
        <v>23</v>
      </c>
      <c r="P3924">
        <v>1</v>
      </c>
      <c r="S3924" s="6">
        <v>45335</v>
      </c>
      <c r="T3924" t="s">
        <v>689</v>
      </c>
      <c r="U3924" t="s">
        <v>3827</v>
      </c>
    </row>
    <row r="3925" spans="1:21" hidden="1" x14ac:dyDescent="0.25">
      <c r="A3925" t="s">
        <v>1647</v>
      </c>
      <c r="B3925" t="s">
        <v>3256</v>
      </c>
      <c r="C3925" t="s">
        <v>17</v>
      </c>
      <c r="D3925" t="s">
        <v>2243</v>
      </c>
      <c r="E3925" s="1">
        <v>45308</v>
      </c>
      <c r="F3925" s="3" t="s">
        <v>3616</v>
      </c>
      <c r="G3925" t="s">
        <v>3617</v>
      </c>
      <c r="H3925" t="s">
        <v>3619</v>
      </c>
      <c r="I3925" t="s">
        <v>3618</v>
      </c>
      <c r="J3925" s="3" t="s">
        <v>3685</v>
      </c>
      <c r="K3925" s="3">
        <v>116089</v>
      </c>
      <c r="L3925" s="3" t="s">
        <v>22</v>
      </c>
      <c r="M3925" s="5">
        <v>47025</v>
      </c>
      <c r="O3925" t="s">
        <v>23</v>
      </c>
      <c r="P3925">
        <v>1</v>
      </c>
      <c r="S3925" s="6">
        <v>45338</v>
      </c>
      <c r="T3925" t="s">
        <v>199</v>
      </c>
      <c r="U3925" t="s">
        <v>3828</v>
      </c>
    </row>
    <row r="3926" spans="1:21" hidden="1" x14ac:dyDescent="0.25">
      <c r="A3926" t="s">
        <v>1647</v>
      </c>
      <c r="B3926" t="s">
        <v>16</v>
      </c>
      <c r="C3926" t="s">
        <v>17</v>
      </c>
      <c r="D3926" t="s">
        <v>2243</v>
      </c>
      <c r="E3926" s="1">
        <v>45308</v>
      </c>
      <c r="F3926" s="3" t="s">
        <v>3616</v>
      </c>
      <c r="G3926" t="s">
        <v>3617</v>
      </c>
      <c r="H3926" t="s">
        <v>3619</v>
      </c>
      <c r="I3926" t="s">
        <v>3618</v>
      </c>
      <c r="J3926" s="3" t="s">
        <v>3685</v>
      </c>
      <c r="K3926" s="3">
        <v>116089</v>
      </c>
      <c r="L3926" s="3" t="s">
        <v>22</v>
      </c>
      <c r="M3926" s="5">
        <v>47025</v>
      </c>
      <c r="O3926" t="s">
        <v>23</v>
      </c>
      <c r="P3926">
        <v>2</v>
      </c>
      <c r="S3926" s="6">
        <v>45401</v>
      </c>
      <c r="T3926" t="s">
        <v>199</v>
      </c>
      <c r="U3926" t="s">
        <v>3891</v>
      </c>
    </row>
    <row r="3927" spans="1:21" hidden="1" x14ac:dyDescent="0.25">
      <c r="A3927" t="s">
        <v>1647</v>
      </c>
      <c r="B3927" t="s">
        <v>16</v>
      </c>
      <c r="C3927" t="s">
        <v>17</v>
      </c>
      <c r="D3927" t="s">
        <v>2243</v>
      </c>
      <c r="E3927" s="1">
        <v>45455</v>
      </c>
      <c r="F3927" s="3" t="s">
        <v>4061</v>
      </c>
      <c r="G3927" t="s">
        <v>3617</v>
      </c>
      <c r="H3927" t="s">
        <v>3619</v>
      </c>
      <c r="I3927" t="s">
        <v>233</v>
      </c>
      <c r="J3927" s="3" t="s">
        <v>4062</v>
      </c>
      <c r="K3927" s="3">
        <v>117544</v>
      </c>
      <c r="L3927" s="3" t="s">
        <v>22</v>
      </c>
      <c r="M3927" s="5">
        <v>47131</v>
      </c>
      <c r="N3927">
        <v>10</v>
      </c>
      <c r="O3927" t="s">
        <v>23</v>
      </c>
      <c r="R3927" s="10">
        <f>Table1[[#This Row],[Initial Balance]]-P4238-P4239</f>
        <v>6</v>
      </c>
      <c r="S3927" s="6">
        <v>45455</v>
      </c>
      <c r="T3927" t="s">
        <v>2032</v>
      </c>
      <c r="U3927" t="s">
        <v>104</v>
      </c>
    </row>
    <row r="3928" spans="1:21" hidden="1" x14ac:dyDescent="0.25">
      <c r="A3928" t="s">
        <v>1647</v>
      </c>
      <c r="B3928" t="s">
        <v>16</v>
      </c>
      <c r="C3928" t="s">
        <v>17</v>
      </c>
      <c r="E3928" s="1">
        <v>44942</v>
      </c>
      <c r="F3928" s="3">
        <v>626005</v>
      </c>
      <c r="G3928" t="s">
        <v>4068</v>
      </c>
      <c r="H3928" t="s">
        <v>187</v>
      </c>
      <c r="J3928" s="3" t="s">
        <v>2273</v>
      </c>
      <c r="K3928" s="3">
        <v>626005</v>
      </c>
      <c r="L3928" s="3" t="s">
        <v>22</v>
      </c>
      <c r="M3928" s="5">
        <v>46768</v>
      </c>
      <c r="N3928">
        <v>25</v>
      </c>
      <c r="O3928" t="s">
        <v>23</v>
      </c>
      <c r="P3928">
        <v>3</v>
      </c>
      <c r="R3928" s="10">
        <f>Table1[[#This Row],[Initial Balance]]-Table1[[#This Row],[ Removed  Qty]]-P3929-P3930-P3931-P3937-P4276</f>
        <v>0</v>
      </c>
      <c r="S3928" s="6">
        <v>45352</v>
      </c>
      <c r="T3928" t="s">
        <v>689</v>
      </c>
      <c r="U3928" t="s">
        <v>3828</v>
      </c>
    </row>
    <row r="3929" spans="1:21" hidden="1" x14ac:dyDescent="0.25">
      <c r="A3929" t="s">
        <v>1647</v>
      </c>
      <c r="B3929" t="s">
        <v>16</v>
      </c>
      <c r="C3929" t="s">
        <v>17</v>
      </c>
      <c r="E3929" s="1">
        <v>44942</v>
      </c>
      <c r="F3929" s="3">
        <v>626005</v>
      </c>
      <c r="G3929" t="s">
        <v>3832</v>
      </c>
      <c r="H3929" t="s">
        <v>187</v>
      </c>
      <c r="J3929" s="3" t="s">
        <v>2273</v>
      </c>
      <c r="K3929" s="3">
        <v>626005</v>
      </c>
      <c r="L3929" s="3" t="s">
        <v>22</v>
      </c>
      <c r="M3929" s="5">
        <v>46768</v>
      </c>
      <c r="O3929" t="s">
        <v>23</v>
      </c>
      <c r="P3929">
        <v>2</v>
      </c>
      <c r="S3929" s="6">
        <v>45308</v>
      </c>
      <c r="T3929" t="s">
        <v>2197</v>
      </c>
      <c r="U3929" t="s">
        <v>3780</v>
      </c>
    </row>
    <row r="3930" spans="1:21" hidden="1" x14ac:dyDescent="0.25">
      <c r="A3930" t="s">
        <v>1647</v>
      </c>
      <c r="B3930" t="s">
        <v>16</v>
      </c>
      <c r="C3930" t="s">
        <v>17</v>
      </c>
      <c r="E3930" s="1">
        <v>44942</v>
      </c>
      <c r="F3930" s="3">
        <v>626005</v>
      </c>
      <c r="G3930" t="s">
        <v>3832</v>
      </c>
      <c r="H3930" t="s">
        <v>187</v>
      </c>
      <c r="J3930" s="3" t="s">
        <v>2273</v>
      </c>
      <c r="K3930" s="3">
        <v>626005</v>
      </c>
      <c r="L3930" s="3" t="s">
        <v>22</v>
      </c>
      <c r="M3930" s="5">
        <v>46768</v>
      </c>
      <c r="O3930" t="s">
        <v>23</v>
      </c>
      <c r="P3930">
        <v>2</v>
      </c>
      <c r="S3930" s="6">
        <v>45316</v>
      </c>
      <c r="T3930" t="s">
        <v>1971</v>
      </c>
      <c r="U3930" t="s">
        <v>3780</v>
      </c>
    </row>
    <row r="3931" spans="1:21" hidden="1" x14ac:dyDescent="0.25">
      <c r="A3931" t="s">
        <v>1647</v>
      </c>
      <c r="B3931" t="s">
        <v>16</v>
      </c>
      <c r="C3931" t="s">
        <v>17</v>
      </c>
      <c r="E3931" s="1">
        <v>44942</v>
      </c>
      <c r="F3931" s="3">
        <v>626005</v>
      </c>
      <c r="G3931" t="s">
        <v>3832</v>
      </c>
      <c r="H3931" t="s">
        <v>187</v>
      </c>
      <c r="J3931" s="3" t="s">
        <v>2273</v>
      </c>
      <c r="K3931" s="3">
        <v>626005</v>
      </c>
      <c r="L3931" s="3" t="s">
        <v>22</v>
      </c>
      <c r="M3931" s="5">
        <v>46768</v>
      </c>
      <c r="O3931" t="s">
        <v>23</v>
      </c>
      <c r="P3931">
        <v>3</v>
      </c>
      <c r="S3931" s="6">
        <v>45335</v>
      </c>
      <c r="T3931" t="s">
        <v>689</v>
      </c>
      <c r="U3931" t="s">
        <v>3827</v>
      </c>
    </row>
    <row r="3932" spans="1:21" hidden="1" x14ac:dyDescent="0.25">
      <c r="A3932" t="s">
        <v>3373</v>
      </c>
      <c r="B3932" t="s">
        <v>74</v>
      </c>
      <c r="C3932" t="s">
        <v>17</v>
      </c>
      <c r="D3932" t="s">
        <v>2243</v>
      </c>
      <c r="E3932" s="1">
        <v>45224</v>
      </c>
      <c r="F3932" s="3">
        <v>228154</v>
      </c>
      <c r="G3932" t="s">
        <v>2968</v>
      </c>
      <c r="H3932" t="s">
        <v>2243</v>
      </c>
      <c r="I3932" t="s">
        <v>3695</v>
      </c>
      <c r="J3932" s="3" t="s">
        <v>3724</v>
      </c>
      <c r="K3932" s="3" t="s">
        <v>3725</v>
      </c>
      <c r="L3932" s="3" t="s">
        <v>22</v>
      </c>
      <c r="M3932" s="5">
        <v>45473</v>
      </c>
      <c r="O3932" t="s">
        <v>422</v>
      </c>
      <c r="P3932">
        <v>10</v>
      </c>
      <c r="S3932" s="6">
        <v>45377</v>
      </c>
      <c r="T3932" t="s">
        <v>2032</v>
      </c>
      <c r="U3932" t="s">
        <v>3864</v>
      </c>
    </row>
    <row r="3933" spans="1:21" hidden="1" x14ac:dyDescent="0.25">
      <c r="A3933" t="s">
        <v>2614</v>
      </c>
      <c r="B3933" t="s">
        <v>16</v>
      </c>
      <c r="C3933" t="s">
        <v>17</v>
      </c>
      <c r="E3933" s="1">
        <v>45238</v>
      </c>
      <c r="F3933" s="3" t="s">
        <v>1101</v>
      </c>
      <c r="G3933" t="s">
        <v>3351</v>
      </c>
      <c r="I3933" t="s">
        <v>1702</v>
      </c>
      <c r="J3933" s="3" t="s">
        <v>3352</v>
      </c>
      <c r="K3933" s="3" t="s">
        <v>3353</v>
      </c>
      <c r="L3933" s="3" t="s">
        <v>22</v>
      </c>
      <c r="M3933" s="5">
        <v>45926</v>
      </c>
      <c r="O3933" t="s">
        <v>3541</v>
      </c>
      <c r="P3933">
        <v>5</v>
      </c>
      <c r="S3933" s="6">
        <v>45377</v>
      </c>
      <c r="T3933" t="s">
        <v>2638</v>
      </c>
      <c r="U3933" t="s">
        <v>2615</v>
      </c>
    </row>
    <row r="3934" spans="1:21" hidden="1" x14ac:dyDescent="0.25">
      <c r="A3934" t="s">
        <v>1794</v>
      </c>
      <c r="B3934" t="s">
        <v>65</v>
      </c>
      <c r="C3934" t="s">
        <v>17</v>
      </c>
      <c r="E3934" s="1">
        <v>45027</v>
      </c>
      <c r="F3934" s="3" t="s">
        <v>2243</v>
      </c>
      <c r="G3934" t="s">
        <v>2244</v>
      </c>
      <c r="H3934" t="s">
        <v>594</v>
      </c>
      <c r="I3934" t="s">
        <v>67</v>
      </c>
      <c r="J3934" s="3" t="s">
        <v>3865</v>
      </c>
      <c r="K3934" s="3" t="s">
        <v>3648</v>
      </c>
      <c r="L3934" s="3" t="s">
        <v>22</v>
      </c>
      <c r="M3934" s="5">
        <v>45728</v>
      </c>
      <c r="N3934" s="9">
        <v>3420</v>
      </c>
      <c r="O3934" t="s">
        <v>23</v>
      </c>
      <c r="R3934" s="10">
        <v>3420</v>
      </c>
      <c r="S3934" s="6">
        <v>45027</v>
      </c>
      <c r="T3934" t="s">
        <v>2032</v>
      </c>
      <c r="U3934" t="s">
        <v>2022</v>
      </c>
    </row>
    <row r="3935" spans="1:21" hidden="1" x14ac:dyDescent="0.25">
      <c r="A3935" t="s">
        <v>132</v>
      </c>
      <c r="B3935" t="s">
        <v>74</v>
      </c>
      <c r="C3935" t="s">
        <v>17</v>
      </c>
      <c r="D3935" t="s">
        <v>2243</v>
      </c>
      <c r="E3935" s="1">
        <v>45372</v>
      </c>
      <c r="F3935" s="3">
        <v>299113</v>
      </c>
      <c r="G3935" t="s">
        <v>3866</v>
      </c>
      <c r="H3935" t="s">
        <v>3193</v>
      </c>
      <c r="I3935" t="s">
        <v>47</v>
      </c>
      <c r="J3935" s="3" t="s">
        <v>3867</v>
      </c>
      <c r="K3935" s="3">
        <v>3297833</v>
      </c>
      <c r="L3935" s="3" t="s">
        <v>22</v>
      </c>
      <c r="M3935" s="5">
        <v>45603</v>
      </c>
      <c r="N3935">
        <v>5000</v>
      </c>
      <c r="O3935" t="s">
        <v>2620</v>
      </c>
      <c r="R3935" s="10">
        <v>0</v>
      </c>
      <c r="S3935" s="6">
        <v>45372</v>
      </c>
      <c r="T3935" t="s">
        <v>2032</v>
      </c>
      <c r="U3935" t="s">
        <v>2022</v>
      </c>
    </row>
    <row r="3936" spans="1:21" hidden="1" x14ac:dyDescent="0.25">
      <c r="A3936" t="s">
        <v>1647</v>
      </c>
      <c r="B3936" t="s">
        <v>16</v>
      </c>
      <c r="C3936" t="s">
        <v>17</v>
      </c>
      <c r="E3936" s="1">
        <v>44942</v>
      </c>
      <c r="F3936" s="3">
        <v>626005</v>
      </c>
      <c r="G3936" t="s">
        <v>2272</v>
      </c>
      <c r="H3936" t="s">
        <v>187</v>
      </c>
      <c r="J3936" s="3" t="s">
        <v>2273</v>
      </c>
      <c r="K3936" s="3">
        <v>626005</v>
      </c>
      <c r="L3936" s="3" t="s">
        <v>22</v>
      </c>
      <c r="M3936" s="5">
        <v>46768</v>
      </c>
      <c r="N3936" s="8">
        <v>25</v>
      </c>
      <c r="O3936" t="s">
        <v>23</v>
      </c>
      <c r="S3936" s="6">
        <v>45005</v>
      </c>
      <c r="T3936" t="s">
        <v>119</v>
      </c>
      <c r="U3936" t="s">
        <v>2220</v>
      </c>
    </row>
    <row r="3937" spans="1:21" hidden="1" x14ac:dyDescent="0.25">
      <c r="A3937" t="s">
        <v>1647</v>
      </c>
      <c r="B3937" t="s">
        <v>16</v>
      </c>
      <c r="C3937" t="s">
        <v>17</v>
      </c>
      <c r="E3937" s="1">
        <v>44942</v>
      </c>
      <c r="F3937" s="3">
        <v>626005</v>
      </c>
      <c r="G3937" t="s">
        <v>2272</v>
      </c>
      <c r="H3937" t="s">
        <v>187</v>
      </c>
      <c r="J3937" s="3" t="s">
        <v>2273</v>
      </c>
      <c r="K3937" s="3">
        <v>626005</v>
      </c>
      <c r="L3937" s="3" t="s">
        <v>22</v>
      </c>
      <c r="M3937" s="5">
        <v>46768</v>
      </c>
      <c r="N3937" s="8">
        <v>25</v>
      </c>
      <c r="O3937" t="s">
        <v>23</v>
      </c>
      <c r="P3937">
        <v>11</v>
      </c>
      <c r="S3937" s="6">
        <v>45044</v>
      </c>
      <c r="T3937" t="s">
        <v>689</v>
      </c>
      <c r="U3937" t="s">
        <v>2643</v>
      </c>
    </row>
    <row r="3938" spans="1:21" hidden="1" x14ac:dyDescent="0.25">
      <c r="A3938" t="s">
        <v>132</v>
      </c>
      <c r="B3938" t="s">
        <v>16</v>
      </c>
      <c r="C3938" t="s">
        <v>17</v>
      </c>
      <c r="E3938" s="1">
        <v>44991</v>
      </c>
      <c r="F3938" s="3" t="s">
        <v>3875</v>
      </c>
      <c r="G3938" t="s">
        <v>2351</v>
      </c>
      <c r="H3938" t="s">
        <v>2352</v>
      </c>
      <c r="J3938" s="3" t="s">
        <v>3876</v>
      </c>
      <c r="K3938" s="3">
        <v>220601</v>
      </c>
      <c r="L3938" s="3" t="s">
        <v>22</v>
      </c>
      <c r="M3938" s="5">
        <v>45808</v>
      </c>
      <c r="N3938">
        <v>2000</v>
      </c>
      <c r="O3938" t="s">
        <v>283</v>
      </c>
      <c r="R3938" s="10">
        <f>Table1[[#This Row],[Initial Balance]]-(SUM(P3939,P3940))</f>
        <v>0</v>
      </c>
      <c r="S3938" s="6">
        <v>44991</v>
      </c>
      <c r="T3938" t="s">
        <v>2032</v>
      </c>
      <c r="U3938" t="s">
        <v>104</v>
      </c>
    </row>
    <row r="3939" spans="1:21" hidden="1" x14ac:dyDescent="0.25">
      <c r="A3939" t="s">
        <v>132</v>
      </c>
      <c r="B3939" t="s">
        <v>16</v>
      </c>
      <c r="C3939" t="s">
        <v>17</v>
      </c>
      <c r="E3939" s="1">
        <v>44991</v>
      </c>
      <c r="F3939" s="3" t="s">
        <v>3875</v>
      </c>
      <c r="G3939" t="s">
        <v>2351</v>
      </c>
      <c r="H3939" t="s">
        <v>2352</v>
      </c>
      <c r="J3939" s="3" t="s">
        <v>3876</v>
      </c>
      <c r="K3939" s="3">
        <v>220601</v>
      </c>
      <c r="L3939" s="3" t="s">
        <v>22</v>
      </c>
      <c r="M3939" s="5">
        <v>45808</v>
      </c>
      <c r="O3939" t="s">
        <v>283</v>
      </c>
      <c r="P3939">
        <v>1000</v>
      </c>
      <c r="S3939" s="6">
        <v>45000</v>
      </c>
      <c r="T3939" t="s">
        <v>1284</v>
      </c>
      <c r="U3939" t="s">
        <v>2209</v>
      </c>
    </row>
    <row r="3940" spans="1:21" hidden="1" x14ac:dyDescent="0.25">
      <c r="A3940" t="s">
        <v>132</v>
      </c>
      <c r="B3940" t="s">
        <v>16</v>
      </c>
      <c r="C3940" t="s">
        <v>17</v>
      </c>
      <c r="E3940" s="1">
        <v>44991</v>
      </c>
      <c r="F3940" s="3" t="s">
        <v>3875</v>
      </c>
      <c r="G3940" t="s">
        <v>2351</v>
      </c>
      <c r="H3940" t="s">
        <v>2352</v>
      </c>
      <c r="J3940" s="3" t="s">
        <v>3876</v>
      </c>
      <c r="K3940" s="3">
        <v>220601</v>
      </c>
      <c r="L3940" s="3" t="s">
        <v>22</v>
      </c>
      <c r="M3940" s="5">
        <v>45808</v>
      </c>
      <c r="O3940" t="s">
        <v>283</v>
      </c>
      <c r="P3940">
        <v>1000</v>
      </c>
      <c r="S3940" s="6">
        <v>45000</v>
      </c>
      <c r="T3940" t="s">
        <v>1284</v>
      </c>
      <c r="U3940" t="s">
        <v>2209</v>
      </c>
    </row>
    <row r="3941" spans="1:21" hidden="1" x14ac:dyDescent="0.25">
      <c r="A3941" t="s">
        <v>711</v>
      </c>
      <c r="B3941" t="s">
        <v>16</v>
      </c>
      <c r="C3941" t="s">
        <v>17</v>
      </c>
      <c r="E3941" s="1">
        <v>45380</v>
      </c>
      <c r="F3941" s="3" t="s">
        <v>3558</v>
      </c>
      <c r="G3941" t="s">
        <v>3877</v>
      </c>
      <c r="H3941" t="s">
        <v>195</v>
      </c>
      <c r="J3941" s="3" t="s">
        <v>3878</v>
      </c>
      <c r="K3941" s="3" t="s">
        <v>3558</v>
      </c>
      <c r="L3941" s="3" t="s">
        <v>22</v>
      </c>
      <c r="M3941" s="5">
        <v>47206</v>
      </c>
      <c r="N3941">
        <v>72</v>
      </c>
      <c r="O3941" t="s">
        <v>283</v>
      </c>
      <c r="R3941" s="10">
        <f>Table1[[#This Row],[Initial Balance]]</f>
        <v>72</v>
      </c>
      <c r="S3941" s="6">
        <v>45017</v>
      </c>
      <c r="T3941" t="s">
        <v>2032</v>
      </c>
      <c r="U3941" t="s">
        <v>104</v>
      </c>
    </row>
    <row r="3942" spans="1:21" hidden="1" x14ac:dyDescent="0.25">
      <c r="A3942" t="s">
        <v>2614</v>
      </c>
      <c r="B3942" t="s">
        <v>74</v>
      </c>
      <c r="C3942" t="s">
        <v>17</v>
      </c>
      <c r="E3942" s="1">
        <v>45238</v>
      </c>
      <c r="F3942" s="3" t="s">
        <v>693</v>
      </c>
      <c r="G3942" t="s">
        <v>3355</v>
      </c>
      <c r="I3942" t="s">
        <v>3451</v>
      </c>
      <c r="J3942" s="3" t="s">
        <v>3356</v>
      </c>
      <c r="K3942" s="3" t="s">
        <v>3357</v>
      </c>
      <c r="L3942" s="3" t="s">
        <v>22</v>
      </c>
      <c r="M3942" s="5">
        <v>46220</v>
      </c>
      <c r="O3942" t="s">
        <v>204</v>
      </c>
      <c r="P3942">
        <v>2</v>
      </c>
      <c r="S3942" s="6">
        <v>45376</v>
      </c>
      <c r="T3942" t="s">
        <v>346</v>
      </c>
      <c r="U3942" t="s">
        <v>3879</v>
      </c>
    </row>
    <row r="3943" spans="1:21" hidden="1" x14ac:dyDescent="0.25">
      <c r="A3943" t="s">
        <v>1647</v>
      </c>
      <c r="B3943" t="s">
        <v>16</v>
      </c>
      <c r="C3943" t="s">
        <v>17</v>
      </c>
      <c r="D3943" t="s">
        <v>2243</v>
      </c>
      <c r="E3943" s="1">
        <v>45061</v>
      </c>
      <c r="F3943" s="3">
        <v>626005</v>
      </c>
      <c r="G3943" t="s">
        <v>3278</v>
      </c>
      <c r="I3943" t="s">
        <v>3202</v>
      </c>
      <c r="J3943" s="3" t="s">
        <v>3279</v>
      </c>
      <c r="K3943" s="3">
        <v>220701</v>
      </c>
      <c r="L3943" s="3" t="s">
        <v>22</v>
      </c>
      <c r="M3943" s="5">
        <v>46888</v>
      </c>
      <c r="N3943">
        <v>50</v>
      </c>
      <c r="O3943" t="s">
        <v>23</v>
      </c>
      <c r="R3943" s="10">
        <f>Table1[[#This Row],[Initial Balance]]-P3945-P3944-P3946-P3958-P3959-P3960-P3961-P3962-P4235-P4236-P4237-P4563</f>
        <v>0</v>
      </c>
      <c r="S3943" s="6">
        <v>45124</v>
      </c>
      <c r="T3943" t="s">
        <v>2032</v>
      </c>
      <c r="U3943" t="s">
        <v>25</v>
      </c>
    </row>
    <row r="3944" spans="1:21" hidden="1" x14ac:dyDescent="0.25">
      <c r="A3944" t="s">
        <v>1647</v>
      </c>
      <c r="B3944" t="s">
        <v>16</v>
      </c>
      <c r="C3944" t="s">
        <v>17</v>
      </c>
      <c r="D3944" t="s">
        <v>2243</v>
      </c>
      <c r="E3944" s="1">
        <v>45061</v>
      </c>
      <c r="F3944" s="3">
        <v>626005</v>
      </c>
      <c r="G3944" t="s">
        <v>3278</v>
      </c>
      <c r="I3944" t="s">
        <v>3202</v>
      </c>
      <c r="J3944" s="3" t="s">
        <v>3279</v>
      </c>
      <c r="K3944" s="3">
        <v>220701</v>
      </c>
      <c r="L3944" s="3" t="s">
        <v>22</v>
      </c>
      <c r="M3944" s="5">
        <v>46888</v>
      </c>
      <c r="O3944" t="s">
        <v>23</v>
      </c>
      <c r="P3944">
        <v>1</v>
      </c>
      <c r="S3944" s="6">
        <v>45126</v>
      </c>
      <c r="T3944" t="s">
        <v>2638</v>
      </c>
      <c r="U3944" t="s">
        <v>2639</v>
      </c>
    </row>
    <row r="3945" spans="1:21" hidden="1" x14ac:dyDescent="0.25">
      <c r="A3945" t="s">
        <v>1647</v>
      </c>
      <c r="B3945" t="s">
        <v>16</v>
      </c>
      <c r="C3945" t="s">
        <v>17</v>
      </c>
      <c r="D3945" t="s">
        <v>2243</v>
      </c>
      <c r="E3945" s="1">
        <v>45061</v>
      </c>
      <c r="F3945" s="3">
        <v>626005</v>
      </c>
      <c r="G3945" t="s">
        <v>3278</v>
      </c>
      <c r="I3945" t="s">
        <v>3202</v>
      </c>
      <c r="J3945" s="3" t="s">
        <v>3279</v>
      </c>
      <c r="K3945" s="3">
        <v>220701</v>
      </c>
      <c r="L3945" s="3" t="s">
        <v>22</v>
      </c>
      <c r="M3945" s="5">
        <v>46888</v>
      </c>
      <c r="O3945" t="s">
        <v>23</v>
      </c>
      <c r="P3945">
        <v>1</v>
      </c>
      <c r="S3945" s="6">
        <v>45133</v>
      </c>
      <c r="T3945" t="s">
        <v>2638</v>
      </c>
      <c r="U3945" t="s">
        <v>2921</v>
      </c>
    </row>
    <row r="3946" spans="1:21" hidden="1" x14ac:dyDescent="0.25">
      <c r="A3946" t="s">
        <v>1647</v>
      </c>
      <c r="B3946" t="s">
        <v>16</v>
      </c>
      <c r="C3946" t="s">
        <v>17</v>
      </c>
      <c r="D3946" t="s">
        <v>2243</v>
      </c>
      <c r="E3946" s="1">
        <v>45061</v>
      </c>
      <c r="F3946" s="3">
        <v>626005</v>
      </c>
      <c r="G3946" t="s">
        <v>3278</v>
      </c>
      <c r="I3946" t="s">
        <v>3202</v>
      </c>
      <c r="J3946" s="3" t="s">
        <v>3279</v>
      </c>
      <c r="K3946" s="3">
        <v>220701</v>
      </c>
      <c r="L3946" s="3" t="s">
        <v>22</v>
      </c>
      <c r="M3946" s="5">
        <v>46888</v>
      </c>
      <c r="O3946" t="s">
        <v>23</v>
      </c>
      <c r="P3946">
        <v>5</v>
      </c>
      <c r="S3946" s="6">
        <v>45181</v>
      </c>
      <c r="T3946" t="s">
        <v>199</v>
      </c>
      <c r="U3946" t="s">
        <v>3123</v>
      </c>
    </row>
    <row r="3947" spans="1:21" hidden="1" x14ac:dyDescent="0.25">
      <c r="A3947" t="s">
        <v>1794</v>
      </c>
      <c r="B3947" t="s">
        <v>16</v>
      </c>
      <c r="C3947" t="s">
        <v>17</v>
      </c>
      <c r="E3947" s="1">
        <v>44956</v>
      </c>
      <c r="F3947" s="3" t="s">
        <v>2042</v>
      </c>
      <c r="G3947" t="s">
        <v>2043</v>
      </c>
      <c r="H3947" t="s">
        <v>3363</v>
      </c>
      <c r="I3947" t="s">
        <v>3027</v>
      </c>
      <c r="J3947" s="3" t="s">
        <v>2044</v>
      </c>
      <c r="K3947" s="3">
        <v>605221021</v>
      </c>
      <c r="L3947" s="3" t="s">
        <v>22</v>
      </c>
      <c r="M3947" s="5">
        <v>46782</v>
      </c>
      <c r="O3947" t="s">
        <v>23</v>
      </c>
      <c r="P3947">
        <v>428</v>
      </c>
      <c r="S3947" s="6">
        <v>45365</v>
      </c>
      <c r="T3947" t="s">
        <v>2420</v>
      </c>
      <c r="U3947" t="s">
        <v>3883</v>
      </c>
    </row>
    <row r="3948" spans="1:21" hidden="1" x14ac:dyDescent="0.25">
      <c r="A3948" t="s">
        <v>1794</v>
      </c>
      <c r="B3948" t="s">
        <v>74</v>
      </c>
      <c r="C3948" t="s">
        <v>17</v>
      </c>
      <c r="E3948" s="1">
        <v>45160</v>
      </c>
      <c r="F3948" s="3" t="s">
        <v>1836</v>
      </c>
      <c r="G3948" t="s">
        <v>1796</v>
      </c>
      <c r="I3948" t="s">
        <v>3534</v>
      </c>
      <c r="J3948" s="3" t="s">
        <v>3535</v>
      </c>
      <c r="K3948" s="3" t="s">
        <v>1799</v>
      </c>
      <c r="L3948" s="3" t="s">
        <v>22</v>
      </c>
      <c r="M3948" s="5">
        <v>45525</v>
      </c>
      <c r="O3948" t="s">
        <v>422</v>
      </c>
      <c r="P3948">
        <v>0.20977699999999999</v>
      </c>
      <c r="S3948" s="6">
        <v>45369</v>
      </c>
      <c r="T3948" t="s">
        <v>2777</v>
      </c>
      <c r="U3948" t="s">
        <v>3884</v>
      </c>
    </row>
    <row r="3949" spans="1:21" hidden="1" x14ac:dyDescent="0.25">
      <c r="A3949" t="s">
        <v>1794</v>
      </c>
      <c r="B3949" t="s">
        <v>74</v>
      </c>
      <c r="C3949" t="s">
        <v>17</v>
      </c>
      <c r="E3949" s="1">
        <v>45160</v>
      </c>
      <c r="F3949" s="3" t="s">
        <v>1836</v>
      </c>
      <c r="G3949" t="s">
        <v>1796</v>
      </c>
      <c r="I3949" t="s">
        <v>3534</v>
      </c>
      <c r="J3949" s="3" t="s">
        <v>3535</v>
      </c>
      <c r="K3949" s="3" t="s">
        <v>1799</v>
      </c>
      <c r="L3949" s="3" t="s">
        <v>22</v>
      </c>
      <c r="M3949" s="5">
        <v>45525</v>
      </c>
      <c r="O3949" t="s">
        <v>422</v>
      </c>
      <c r="P3949" s="25">
        <v>0.740892</v>
      </c>
      <c r="S3949" s="6">
        <v>45379</v>
      </c>
      <c r="T3949" t="s">
        <v>2777</v>
      </c>
      <c r="U3949" t="s">
        <v>3885</v>
      </c>
    </row>
    <row r="3950" spans="1:21" hidden="1" x14ac:dyDescent="0.25">
      <c r="A3950" t="s">
        <v>132</v>
      </c>
      <c r="B3950" t="s">
        <v>65</v>
      </c>
      <c r="C3950" t="s">
        <v>17</v>
      </c>
      <c r="D3950" t="s">
        <v>2243</v>
      </c>
      <c r="E3950" s="1">
        <v>44833</v>
      </c>
      <c r="F3950" s="3">
        <v>430281</v>
      </c>
      <c r="G3950" t="s">
        <v>3888</v>
      </c>
      <c r="H3950" t="s">
        <v>3887</v>
      </c>
      <c r="I3950" t="s">
        <v>3887</v>
      </c>
      <c r="J3950" s="3" t="s">
        <v>1789</v>
      </c>
      <c r="K3950" s="3">
        <v>19622018</v>
      </c>
      <c r="L3950" s="3" t="s">
        <v>22</v>
      </c>
      <c r="M3950" s="5">
        <v>45853</v>
      </c>
      <c r="O3950" t="s">
        <v>23</v>
      </c>
      <c r="P3950">
        <v>4</v>
      </c>
      <c r="S3950" s="6">
        <v>45356</v>
      </c>
      <c r="T3950" t="s">
        <v>689</v>
      </c>
      <c r="U3950" t="s">
        <v>3886</v>
      </c>
    </row>
    <row r="3951" spans="1:21" hidden="1" x14ac:dyDescent="0.25">
      <c r="A3951" t="s">
        <v>132</v>
      </c>
      <c r="B3951" t="s">
        <v>16</v>
      </c>
      <c r="C3951" t="s">
        <v>17</v>
      </c>
      <c r="E3951" s="1">
        <v>45378</v>
      </c>
      <c r="F3951" s="3">
        <v>5055</v>
      </c>
      <c r="G3951" t="s">
        <v>3889</v>
      </c>
      <c r="H3951" t="s">
        <v>3027</v>
      </c>
      <c r="I3951" t="s">
        <v>3681</v>
      </c>
      <c r="J3951" s="3" t="s">
        <v>3890</v>
      </c>
      <c r="K3951" s="3">
        <v>600025</v>
      </c>
      <c r="L3951" s="3" t="s">
        <v>22</v>
      </c>
      <c r="M3951" s="5">
        <v>46220</v>
      </c>
      <c r="N3951">
        <v>50</v>
      </c>
      <c r="O3951" t="s">
        <v>23</v>
      </c>
      <c r="R3951" s="10">
        <f>Table1[[#This Row],[Initial Balance]]-P4291-P4647</f>
        <v>42</v>
      </c>
      <c r="S3951" s="6">
        <v>45387</v>
      </c>
      <c r="T3951" t="s">
        <v>2032</v>
      </c>
      <c r="U3951" t="s">
        <v>2022</v>
      </c>
    </row>
    <row r="3952" spans="1:21" hidden="1" x14ac:dyDescent="0.25">
      <c r="A3952" t="s">
        <v>132</v>
      </c>
      <c r="B3952" t="s">
        <v>16</v>
      </c>
      <c r="C3952" t="s">
        <v>17</v>
      </c>
      <c r="E3952" s="1">
        <v>45133</v>
      </c>
      <c r="F3952" s="3">
        <v>120710</v>
      </c>
      <c r="G3952" t="s">
        <v>3893</v>
      </c>
      <c r="H3952" t="s">
        <v>2243</v>
      </c>
      <c r="I3952" t="s">
        <v>126</v>
      </c>
      <c r="J3952" s="3" t="s">
        <v>3444</v>
      </c>
      <c r="K3952" s="3">
        <v>600410</v>
      </c>
      <c r="L3952" s="3" t="s">
        <v>22</v>
      </c>
      <c r="M3952" s="5">
        <v>46143</v>
      </c>
      <c r="O3952" t="s">
        <v>23</v>
      </c>
      <c r="P3952">
        <v>10</v>
      </c>
      <c r="S3952" s="6">
        <v>45316</v>
      </c>
      <c r="T3952" t="s">
        <v>1971</v>
      </c>
      <c r="U3952" t="s">
        <v>3780</v>
      </c>
    </row>
    <row r="3953" spans="1:21" hidden="1" x14ac:dyDescent="0.25">
      <c r="A3953" t="s">
        <v>132</v>
      </c>
      <c r="B3953" t="s">
        <v>16</v>
      </c>
      <c r="C3953" t="s">
        <v>17</v>
      </c>
      <c r="E3953" s="1">
        <v>45133</v>
      </c>
      <c r="F3953" s="3">
        <v>120710</v>
      </c>
      <c r="G3953" t="s">
        <v>3893</v>
      </c>
      <c r="H3953" t="s">
        <v>2243</v>
      </c>
      <c r="I3953" t="s">
        <v>126</v>
      </c>
      <c r="J3953" s="3" t="s">
        <v>3444</v>
      </c>
      <c r="K3953" s="3">
        <v>600410</v>
      </c>
      <c r="L3953" s="3" t="s">
        <v>22</v>
      </c>
      <c r="M3953" s="5">
        <v>46143</v>
      </c>
      <c r="O3953" t="s">
        <v>23</v>
      </c>
      <c r="P3953">
        <v>10</v>
      </c>
      <c r="S3953" s="6">
        <v>45322</v>
      </c>
      <c r="T3953" t="s">
        <v>689</v>
      </c>
      <c r="U3953" t="s">
        <v>3827</v>
      </c>
    </row>
    <row r="3954" spans="1:21" hidden="1" x14ac:dyDescent="0.25">
      <c r="A3954" t="s">
        <v>132</v>
      </c>
      <c r="B3954" t="s">
        <v>16</v>
      </c>
      <c r="C3954" t="s">
        <v>17</v>
      </c>
      <c r="E3954" s="1">
        <v>45133</v>
      </c>
      <c r="F3954" s="3">
        <v>120710</v>
      </c>
      <c r="G3954" t="s">
        <v>3893</v>
      </c>
      <c r="H3954" t="s">
        <v>2243</v>
      </c>
      <c r="I3954" t="s">
        <v>126</v>
      </c>
      <c r="J3954" s="3" t="s">
        <v>3444</v>
      </c>
      <c r="K3954" s="3">
        <v>600410</v>
      </c>
      <c r="L3954" s="3" t="s">
        <v>22</v>
      </c>
      <c r="M3954" s="5">
        <v>46143</v>
      </c>
      <c r="O3954" t="s">
        <v>23</v>
      </c>
      <c r="P3954">
        <v>5</v>
      </c>
      <c r="S3954" s="6">
        <v>45307</v>
      </c>
      <c r="T3954" t="s">
        <v>199</v>
      </c>
      <c r="U3954" t="s">
        <v>3828</v>
      </c>
    </row>
    <row r="3955" spans="1:21" hidden="1" x14ac:dyDescent="0.25">
      <c r="A3955" t="s">
        <v>132</v>
      </c>
      <c r="B3955" t="s">
        <v>16</v>
      </c>
      <c r="C3955" t="s">
        <v>17</v>
      </c>
      <c r="E3955" s="1">
        <v>45133</v>
      </c>
      <c r="F3955" s="3">
        <v>120710</v>
      </c>
      <c r="G3955" t="s">
        <v>3893</v>
      </c>
      <c r="H3955" t="s">
        <v>2243</v>
      </c>
      <c r="I3955" t="s">
        <v>126</v>
      </c>
      <c r="J3955" s="3" t="s">
        <v>3444</v>
      </c>
      <c r="K3955" s="3">
        <v>600410</v>
      </c>
      <c r="L3955" s="3" t="s">
        <v>22</v>
      </c>
      <c r="M3955" s="5">
        <v>46143</v>
      </c>
      <c r="O3955" t="s">
        <v>23</v>
      </c>
      <c r="P3955">
        <v>5</v>
      </c>
      <c r="S3955" s="6">
        <v>45385</v>
      </c>
      <c r="T3955" t="s">
        <v>689</v>
      </c>
      <c r="U3955" t="s">
        <v>3892</v>
      </c>
    </row>
    <row r="3956" spans="1:21" hidden="1" x14ac:dyDescent="0.25">
      <c r="A3956" t="s">
        <v>132</v>
      </c>
      <c r="B3956" t="s">
        <v>16</v>
      </c>
      <c r="C3956" t="s">
        <v>17</v>
      </c>
      <c r="E3956" s="1">
        <v>45133</v>
      </c>
      <c r="F3956" s="3">
        <v>120710</v>
      </c>
      <c r="G3956" t="s">
        <v>3893</v>
      </c>
      <c r="H3956" t="s">
        <v>2243</v>
      </c>
      <c r="I3956" t="s">
        <v>126</v>
      </c>
      <c r="J3956" s="3" t="s">
        <v>3444</v>
      </c>
      <c r="K3956" s="3">
        <v>600410</v>
      </c>
      <c r="L3956" s="3" t="s">
        <v>22</v>
      </c>
      <c r="M3956" s="5">
        <v>46143</v>
      </c>
      <c r="O3956" t="s">
        <v>23</v>
      </c>
      <c r="P3956">
        <v>5</v>
      </c>
      <c r="S3956" s="6">
        <v>45401</v>
      </c>
      <c r="T3956" t="s">
        <v>199</v>
      </c>
      <c r="U3956" t="s">
        <v>3891</v>
      </c>
    </row>
    <row r="3957" spans="1:21" hidden="1" x14ac:dyDescent="0.25">
      <c r="A3957" t="s">
        <v>132</v>
      </c>
      <c r="B3957" t="s">
        <v>16</v>
      </c>
      <c r="C3957" t="s">
        <v>17</v>
      </c>
      <c r="E3957" s="1">
        <v>45386</v>
      </c>
      <c r="F3957" s="3" t="s">
        <v>3391</v>
      </c>
      <c r="G3957" t="s">
        <v>3894</v>
      </c>
      <c r="H3957" t="s">
        <v>3027</v>
      </c>
      <c r="J3957" s="3" t="s">
        <v>3895</v>
      </c>
      <c r="K3957" s="3">
        <v>6052312005</v>
      </c>
      <c r="L3957" s="3" t="s">
        <v>22</v>
      </c>
      <c r="M3957" s="5">
        <v>47212</v>
      </c>
      <c r="N3957">
        <v>30</v>
      </c>
      <c r="O3957" t="s">
        <v>23</v>
      </c>
      <c r="R3957" s="10">
        <v>21</v>
      </c>
      <c r="S3957" s="6">
        <v>45393</v>
      </c>
      <c r="T3957" t="s">
        <v>2032</v>
      </c>
      <c r="U3957" t="s">
        <v>3896</v>
      </c>
    </row>
    <row r="3958" spans="1:21" hidden="1" x14ac:dyDescent="0.25">
      <c r="A3958" t="s">
        <v>1647</v>
      </c>
      <c r="B3958" t="s">
        <v>16</v>
      </c>
      <c r="C3958" t="s">
        <v>17</v>
      </c>
      <c r="D3958" t="s">
        <v>2243</v>
      </c>
      <c r="E3958" s="1">
        <v>45061</v>
      </c>
      <c r="F3958" s="3">
        <v>626005</v>
      </c>
      <c r="G3958" t="s">
        <v>3779</v>
      </c>
      <c r="I3958" t="s">
        <v>3202</v>
      </c>
      <c r="J3958" s="3" t="s">
        <v>3279</v>
      </c>
      <c r="K3958" s="3">
        <v>220701</v>
      </c>
      <c r="L3958" s="3" t="s">
        <v>22</v>
      </c>
      <c r="M3958" s="5">
        <v>46888</v>
      </c>
      <c r="O3958" t="s">
        <v>23</v>
      </c>
      <c r="P3958">
        <v>6</v>
      </c>
      <c r="S3958" s="6">
        <v>45308</v>
      </c>
      <c r="T3958" t="s">
        <v>2197</v>
      </c>
      <c r="U3958" t="s">
        <v>3778</v>
      </c>
    </row>
    <row r="3959" spans="1:21" hidden="1" x14ac:dyDescent="0.25">
      <c r="A3959" t="s">
        <v>1647</v>
      </c>
      <c r="B3959" t="s">
        <v>16</v>
      </c>
      <c r="C3959" t="s">
        <v>17</v>
      </c>
      <c r="D3959" t="s">
        <v>2243</v>
      </c>
      <c r="E3959" s="1">
        <v>45061</v>
      </c>
      <c r="F3959" s="3">
        <v>626005</v>
      </c>
      <c r="G3959" t="s">
        <v>3779</v>
      </c>
      <c r="I3959" t="s">
        <v>3202</v>
      </c>
      <c r="J3959" s="3" t="s">
        <v>3279</v>
      </c>
      <c r="K3959" s="3">
        <v>220701</v>
      </c>
      <c r="L3959" s="3" t="s">
        <v>22</v>
      </c>
      <c r="M3959" s="5">
        <v>46888</v>
      </c>
      <c r="O3959" t="s">
        <v>23</v>
      </c>
      <c r="P3959">
        <v>2</v>
      </c>
      <c r="S3959" s="6">
        <v>45352</v>
      </c>
      <c r="T3959" t="s">
        <v>689</v>
      </c>
      <c r="U3959" t="s">
        <v>3828</v>
      </c>
    </row>
    <row r="3960" spans="1:21" hidden="1" x14ac:dyDescent="0.25">
      <c r="A3960" t="s">
        <v>1647</v>
      </c>
      <c r="B3960" t="s">
        <v>16</v>
      </c>
      <c r="C3960" t="s">
        <v>17</v>
      </c>
      <c r="D3960" t="s">
        <v>2243</v>
      </c>
      <c r="E3960" s="1">
        <v>45061</v>
      </c>
      <c r="F3960" s="3">
        <v>626005</v>
      </c>
      <c r="G3960" t="s">
        <v>3779</v>
      </c>
      <c r="I3960" t="s">
        <v>3202</v>
      </c>
      <c r="J3960" s="3" t="s">
        <v>3279</v>
      </c>
      <c r="K3960" s="3">
        <v>220701</v>
      </c>
      <c r="L3960" s="3" t="s">
        <v>22</v>
      </c>
      <c r="M3960" s="5">
        <v>46888</v>
      </c>
      <c r="O3960" t="s">
        <v>23</v>
      </c>
      <c r="P3960">
        <v>5</v>
      </c>
      <c r="S3960" s="6">
        <v>45386</v>
      </c>
      <c r="T3960" t="s">
        <v>689</v>
      </c>
      <c r="U3960" t="s">
        <v>3903</v>
      </c>
    </row>
    <row r="3961" spans="1:21" hidden="1" x14ac:dyDescent="0.25">
      <c r="A3961" t="s">
        <v>1647</v>
      </c>
      <c r="B3961" t="s">
        <v>16</v>
      </c>
      <c r="C3961" t="s">
        <v>17</v>
      </c>
      <c r="D3961" t="s">
        <v>2243</v>
      </c>
      <c r="E3961" s="1">
        <v>45061</v>
      </c>
      <c r="F3961" s="3">
        <v>626005</v>
      </c>
      <c r="G3961" t="s">
        <v>3779</v>
      </c>
      <c r="I3961" t="s">
        <v>3202</v>
      </c>
      <c r="J3961" s="3" t="s">
        <v>3279</v>
      </c>
      <c r="K3961" s="3">
        <v>220701</v>
      </c>
      <c r="L3961" s="3" t="s">
        <v>22</v>
      </c>
      <c r="M3961" s="5">
        <v>46888</v>
      </c>
      <c r="O3961" t="s">
        <v>23</v>
      </c>
      <c r="P3961">
        <v>5</v>
      </c>
      <c r="S3961" s="6">
        <v>45397</v>
      </c>
      <c r="T3961" t="s">
        <v>199</v>
      </c>
      <c r="U3961" t="s">
        <v>3891</v>
      </c>
    </row>
    <row r="3962" spans="1:21" hidden="1" x14ac:dyDescent="0.25">
      <c r="A3962" t="s">
        <v>1647</v>
      </c>
      <c r="B3962" t="s">
        <v>16</v>
      </c>
      <c r="C3962" t="s">
        <v>17</v>
      </c>
      <c r="D3962" t="s">
        <v>2243</v>
      </c>
      <c r="E3962" s="1">
        <v>45061</v>
      </c>
      <c r="F3962" s="3">
        <v>626005</v>
      </c>
      <c r="G3962" t="s">
        <v>3779</v>
      </c>
      <c r="I3962" t="s">
        <v>3202</v>
      </c>
      <c r="J3962" s="3" t="s">
        <v>3279</v>
      </c>
      <c r="K3962" s="3">
        <v>220701</v>
      </c>
      <c r="L3962" s="3" t="s">
        <v>22</v>
      </c>
      <c r="M3962" s="5">
        <v>46888</v>
      </c>
      <c r="O3962" t="s">
        <v>23</v>
      </c>
      <c r="P3962">
        <v>5</v>
      </c>
      <c r="S3962" s="6">
        <v>45415</v>
      </c>
      <c r="T3962" t="s">
        <v>689</v>
      </c>
      <c r="U3962" t="s">
        <v>4025</v>
      </c>
    </row>
    <row r="3963" spans="1:21" hidden="1" x14ac:dyDescent="0.25">
      <c r="A3963" t="s">
        <v>1647</v>
      </c>
      <c r="B3963" t="s">
        <v>16</v>
      </c>
      <c r="C3963" t="s">
        <v>17</v>
      </c>
      <c r="D3963" t="s">
        <v>2243</v>
      </c>
      <c r="E3963" s="1">
        <v>45391</v>
      </c>
      <c r="F3963" s="3" t="s">
        <v>3683</v>
      </c>
      <c r="G3963" t="s">
        <v>4167</v>
      </c>
      <c r="H3963" t="s">
        <v>2243</v>
      </c>
      <c r="I3963" t="s">
        <v>3042</v>
      </c>
      <c r="J3963" s="3" t="s">
        <v>3898</v>
      </c>
      <c r="K3963" s="3" t="s">
        <v>2243</v>
      </c>
      <c r="L3963" s="3" t="s">
        <v>22</v>
      </c>
      <c r="M3963" s="5">
        <v>47217</v>
      </c>
      <c r="N3963">
        <v>6</v>
      </c>
      <c r="O3963" t="s">
        <v>23</v>
      </c>
      <c r="R3963" s="10">
        <f>Table1[[#This Row],[Initial Balance]]-P4280-P4281-P4517</f>
        <v>0</v>
      </c>
      <c r="S3963" s="6">
        <v>45393</v>
      </c>
      <c r="T3963" t="s">
        <v>2032</v>
      </c>
      <c r="U3963" t="s">
        <v>2022</v>
      </c>
    </row>
    <row r="3964" spans="1:21" hidden="1" x14ac:dyDescent="0.25">
      <c r="A3964" t="s">
        <v>1647</v>
      </c>
      <c r="B3964" t="s">
        <v>16</v>
      </c>
      <c r="C3964" t="s">
        <v>17</v>
      </c>
      <c r="D3964" t="s">
        <v>2243</v>
      </c>
      <c r="E3964" s="1">
        <v>45391</v>
      </c>
      <c r="F3964" s="3" t="s">
        <v>3946</v>
      </c>
      <c r="G3964" t="s">
        <v>3947</v>
      </c>
      <c r="H3964" t="s">
        <v>2243</v>
      </c>
      <c r="I3964" t="s">
        <v>3042</v>
      </c>
      <c r="J3964" s="3" t="s">
        <v>3948</v>
      </c>
      <c r="K3964" s="3" t="s">
        <v>2243</v>
      </c>
      <c r="L3964" s="3" t="s">
        <v>2487</v>
      </c>
      <c r="M3964" s="5">
        <v>47217</v>
      </c>
      <c r="N3964">
        <v>10</v>
      </c>
      <c r="O3964" t="s">
        <v>23</v>
      </c>
      <c r="R3964" s="10">
        <f>Table1[[#This Row],[Initial Balance]]-P4656</f>
        <v>8</v>
      </c>
      <c r="S3964" s="6">
        <v>45393</v>
      </c>
      <c r="T3964" t="s">
        <v>2032</v>
      </c>
      <c r="U3964" t="s">
        <v>104</v>
      </c>
    </row>
    <row r="3965" spans="1:21" hidden="1" x14ac:dyDescent="0.25">
      <c r="A3965" t="s">
        <v>1647</v>
      </c>
      <c r="B3965" t="s">
        <v>16</v>
      </c>
      <c r="C3965" t="s">
        <v>17</v>
      </c>
      <c r="D3965" t="s">
        <v>2243</v>
      </c>
      <c r="E3965" s="1">
        <v>45391</v>
      </c>
      <c r="F3965" s="3" t="s">
        <v>3624</v>
      </c>
      <c r="G3965" t="s">
        <v>3942</v>
      </c>
      <c r="H3965" t="s">
        <v>2243</v>
      </c>
      <c r="I3965" t="s">
        <v>3042</v>
      </c>
      <c r="J3965" s="3" t="s">
        <v>3943</v>
      </c>
      <c r="K3965" s="3" t="s">
        <v>2243</v>
      </c>
      <c r="L3965" s="3" t="s">
        <v>22</v>
      </c>
      <c r="M3965" s="5">
        <v>47217</v>
      </c>
      <c r="N3965">
        <v>10</v>
      </c>
      <c r="O3965" t="s">
        <v>23</v>
      </c>
      <c r="R3965" s="10">
        <f>Table1[[#This Row],[Initial Balance]]-P3966-P3967-P4189</f>
        <v>-0.5</v>
      </c>
      <c r="S3965" s="6">
        <v>45393</v>
      </c>
      <c r="T3965" t="s">
        <v>3051</v>
      </c>
      <c r="U3965" t="s">
        <v>2022</v>
      </c>
    </row>
    <row r="3966" spans="1:21" hidden="1" x14ac:dyDescent="0.25">
      <c r="A3966" t="s">
        <v>1647</v>
      </c>
      <c r="B3966" t="s">
        <v>16</v>
      </c>
      <c r="C3966" t="s">
        <v>17</v>
      </c>
      <c r="D3966" t="s">
        <v>2243</v>
      </c>
      <c r="E3966" s="1">
        <v>45391</v>
      </c>
      <c r="F3966" s="3" t="s">
        <v>3624</v>
      </c>
      <c r="G3966" t="s">
        <v>3942</v>
      </c>
      <c r="H3966" t="s">
        <v>2243</v>
      </c>
      <c r="I3966" t="s">
        <v>3042</v>
      </c>
      <c r="J3966" s="3" t="s">
        <v>3943</v>
      </c>
      <c r="K3966" s="3" t="s">
        <v>2243</v>
      </c>
      <c r="L3966" s="3" t="s">
        <v>22</v>
      </c>
      <c r="M3966" s="5">
        <v>47217</v>
      </c>
      <c r="O3966" t="s">
        <v>23</v>
      </c>
      <c r="P3966">
        <v>1</v>
      </c>
      <c r="S3966" s="6">
        <v>45393</v>
      </c>
      <c r="T3966" t="s">
        <v>3143</v>
      </c>
      <c r="U3966" t="s">
        <v>3892</v>
      </c>
    </row>
    <row r="3967" spans="1:21" hidden="1" x14ac:dyDescent="0.25">
      <c r="A3967" t="s">
        <v>1647</v>
      </c>
      <c r="B3967" t="s">
        <v>16</v>
      </c>
      <c r="C3967" t="s">
        <v>17</v>
      </c>
      <c r="D3967" t="s">
        <v>2243</v>
      </c>
      <c r="E3967" s="1">
        <v>45391</v>
      </c>
      <c r="F3967" s="3" t="s">
        <v>3624</v>
      </c>
      <c r="G3967" t="s">
        <v>3942</v>
      </c>
      <c r="H3967" t="s">
        <v>2243</v>
      </c>
      <c r="I3967" t="s">
        <v>3042</v>
      </c>
      <c r="J3967" s="3" t="s">
        <v>3943</v>
      </c>
      <c r="K3967" s="3" t="s">
        <v>2243</v>
      </c>
      <c r="L3967" s="3" t="s">
        <v>22</v>
      </c>
      <c r="M3967" s="5">
        <v>47217</v>
      </c>
      <c r="O3967" t="s">
        <v>23</v>
      </c>
      <c r="P3967">
        <v>3</v>
      </c>
      <c r="S3967" s="6">
        <v>45397</v>
      </c>
      <c r="T3967" t="s">
        <v>3137</v>
      </c>
      <c r="U3967" t="s">
        <v>3891</v>
      </c>
    </row>
    <row r="3968" spans="1:21" hidden="1" x14ac:dyDescent="0.25">
      <c r="A3968" t="s">
        <v>1647</v>
      </c>
      <c r="B3968" t="s">
        <v>16</v>
      </c>
      <c r="C3968" t="s">
        <v>17</v>
      </c>
      <c r="D3968" t="s">
        <v>2243</v>
      </c>
      <c r="E3968" s="1">
        <v>45391</v>
      </c>
      <c r="F3968" s="3" t="s">
        <v>3624</v>
      </c>
      <c r="G3968" t="s">
        <v>3942</v>
      </c>
      <c r="H3968" t="s">
        <v>2243</v>
      </c>
      <c r="I3968" t="s">
        <v>3290</v>
      </c>
      <c r="J3968" s="3" t="s">
        <v>3943</v>
      </c>
      <c r="K3968" s="3" t="s">
        <v>2243</v>
      </c>
      <c r="L3968" s="3" t="s">
        <v>22</v>
      </c>
      <c r="M3968" s="5">
        <v>47217</v>
      </c>
      <c r="O3968" t="s">
        <v>23</v>
      </c>
      <c r="P3968">
        <v>2</v>
      </c>
      <c r="S3968" s="6">
        <v>45415</v>
      </c>
      <c r="T3968" t="s">
        <v>689</v>
      </c>
      <c r="U3968" t="s">
        <v>4025</v>
      </c>
    </row>
    <row r="3969" spans="1:21" hidden="1" x14ac:dyDescent="0.25">
      <c r="A3969" t="s">
        <v>1647</v>
      </c>
      <c r="B3969" t="s">
        <v>16</v>
      </c>
      <c r="C3969" t="s">
        <v>17</v>
      </c>
      <c r="E3969" s="1">
        <v>44944</v>
      </c>
      <c r="F3969" s="3">
        <v>6669</v>
      </c>
      <c r="G3969" t="s">
        <v>2106</v>
      </c>
      <c r="H3969" t="s">
        <v>2107</v>
      </c>
      <c r="I3969" t="s">
        <v>2107</v>
      </c>
      <c r="J3969" s="3" t="s">
        <v>2108</v>
      </c>
      <c r="K3969" s="3" t="s">
        <v>2109</v>
      </c>
      <c r="L3969" s="3" t="s">
        <v>22</v>
      </c>
      <c r="M3969" s="5">
        <v>46770</v>
      </c>
      <c r="N3969">
        <v>1</v>
      </c>
      <c r="O3969" t="s">
        <v>23</v>
      </c>
      <c r="R3969" s="10">
        <v>0</v>
      </c>
      <c r="S3969" s="6">
        <v>45248</v>
      </c>
      <c r="T3969" t="s">
        <v>2032</v>
      </c>
      <c r="U3969" t="s">
        <v>1895</v>
      </c>
    </row>
    <row r="3970" spans="1:21" hidden="1" x14ac:dyDescent="0.25">
      <c r="A3970" t="s">
        <v>1647</v>
      </c>
      <c r="B3970" t="s">
        <v>16</v>
      </c>
      <c r="C3970" t="s">
        <v>17</v>
      </c>
      <c r="E3970" s="1">
        <v>44944</v>
      </c>
      <c r="F3970" s="3">
        <v>6669</v>
      </c>
      <c r="G3970" t="s">
        <v>2106</v>
      </c>
      <c r="H3970" t="s">
        <v>2107</v>
      </c>
      <c r="I3970" t="s">
        <v>2107</v>
      </c>
      <c r="J3970" s="3" t="s">
        <v>2108</v>
      </c>
      <c r="K3970" s="3" t="s">
        <v>2109</v>
      </c>
      <c r="L3970" s="3" t="s">
        <v>22</v>
      </c>
      <c r="M3970" s="5">
        <v>46770</v>
      </c>
      <c r="O3970" t="s">
        <v>23</v>
      </c>
      <c r="P3970">
        <v>1</v>
      </c>
      <c r="S3970" s="6">
        <v>44979</v>
      </c>
      <c r="T3970" t="s">
        <v>2032</v>
      </c>
      <c r="U3970" t="s">
        <v>2171</v>
      </c>
    </row>
    <row r="3971" spans="1:21" hidden="1" x14ac:dyDescent="0.25">
      <c r="A3971" t="s">
        <v>1647</v>
      </c>
      <c r="B3971" t="s">
        <v>16</v>
      </c>
      <c r="C3971" t="s">
        <v>17</v>
      </c>
      <c r="E3971" s="1">
        <v>45049</v>
      </c>
      <c r="F3971" s="3" t="s">
        <v>2521</v>
      </c>
      <c r="G3971" t="s">
        <v>2522</v>
      </c>
      <c r="H3971" t="s">
        <v>187</v>
      </c>
      <c r="J3971" s="3" t="s">
        <v>2523</v>
      </c>
      <c r="K3971" s="3">
        <v>104708</v>
      </c>
      <c r="L3971" s="3" t="s">
        <v>22</v>
      </c>
      <c r="M3971" s="5">
        <v>46534</v>
      </c>
      <c r="N3971">
        <v>20</v>
      </c>
      <c r="O3971" t="s">
        <v>23</v>
      </c>
      <c r="R3971" s="10">
        <v>20</v>
      </c>
      <c r="S3971" s="6">
        <v>45049</v>
      </c>
      <c r="T3971" t="s">
        <v>2032</v>
      </c>
      <c r="U3971" t="s">
        <v>789</v>
      </c>
    </row>
    <row r="3972" spans="1:21" hidden="1" x14ac:dyDescent="0.25">
      <c r="A3972" t="s">
        <v>711</v>
      </c>
      <c r="B3972" t="s">
        <v>16</v>
      </c>
      <c r="C3972" t="s">
        <v>17</v>
      </c>
      <c r="D3972" t="s">
        <v>2243</v>
      </c>
      <c r="E3972" s="1">
        <v>45019</v>
      </c>
      <c r="F3972" s="3" t="s">
        <v>3904</v>
      </c>
      <c r="G3972" t="s">
        <v>3905</v>
      </c>
      <c r="I3972" t="s">
        <v>233</v>
      </c>
      <c r="J3972" s="3" t="s">
        <v>3906</v>
      </c>
      <c r="K3972" s="3">
        <v>1399173</v>
      </c>
      <c r="L3972" s="3" t="s">
        <v>22</v>
      </c>
      <c r="M3972" s="5">
        <v>47211</v>
      </c>
      <c r="N3972">
        <v>144</v>
      </c>
      <c r="O3972" t="s">
        <v>23</v>
      </c>
      <c r="R3972" s="10">
        <f>Table1[[#This Row],[Initial Balance]]</f>
        <v>144</v>
      </c>
      <c r="S3972" s="6">
        <v>45385</v>
      </c>
      <c r="T3972" t="s">
        <v>2032</v>
      </c>
      <c r="U3972" t="s">
        <v>25</v>
      </c>
    </row>
    <row r="3973" spans="1:21" hidden="1" x14ac:dyDescent="0.25">
      <c r="A3973" t="s">
        <v>3731</v>
      </c>
      <c r="B3973" t="s">
        <v>65</v>
      </c>
      <c r="C3973" t="s">
        <v>17</v>
      </c>
      <c r="D3973" t="s">
        <v>2243</v>
      </c>
      <c r="E3973" s="1">
        <v>45355</v>
      </c>
      <c r="F3973" s="3">
        <v>54202055</v>
      </c>
      <c r="G3973" t="s">
        <v>3907</v>
      </c>
      <c r="H3973" t="s">
        <v>594</v>
      </c>
      <c r="I3973" t="s">
        <v>67</v>
      </c>
      <c r="J3973" s="3" t="s">
        <v>3795</v>
      </c>
      <c r="K3973" s="3">
        <v>1703856</v>
      </c>
      <c r="L3973" s="3" t="s">
        <v>22</v>
      </c>
      <c r="M3973" s="5">
        <v>47181</v>
      </c>
      <c r="O3973" t="s">
        <v>23</v>
      </c>
      <c r="P3973">
        <v>1600</v>
      </c>
      <c r="S3973" s="6">
        <v>45362</v>
      </c>
      <c r="T3973" t="s">
        <v>2638</v>
      </c>
      <c r="U3973" t="s">
        <v>3908</v>
      </c>
    </row>
    <row r="3974" spans="1:21" hidden="1" x14ac:dyDescent="0.25">
      <c r="A3974" t="s">
        <v>3731</v>
      </c>
      <c r="B3974" t="s">
        <v>74</v>
      </c>
      <c r="C3974" t="s">
        <v>17</v>
      </c>
      <c r="D3974" t="s">
        <v>2243</v>
      </c>
      <c r="E3974" s="1">
        <v>45327</v>
      </c>
      <c r="F3974" s="3" t="s">
        <v>3909</v>
      </c>
      <c r="G3974" t="s">
        <v>3732</v>
      </c>
      <c r="I3974" t="s">
        <v>594</v>
      </c>
      <c r="J3974" s="3" t="s">
        <v>3733</v>
      </c>
      <c r="K3974" s="3" t="s">
        <v>3734</v>
      </c>
      <c r="L3974" s="3" t="s">
        <v>22</v>
      </c>
      <c r="M3974" s="5">
        <v>45988</v>
      </c>
      <c r="P3974">
        <v>1456</v>
      </c>
      <c r="S3974" s="6">
        <v>45393</v>
      </c>
      <c r="T3974" t="s">
        <v>2638</v>
      </c>
      <c r="U3974" t="s">
        <v>3910</v>
      </c>
    </row>
    <row r="3975" spans="1:21" hidden="1" x14ac:dyDescent="0.25">
      <c r="A3975" t="s">
        <v>3911</v>
      </c>
      <c r="B3975" t="s">
        <v>65</v>
      </c>
      <c r="C3975" t="s">
        <v>17</v>
      </c>
      <c r="D3975" t="s">
        <v>2243</v>
      </c>
      <c r="E3975" s="1">
        <v>45380</v>
      </c>
      <c r="F3975" s="3" t="s">
        <v>3912</v>
      </c>
      <c r="G3975" t="s">
        <v>4430</v>
      </c>
      <c r="I3975" t="s">
        <v>3913</v>
      </c>
      <c r="J3975" s="3" t="s">
        <v>3914</v>
      </c>
      <c r="K3975" s="3">
        <v>277047</v>
      </c>
      <c r="L3975" s="3" t="s">
        <v>22</v>
      </c>
      <c r="M3975" s="5">
        <v>45893</v>
      </c>
      <c r="N3975">
        <v>20000</v>
      </c>
      <c r="O3975" t="s">
        <v>23</v>
      </c>
      <c r="R3975" s="10">
        <f>Table1[[#This Row],[Initial Balance]]</f>
        <v>20000</v>
      </c>
      <c r="S3975" s="6">
        <v>45385</v>
      </c>
      <c r="T3975" t="s">
        <v>2032</v>
      </c>
      <c r="U3975" t="s">
        <v>25</v>
      </c>
    </row>
    <row r="3976" spans="1:21" hidden="1" x14ac:dyDescent="0.25">
      <c r="A3976" t="s">
        <v>3911</v>
      </c>
      <c r="B3976" t="s">
        <v>65</v>
      </c>
      <c r="C3976" t="s">
        <v>17</v>
      </c>
      <c r="D3976" t="s">
        <v>2243</v>
      </c>
      <c r="E3976" s="1">
        <v>45385</v>
      </c>
      <c r="F3976" s="11" t="s">
        <v>3915</v>
      </c>
      <c r="G3976" t="s">
        <v>3916</v>
      </c>
      <c r="I3976" t="s">
        <v>2600</v>
      </c>
      <c r="J3976" s="3" t="s">
        <v>3917</v>
      </c>
      <c r="K3976" s="3" t="s">
        <v>3918</v>
      </c>
      <c r="L3976" s="3" t="s">
        <v>22</v>
      </c>
      <c r="M3976" s="5">
        <v>46093</v>
      </c>
      <c r="N3976">
        <v>19200</v>
      </c>
      <c r="O3976" t="s">
        <v>23</v>
      </c>
      <c r="R3976" s="10">
        <f>Table1[[#This Row],[Initial Balance]]</f>
        <v>19200</v>
      </c>
      <c r="S3976" s="6">
        <v>45387</v>
      </c>
      <c r="T3976" t="s">
        <v>2032</v>
      </c>
      <c r="U3976" t="s">
        <v>3578</v>
      </c>
    </row>
    <row r="3977" spans="1:21" hidden="1" x14ac:dyDescent="0.25">
      <c r="A3977" t="s">
        <v>3731</v>
      </c>
      <c r="B3977" t="s">
        <v>16</v>
      </c>
      <c r="C3977" t="s">
        <v>17</v>
      </c>
      <c r="D3977" t="s">
        <v>2243</v>
      </c>
      <c r="E3977" s="1">
        <v>45384</v>
      </c>
      <c r="F3977" s="3" t="s">
        <v>3343</v>
      </c>
      <c r="G3977" t="s">
        <v>3919</v>
      </c>
      <c r="H3977" t="s">
        <v>2243</v>
      </c>
      <c r="I3977" t="s">
        <v>126</v>
      </c>
      <c r="J3977" s="3" t="s">
        <v>3920</v>
      </c>
      <c r="K3977" s="3">
        <v>600410</v>
      </c>
      <c r="L3977" s="3" t="s">
        <v>22</v>
      </c>
      <c r="M3977" s="5">
        <v>46143</v>
      </c>
      <c r="N3977">
        <v>175</v>
      </c>
      <c r="O3977" t="s">
        <v>23</v>
      </c>
      <c r="R3977" s="10">
        <f>Table1[[#This Row],[Initial Balance]]-P4586-P4224-P4587</f>
        <v>0</v>
      </c>
      <c r="S3977" s="6">
        <v>45384</v>
      </c>
      <c r="T3977" t="s">
        <v>2032</v>
      </c>
      <c r="U3977" t="s">
        <v>25</v>
      </c>
    </row>
    <row r="3978" spans="1:21" hidden="1" x14ac:dyDescent="0.25">
      <c r="A3978" t="s">
        <v>3731</v>
      </c>
      <c r="B3978" t="s">
        <v>16</v>
      </c>
      <c r="C3978" t="s">
        <v>17</v>
      </c>
      <c r="D3978" t="s">
        <v>2243</v>
      </c>
      <c r="E3978" s="1">
        <v>45384</v>
      </c>
      <c r="F3978" s="11" t="s">
        <v>3921</v>
      </c>
      <c r="G3978" t="s">
        <v>3922</v>
      </c>
      <c r="H3978" t="s">
        <v>2243</v>
      </c>
      <c r="I3978" t="s">
        <v>897</v>
      </c>
      <c r="J3978" s="3" t="s">
        <v>3923</v>
      </c>
      <c r="K3978" s="3" t="s">
        <v>3116</v>
      </c>
      <c r="L3978" s="3" t="s">
        <v>22</v>
      </c>
      <c r="M3978" s="5">
        <v>46792</v>
      </c>
      <c r="N3978">
        <v>75.099999999999994</v>
      </c>
      <c r="O3978" t="s">
        <v>525</v>
      </c>
      <c r="R3978" s="10">
        <f>Table1[[#This Row],[Initial Balance]]-P4212-P4213-P4575</f>
        <v>16.699999999999996</v>
      </c>
      <c r="S3978" s="6">
        <v>45384</v>
      </c>
      <c r="T3978" t="s">
        <v>2032</v>
      </c>
      <c r="U3978" t="s">
        <v>25</v>
      </c>
    </row>
    <row r="3979" spans="1:21" hidden="1" x14ac:dyDescent="0.25">
      <c r="A3979" t="s">
        <v>1794</v>
      </c>
      <c r="B3979" t="s">
        <v>74</v>
      </c>
      <c r="C3979" t="s">
        <v>17</v>
      </c>
      <c r="D3979" t="s">
        <v>2243</v>
      </c>
      <c r="E3979" s="1">
        <v>44970</v>
      </c>
      <c r="F3979" s="3">
        <v>743678</v>
      </c>
      <c r="G3979" t="s">
        <v>2409</v>
      </c>
      <c r="H3979" t="s">
        <v>688</v>
      </c>
      <c r="J3979" s="3" t="s">
        <v>2412</v>
      </c>
      <c r="K3979" s="3">
        <v>100960</v>
      </c>
      <c r="L3979" s="3" t="s">
        <v>102</v>
      </c>
      <c r="M3979" s="5">
        <v>45930</v>
      </c>
      <c r="O3979" t="s">
        <v>2985</v>
      </c>
      <c r="P3979">
        <v>57.854999999999997</v>
      </c>
      <c r="S3979" s="6">
        <v>45369</v>
      </c>
      <c r="T3979" t="s">
        <v>2777</v>
      </c>
      <c r="U3979" t="s">
        <v>3536</v>
      </c>
    </row>
    <row r="3980" spans="1:21" hidden="1" x14ac:dyDescent="0.25">
      <c r="A3980" t="s">
        <v>1794</v>
      </c>
      <c r="B3980" t="s">
        <v>74</v>
      </c>
      <c r="C3980" t="s">
        <v>17</v>
      </c>
      <c r="D3980" t="s">
        <v>2243</v>
      </c>
      <c r="E3980" s="1">
        <v>44970</v>
      </c>
      <c r="F3980" s="3">
        <v>743678</v>
      </c>
      <c r="G3980" t="s">
        <v>2409</v>
      </c>
      <c r="H3980" t="s">
        <v>688</v>
      </c>
      <c r="J3980" s="3" t="s">
        <v>2412</v>
      </c>
      <c r="K3980" s="3">
        <v>100960</v>
      </c>
      <c r="L3980" s="3" t="s">
        <v>102</v>
      </c>
      <c r="M3980" s="5">
        <v>45930</v>
      </c>
      <c r="O3980" t="s">
        <v>2985</v>
      </c>
      <c r="P3980">
        <v>129.916</v>
      </c>
      <c r="S3980" s="6">
        <v>45384</v>
      </c>
      <c r="T3980" t="s">
        <v>2777</v>
      </c>
      <c r="U3980" t="s">
        <v>3536</v>
      </c>
    </row>
    <row r="3981" spans="1:21" hidden="1" x14ac:dyDescent="0.25">
      <c r="A3981" t="s">
        <v>3731</v>
      </c>
      <c r="B3981" t="s">
        <v>74</v>
      </c>
      <c r="C3981" t="s">
        <v>17</v>
      </c>
      <c r="D3981" t="s">
        <v>2243</v>
      </c>
      <c r="E3981" s="1">
        <v>45384</v>
      </c>
      <c r="F3981" s="3" t="s">
        <v>2933</v>
      </c>
      <c r="G3981" t="s">
        <v>3924</v>
      </c>
      <c r="H3981" t="s">
        <v>2243</v>
      </c>
      <c r="I3981" t="s">
        <v>3510</v>
      </c>
      <c r="J3981" s="3" t="s">
        <v>3925</v>
      </c>
      <c r="K3981" s="3">
        <v>7706916</v>
      </c>
      <c r="L3981" s="3" t="s">
        <v>22</v>
      </c>
      <c r="M3981" s="5">
        <v>45757</v>
      </c>
      <c r="N3981">
        <v>10</v>
      </c>
      <c r="O3981" t="s">
        <v>23</v>
      </c>
      <c r="R3981" s="10">
        <f>Table1[[#This Row],[Initial Balance]]-P4195-P4574</f>
        <v>4</v>
      </c>
      <c r="S3981" s="6">
        <v>45384</v>
      </c>
      <c r="T3981" t="s">
        <v>2032</v>
      </c>
      <c r="U3981" t="s">
        <v>104</v>
      </c>
    </row>
    <row r="3982" spans="1:21" hidden="1" x14ac:dyDescent="0.25">
      <c r="A3982" t="s">
        <v>711</v>
      </c>
      <c r="B3982" t="s">
        <v>16</v>
      </c>
      <c r="C3982" t="s">
        <v>17</v>
      </c>
      <c r="D3982" t="s">
        <v>2243</v>
      </c>
      <c r="E3982" s="1">
        <v>45387</v>
      </c>
      <c r="F3982" s="3" t="s">
        <v>3926</v>
      </c>
      <c r="G3982" t="s">
        <v>3927</v>
      </c>
      <c r="I3982" t="s">
        <v>41</v>
      </c>
      <c r="J3982" s="3" t="s">
        <v>3737</v>
      </c>
      <c r="K3982" s="3">
        <v>6052312005</v>
      </c>
      <c r="L3982" s="3" t="s">
        <v>22</v>
      </c>
      <c r="M3982" s="5">
        <v>45387</v>
      </c>
      <c r="N3982">
        <v>20</v>
      </c>
      <c r="O3982" t="s">
        <v>23</v>
      </c>
      <c r="R3982" s="10">
        <v>20</v>
      </c>
      <c r="S3982" s="6">
        <v>45393</v>
      </c>
      <c r="T3982" t="s">
        <v>2032</v>
      </c>
      <c r="U3982" t="s">
        <v>104</v>
      </c>
    </row>
    <row r="3983" spans="1:21" hidden="1" x14ac:dyDescent="0.25">
      <c r="A3983" t="s">
        <v>2614</v>
      </c>
      <c r="B3983" t="s">
        <v>16</v>
      </c>
      <c r="C3983" t="s">
        <v>17</v>
      </c>
      <c r="E3983" s="1">
        <v>45238</v>
      </c>
      <c r="F3983" s="3" t="s">
        <v>1101</v>
      </c>
      <c r="G3983" t="s">
        <v>3351</v>
      </c>
      <c r="I3983" t="s">
        <v>1702</v>
      </c>
      <c r="J3983" s="3" t="s">
        <v>3352</v>
      </c>
      <c r="K3983" s="3" t="s">
        <v>3353</v>
      </c>
      <c r="L3983" s="3" t="s">
        <v>22</v>
      </c>
      <c r="M3983" s="5">
        <v>45926</v>
      </c>
      <c r="O3983" t="s">
        <v>3541</v>
      </c>
      <c r="P3983">
        <v>3</v>
      </c>
      <c r="S3983" s="6">
        <v>45387</v>
      </c>
      <c r="T3983" t="s">
        <v>2638</v>
      </c>
      <c r="U3983" t="s">
        <v>3928</v>
      </c>
    </row>
    <row r="3984" spans="1:21" hidden="1" x14ac:dyDescent="0.25">
      <c r="A3984" t="s">
        <v>2614</v>
      </c>
      <c r="B3984" t="s">
        <v>74</v>
      </c>
      <c r="C3984" t="s">
        <v>17</v>
      </c>
      <c r="E3984" s="1">
        <v>45238</v>
      </c>
      <c r="F3984" s="3" t="s">
        <v>693</v>
      </c>
      <c r="G3984" t="s">
        <v>3355</v>
      </c>
      <c r="I3984" t="s">
        <v>3451</v>
      </c>
      <c r="J3984" s="3" t="s">
        <v>3356</v>
      </c>
      <c r="K3984" s="3" t="s">
        <v>3357</v>
      </c>
      <c r="L3984" s="3" t="s">
        <v>22</v>
      </c>
      <c r="M3984" s="5">
        <v>46220</v>
      </c>
      <c r="O3984" t="s">
        <v>204</v>
      </c>
      <c r="P3984">
        <v>1</v>
      </c>
      <c r="S3984" s="6">
        <v>45387</v>
      </c>
      <c r="T3984" t="s">
        <v>2638</v>
      </c>
      <c r="U3984" t="s">
        <v>3929</v>
      </c>
    </row>
    <row r="3985" spans="1:21" hidden="1" x14ac:dyDescent="0.25">
      <c r="A3985" t="s">
        <v>3373</v>
      </c>
      <c r="B3985" t="s">
        <v>74</v>
      </c>
      <c r="C3985" t="s">
        <v>17</v>
      </c>
      <c r="D3985" t="s">
        <v>2243</v>
      </c>
      <c r="E3985" s="1">
        <v>45377</v>
      </c>
      <c r="F3985" s="3">
        <v>368247</v>
      </c>
      <c r="G3985" t="s">
        <v>2968</v>
      </c>
      <c r="I3985" t="s">
        <v>3695</v>
      </c>
      <c r="J3985" s="3" t="s">
        <v>3930</v>
      </c>
      <c r="K3985" s="3" t="s">
        <v>3931</v>
      </c>
      <c r="L3985" s="3" t="s">
        <v>102</v>
      </c>
      <c r="M3985" s="5">
        <v>45777</v>
      </c>
      <c r="N3985">
        <v>10</v>
      </c>
      <c r="O3985" t="s">
        <v>422</v>
      </c>
      <c r="R3985" s="10">
        <f>Table1[[#This Row],[Initial Balance]]</f>
        <v>10</v>
      </c>
      <c r="S3985" s="6">
        <v>45386</v>
      </c>
      <c r="T3985" t="s">
        <v>2032</v>
      </c>
      <c r="U3985" t="s">
        <v>104</v>
      </c>
    </row>
    <row r="3986" spans="1:21" hidden="1" x14ac:dyDescent="0.25">
      <c r="A3986" t="s">
        <v>711</v>
      </c>
      <c r="B3986" t="s">
        <v>16</v>
      </c>
      <c r="C3986" t="s">
        <v>17</v>
      </c>
      <c r="E3986" s="1">
        <v>45386</v>
      </c>
      <c r="F3986" s="3" t="s">
        <v>991</v>
      </c>
      <c r="G3986" t="s">
        <v>3932</v>
      </c>
      <c r="I3986" t="s">
        <v>233</v>
      </c>
      <c r="J3986" s="3" t="s">
        <v>3933</v>
      </c>
      <c r="K3986" s="3">
        <v>1395358</v>
      </c>
      <c r="L3986" s="3" t="s">
        <v>22</v>
      </c>
      <c r="M3986" s="5">
        <v>47212</v>
      </c>
      <c r="N3986">
        <v>12</v>
      </c>
      <c r="O3986" t="s">
        <v>23</v>
      </c>
      <c r="R3986" s="10">
        <f>Table1[[#This Row],[Initial Balance]]</f>
        <v>12</v>
      </c>
      <c r="S3986" s="6">
        <v>45387</v>
      </c>
      <c r="T3986" t="s">
        <v>2032</v>
      </c>
      <c r="U3986" t="s">
        <v>104</v>
      </c>
    </row>
    <row r="3987" spans="1:21" hidden="1" x14ac:dyDescent="0.25">
      <c r="A3987" t="s">
        <v>3373</v>
      </c>
      <c r="B3987" t="s">
        <v>74</v>
      </c>
      <c r="C3987" t="s">
        <v>17</v>
      </c>
      <c r="D3987" t="s">
        <v>2243</v>
      </c>
      <c r="E3987" s="1">
        <v>45386</v>
      </c>
      <c r="F3987" s="3">
        <v>368247</v>
      </c>
      <c r="G3987" t="s">
        <v>2968</v>
      </c>
      <c r="I3987" t="s">
        <v>3695</v>
      </c>
      <c r="J3987" s="3" t="s">
        <v>4350</v>
      </c>
      <c r="K3987" s="3" t="s">
        <v>3931</v>
      </c>
      <c r="L3987" s="3" t="s">
        <v>102</v>
      </c>
      <c r="M3987" s="5">
        <v>45777</v>
      </c>
      <c r="N3987">
        <v>5</v>
      </c>
      <c r="O3987" t="s">
        <v>422</v>
      </c>
      <c r="R3987" s="10">
        <f>Table1[[#This Row],[Initial Balance]]-P4477-P4478</f>
        <v>1.7983</v>
      </c>
      <c r="S3987" s="6">
        <v>45387</v>
      </c>
      <c r="T3987" t="s">
        <v>2032</v>
      </c>
      <c r="U3987" t="s">
        <v>104</v>
      </c>
    </row>
    <row r="3988" spans="1:21" hidden="1" x14ac:dyDescent="0.25">
      <c r="A3988" t="s">
        <v>3911</v>
      </c>
      <c r="B3988" t="s">
        <v>65</v>
      </c>
      <c r="C3988" t="s">
        <v>17</v>
      </c>
      <c r="E3988" s="1">
        <v>45380</v>
      </c>
      <c r="F3988" s="3" t="s">
        <v>2243</v>
      </c>
      <c r="G3988" t="s">
        <v>3935</v>
      </c>
      <c r="I3988" t="s">
        <v>3913</v>
      </c>
      <c r="J3988" s="3" t="s">
        <v>3936</v>
      </c>
      <c r="K3988" s="3">
        <v>202408001</v>
      </c>
      <c r="L3988" s="3" t="s">
        <v>22</v>
      </c>
      <c r="M3988" s="5">
        <v>47206</v>
      </c>
      <c r="N3988">
        <v>20000</v>
      </c>
      <c r="O3988" t="s">
        <v>23</v>
      </c>
      <c r="R3988" s="10">
        <f>Table1[[#This Row],[Initial Balance]]</f>
        <v>20000</v>
      </c>
      <c r="S3988" s="6">
        <v>45390</v>
      </c>
      <c r="T3988" t="s">
        <v>2032</v>
      </c>
      <c r="U3988" t="s">
        <v>104</v>
      </c>
    </row>
    <row r="3989" spans="1:21" hidden="1" x14ac:dyDescent="0.25">
      <c r="A3989" t="s">
        <v>1794</v>
      </c>
      <c r="B3989" t="s">
        <v>16</v>
      </c>
      <c r="C3989" t="s">
        <v>17</v>
      </c>
      <c r="E3989" s="1">
        <v>45323</v>
      </c>
      <c r="F3989" s="3" t="s">
        <v>3768</v>
      </c>
      <c r="G3989" t="s">
        <v>3769</v>
      </c>
      <c r="H3989" t="s">
        <v>2243</v>
      </c>
      <c r="I3989" t="s">
        <v>3091</v>
      </c>
      <c r="J3989" s="3" t="s">
        <v>3770</v>
      </c>
      <c r="K3989" s="3">
        <v>12142023</v>
      </c>
      <c r="L3989" s="3" t="s">
        <v>22</v>
      </c>
      <c r="M3989" s="5">
        <v>47149</v>
      </c>
      <c r="O3989" t="s">
        <v>23</v>
      </c>
      <c r="P3989">
        <v>89</v>
      </c>
      <c r="S3989" s="6">
        <v>45365</v>
      </c>
      <c r="T3989" t="s">
        <v>2420</v>
      </c>
      <c r="U3989" t="s">
        <v>3937</v>
      </c>
    </row>
    <row r="3990" spans="1:21" hidden="1" x14ac:dyDescent="0.25">
      <c r="A3990" t="s">
        <v>1794</v>
      </c>
      <c r="B3990" t="s">
        <v>16</v>
      </c>
      <c r="C3990" t="s">
        <v>17</v>
      </c>
      <c r="E3990" s="1">
        <v>44908</v>
      </c>
      <c r="F3990" s="3" t="s">
        <v>1919</v>
      </c>
      <c r="G3990" t="s">
        <v>1920</v>
      </c>
      <c r="H3990" t="s">
        <v>1745</v>
      </c>
      <c r="I3990" t="s">
        <v>3091</v>
      </c>
      <c r="J3990" s="3" t="s">
        <v>1948</v>
      </c>
      <c r="L3990" s="3" t="s">
        <v>22</v>
      </c>
      <c r="M3990" s="5">
        <v>46734</v>
      </c>
      <c r="O3990" t="s">
        <v>23</v>
      </c>
      <c r="P3990">
        <v>106</v>
      </c>
      <c r="S3990" s="6">
        <v>45365</v>
      </c>
      <c r="T3990" t="s">
        <v>2420</v>
      </c>
      <c r="U3990" t="s">
        <v>3938</v>
      </c>
    </row>
    <row r="3991" spans="1:21" hidden="1" x14ac:dyDescent="0.25">
      <c r="A3991" t="s">
        <v>1794</v>
      </c>
      <c r="B3991" t="s">
        <v>16</v>
      </c>
      <c r="C3991" t="s">
        <v>17</v>
      </c>
      <c r="E3991" s="1">
        <v>44915</v>
      </c>
      <c r="F3991" s="3" t="s">
        <v>1919</v>
      </c>
      <c r="G3991" t="s">
        <v>1920</v>
      </c>
      <c r="H3991" t="s">
        <v>1745</v>
      </c>
      <c r="I3991" t="s">
        <v>1745</v>
      </c>
      <c r="J3991" s="3" t="s">
        <v>1921</v>
      </c>
      <c r="L3991" s="3" t="s">
        <v>22</v>
      </c>
      <c r="M3991" s="5">
        <v>46741</v>
      </c>
      <c r="O3991" t="s">
        <v>23</v>
      </c>
      <c r="P3991">
        <v>89</v>
      </c>
      <c r="S3991" s="6">
        <v>45365</v>
      </c>
      <c r="T3991" t="s">
        <v>2420</v>
      </c>
      <c r="U3991" t="s">
        <v>3939</v>
      </c>
    </row>
    <row r="3992" spans="1:21" hidden="1" x14ac:dyDescent="0.25">
      <c r="A3992" t="s">
        <v>1647</v>
      </c>
      <c r="C3992" t="s">
        <v>17</v>
      </c>
      <c r="E3992" s="1">
        <v>45022</v>
      </c>
      <c r="F3992" s="3" t="s">
        <v>2521</v>
      </c>
      <c r="G3992" t="s">
        <v>2641</v>
      </c>
      <c r="H3992" t="s">
        <v>187</v>
      </c>
      <c r="J3992" s="3" t="s">
        <v>2642</v>
      </c>
      <c r="K3992" s="3">
        <v>104708</v>
      </c>
      <c r="L3992" s="3" t="s">
        <v>22</v>
      </c>
      <c r="M3992" s="5">
        <v>46534</v>
      </c>
      <c r="N3992">
        <v>20</v>
      </c>
      <c r="O3992" t="s">
        <v>23</v>
      </c>
      <c r="P3992">
        <v>0</v>
      </c>
      <c r="R3992" s="10">
        <f>Table1[[#This Row],[Initial Balance]]-P3993-P3994</f>
        <v>18</v>
      </c>
      <c r="S3992" s="6">
        <v>45022</v>
      </c>
      <c r="T3992" t="s">
        <v>2032</v>
      </c>
      <c r="U3992" t="s">
        <v>2478</v>
      </c>
    </row>
    <row r="3993" spans="1:21" hidden="1" x14ac:dyDescent="0.25">
      <c r="A3993" t="s">
        <v>1647</v>
      </c>
      <c r="C3993" t="s">
        <v>17</v>
      </c>
      <c r="E3993" s="1">
        <v>45022</v>
      </c>
      <c r="F3993" s="3" t="s">
        <v>2521</v>
      </c>
      <c r="G3993" t="s">
        <v>2641</v>
      </c>
      <c r="H3993" t="s">
        <v>187</v>
      </c>
      <c r="J3993" s="3" t="s">
        <v>2642</v>
      </c>
      <c r="K3993" s="3">
        <v>104708</v>
      </c>
      <c r="L3993" s="3" t="s">
        <v>22</v>
      </c>
      <c r="M3993" s="5">
        <v>46534</v>
      </c>
      <c r="O3993" t="s">
        <v>23</v>
      </c>
      <c r="P3993">
        <v>1</v>
      </c>
      <c r="S3993" s="6">
        <v>45044</v>
      </c>
      <c r="T3993" t="s">
        <v>689</v>
      </c>
      <c r="U3993" t="s">
        <v>2643</v>
      </c>
    </row>
    <row r="3994" spans="1:21" hidden="1" x14ac:dyDescent="0.25">
      <c r="A3994" t="s">
        <v>1647</v>
      </c>
      <c r="C3994" t="s">
        <v>17</v>
      </c>
      <c r="E3994" s="1">
        <v>45022</v>
      </c>
      <c r="F3994" s="3" t="s">
        <v>2521</v>
      </c>
      <c r="G3994" t="s">
        <v>2641</v>
      </c>
      <c r="H3994" t="s">
        <v>187</v>
      </c>
      <c r="J3994" s="3" t="s">
        <v>2642</v>
      </c>
      <c r="K3994" s="3">
        <v>104708</v>
      </c>
      <c r="L3994" s="3" t="s">
        <v>22</v>
      </c>
      <c r="M3994" s="5">
        <v>46534</v>
      </c>
      <c r="O3994" t="s">
        <v>23</v>
      </c>
      <c r="P3994">
        <v>1</v>
      </c>
      <c r="S3994" s="6">
        <v>45084</v>
      </c>
      <c r="T3994" t="s">
        <v>689</v>
      </c>
      <c r="U3994" t="s">
        <v>2644</v>
      </c>
    </row>
    <row r="3995" spans="1:21" hidden="1" x14ac:dyDescent="0.25">
      <c r="A3995" t="s">
        <v>1647</v>
      </c>
      <c r="B3995" t="s">
        <v>74</v>
      </c>
      <c r="C3995" t="s">
        <v>17</v>
      </c>
      <c r="D3995" t="s">
        <v>2243</v>
      </c>
      <c r="E3995" s="1">
        <v>45219</v>
      </c>
      <c r="F3995" s="3">
        <v>2828</v>
      </c>
      <c r="G3995" t="s">
        <v>3717</v>
      </c>
      <c r="H3995" t="s">
        <v>2243</v>
      </c>
      <c r="I3995" t="s">
        <v>3840</v>
      </c>
      <c r="J3995" s="3" t="s">
        <v>3841</v>
      </c>
      <c r="K3995" s="3">
        <v>2019056194</v>
      </c>
      <c r="L3995" s="3" t="s">
        <v>22</v>
      </c>
      <c r="M3995" s="5">
        <v>45443</v>
      </c>
      <c r="N3995">
        <v>1000</v>
      </c>
      <c r="O3995" t="s">
        <v>422</v>
      </c>
      <c r="R3995" s="10">
        <f>Table1[[#This Row],[Initial Balance]]-P3996-P4198-P4199-P4200</f>
        <v>980.87300000000005</v>
      </c>
      <c r="S3995" s="6">
        <v>45219</v>
      </c>
      <c r="T3995" t="s">
        <v>346</v>
      </c>
      <c r="U3995" t="s">
        <v>3663</v>
      </c>
    </row>
    <row r="3996" spans="1:21" hidden="1" x14ac:dyDescent="0.25">
      <c r="A3996" t="s">
        <v>1647</v>
      </c>
      <c r="B3996" t="s">
        <v>74</v>
      </c>
      <c r="C3996" t="s">
        <v>17</v>
      </c>
      <c r="D3996" t="s">
        <v>2243</v>
      </c>
      <c r="E3996" s="1">
        <v>45219</v>
      </c>
      <c r="F3996" s="3">
        <v>2828</v>
      </c>
      <c r="G3996" t="s">
        <v>3717</v>
      </c>
      <c r="H3996" t="s">
        <v>2243</v>
      </c>
      <c r="I3996" t="s">
        <v>3840</v>
      </c>
      <c r="J3996" s="3" t="s">
        <v>3841</v>
      </c>
      <c r="K3996" s="3">
        <v>2019056194</v>
      </c>
      <c r="L3996" s="3" t="s">
        <v>22</v>
      </c>
      <c r="M3996" s="5">
        <v>45443</v>
      </c>
      <c r="O3996" t="s">
        <v>422</v>
      </c>
      <c r="P3996">
        <v>0.127</v>
      </c>
      <c r="S3996" s="6">
        <v>45278</v>
      </c>
      <c r="T3996" t="s">
        <v>689</v>
      </c>
      <c r="U3996" t="s">
        <v>3842</v>
      </c>
    </row>
    <row r="3997" spans="1:21" hidden="1" x14ac:dyDescent="0.25">
      <c r="A3997" t="s">
        <v>1647</v>
      </c>
      <c r="B3997" t="s">
        <v>74</v>
      </c>
      <c r="C3997" t="s">
        <v>17</v>
      </c>
      <c r="D3997" t="s">
        <v>2243</v>
      </c>
      <c r="E3997" s="1">
        <v>45219</v>
      </c>
      <c r="F3997" s="3">
        <v>2828</v>
      </c>
      <c r="G3997" t="s">
        <v>3717</v>
      </c>
      <c r="H3997" t="s">
        <v>2243</v>
      </c>
      <c r="I3997" t="s">
        <v>3840</v>
      </c>
      <c r="J3997" s="3" t="s">
        <v>3841</v>
      </c>
      <c r="K3997" s="3">
        <v>2019056194</v>
      </c>
      <c r="L3997" s="3" t="s">
        <v>22</v>
      </c>
      <c r="M3997" s="5">
        <v>45443</v>
      </c>
      <c r="O3997" t="s">
        <v>422</v>
      </c>
      <c r="P3997">
        <v>0</v>
      </c>
      <c r="S3997" s="6">
        <v>45294</v>
      </c>
      <c r="T3997" t="s">
        <v>2032</v>
      </c>
      <c r="U3997" t="s">
        <v>2022</v>
      </c>
    </row>
    <row r="3998" spans="1:21" hidden="1" x14ac:dyDescent="0.25">
      <c r="A3998" t="s">
        <v>1647</v>
      </c>
      <c r="B3998" t="s">
        <v>74</v>
      </c>
      <c r="C3998" t="s">
        <v>17</v>
      </c>
      <c r="D3998" t="s">
        <v>2243</v>
      </c>
      <c r="E3998" s="1">
        <v>45219</v>
      </c>
      <c r="F3998" s="3">
        <v>2828</v>
      </c>
      <c r="G3998" t="s">
        <v>3717</v>
      </c>
      <c r="H3998" t="s">
        <v>2243</v>
      </c>
      <c r="I3998" t="s">
        <v>3840</v>
      </c>
      <c r="J3998" s="3" t="s">
        <v>3841</v>
      </c>
      <c r="K3998" s="3">
        <v>2019056194</v>
      </c>
      <c r="L3998" s="3" t="s">
        <v>22</v>
      </c>
      <c r="M3998" s="5">
        <v>45443</v>
      </c>
      <c r="O3998" t="s">
        <v>422</v>
      </c>
      <c r="P3998">
        <v>140.19999999999999</v>
      </c>
      <c r="S3998" s="6">
        <v>45308</v>
      </c>
      <c r="T3998" t="s">
        <v>2197</v>
      </c>
      <c r="U3998" t="s">
        <v>3780</v>
      </c>
    </row>
    <row r="3999" spans="1:21" hidden="1" x14ac:dyDescent="0.25">
      <c r="A3999" t="s">
        <v>1647</v>
      </c>
      <c r="B3999" t="s">
        <v>74</v>
      </c>
      <c r="C3999" t="s">
        <v>17</v>
      </c>
      <c r="D3999" t="s">
        <v>2243</v>
      </c>
      <c r="E3999" s="1">
        <v>45219</v>
      </c>
      <c r="F3999" s="3">
        <v>2828</v>
      </c>
      <c r="G3999" t="s">
        <v>3717</v>
      </c>
      <c r="H3999" t="s">
        <v>2243</v>
      </c>
      <c r="I3999" t="s">
        <v>3840</v>
      </c>
      <c r="J3999" s="3" t="s">
        <v>3841</v>
      </c>
      <c r="K3999" s="3">
        <v>2019056194</v>
      </c>
      <c r="L3999" s="3" t="s">
        <v>22</v>
      </c>
      <c r="M3999" s="5">
        <v>45443</v>
      </c>
      <c r="O3999" t="s">
        <v>422</v>
      </c>
      <c r="P3999">
        <v>12.4</v>
      </c>
      <c r="S3999" s="6">
        <v>45391</v>
      </c>
      <c r="T3999" t="s">
        <v>2197</v>
      </c>
      <c r="U3999" t="s">
        <v>954</v>
      </c>
    </row>
    <row r="4000" spans="1:21" hidden="1" x14ac:dyDescent="0.25">
      <c r="A4000" t="s">
        <v>1647</v>
      </c>
      <c r="B4000" t="s">
        <v>74</v>
      </c>
      <c r="C4000" t="s">
        <v>17</v>
      </c>
      <c r="D4000" t="s">
        <v>2243</v>
      </c>
      <c r="E4000" s="1">
        <v>45219</v>
      </c>
      <c r="F4000" s="3">
        <v>2828</v>
      </c>
      <c r="G4000" t="s">
        <v>3717</v>
      </c>
      <c r="H4000" t="s">
        <v>2243</v>
      </c>
      <c r="I4000" t="s">
        <v>3840</v>
      </c>
      <c r="J4000" s="3" t="s">
        <v>3841</v>
      </c>
      <c r="K4000" s="3">
        <v>2019056194</v>
      </c>
      <c r="L4000" s="3" t="s">
        <v>22</v>
      </c>
      <c r="M4000" s="5">
        <v>45443</v>
      </c>
      <c r="O4000" t="s">
        <v>422</v>
      </c>
      <c r="P4000">
        <v>847.27</v>
      </c>
      <c r="S4000" s="6">
        <v>45446</v>
      </c>
      <c r="T4000" t="s">
        <v>2032</v>
      </c>
      <c r="U4000" t="s">
        <v>3237</v>
      </c>
    </row>
    <row r="4001" spans="1:21" hidden="1" x14ac:dyDescent="0.25">
      <c r="A4001" t="s">
        <v>1647</v>
      </c>
      <c r="B4001" t="s">
        <v>65</v>
      </c>
      <c r="C4001" t="s">
        <v>17</v>
      </c>
      <c r="E4001" s="1">
        <v>44939</v>
      </c>
      <c r="F4001" s="3" t="s">
        <v>2248</v>
      </c>
      <c r="G4001" t="s">
        <v>3825</v>
      </c>
      <c r="H4001" t="s">
        <v>187</v>
      </c>
      <c r="J4001" s="3" t="s">
        <v>2250</v>
      </c>
      <c r="K4001" s="3" t="s">
        <v>2251</v>
      </c>
      <c r="L4001" s="3" t="s">
        <v>22</v>
      </c>
      <c r="M4001" s="5">
        <v>45838</v>
      </c>
      <c r="O4001" t="s">
        <v>23</v>
      </c>
      <c r="P4001">
        <v>10</v>
      </c>
      <c r="S4001" s="6">
        <v>45305</v>
      </c>
      <c r="T4001" t="s">
        <v>2197</v>
      </c>
      <c r="U4001" t="s">
        <v>3780</v>
      </c>
    </row>
    <row r="4002" spans="1:21" hidden="1" x14ac:dyDescent="0.25">
      <c r="A4002" t="s">
        <v>1647</v>
      </c>
      <c r="B4002" t="s">
        <v>65</v>
      </c>
      <c r="C4002" t="s">
        <v>17</v>
      </c>
      <c r="E4002" s="1">
        <v>44939</v>
      </c>
      <c r="F4002" s="3" t="s">
        <v>2248</v>
      </c>
      <c r="G4002" t="s">
        <v>2249</v>
      </c>
      <c r="H4002" t="s">
        <v>187</v>
      </c>
      <c r="J4002" s="3" t="s">
        <v>2250</v>
      </c>
      <c r="K4002" s="3" t="s">
        <v>2251</v>
      </c>
      <c r="L4002" s="3" t="s">
        <v>22</v>
      </c>
      <c r="M4002" s="5">
        <v>45838</v>
      </c>
      <c r="N4002" s="8">
        <v>100</v>
      </c>
      <c r="O4002" t="s">
        <v>23</v>
      </c>
      <c r="R4002" s="10">
        <v>83</v>
      </c>
      <c r="S4002" s="6">
        <v>44939</v>
      </c>
      <c r="T4002" t="s">
        <v>2032</v>
      </c>
      <c r="U4002" t="s">
        <v>2220</v>
      </c>
    </row>
    <row r="4003" spans="1:21" hidden="1" x14ac:dyDescent="0.25">
      <c r="A4003" t="s">
        <v>1647</v>
      </c>
      <c r="B4003" t="s">
        <v>65</v>
      </c>
      <c r="C4003" t="s">
        <v>17</v>
      </c>
      <c r="E4003" s="1">
        <v>44939</v>
      </c>
      <c r="F4003" s="3" t="s">
        <v>2248</v>
      </c>
      <c r="G4003" t="s">
        <v>2249</v>
      </c>
      <c r="H4003" t="s">
        <v>187</v>
      </c>
      <c r="J4003" s="3" t="s">
        <v>2250</v>
      </c>
      <c r="K4003" s="3" t="s">
        <v>2251</v>
      </c>
      <c r="L4003" s="3" t="s">
        <v>22</v>
      </c>
      <c r="M4003" s="5">
        <v>45838</v>
      </c>
      <c r="N4003" s="8">
        <v>100</v>
      </c>
      <c r="O4003" t="s">
        <v>23</v>
      </c>
      <c r="P4003">
        <v>2</v>
      </c>
      <c r="S4003" s="6">
        <v>45065</v>
      </c>
      <c r="T4003" t="s">
        <v>199</v>
      </c>
      <c r="U4003" t="s">
        <v>2762</v>
      </c>
    </row>
    <row r="4004" spans="1:21" hidden="1" x14ac:dyDescent="0.25">
      <c r="A4004" t="s">
        <v>1647</v>
      </c>
      <c r="B4004" t="s">
        <v>65</v>
      </c>
      <c r="C4004" t="s">
        <v>17</v>
      </c>
      <c r="E4004" s="1">
        <v>44939</v>
      </c>
      <c r="F4004" s="3" t="s">
        <v>2248</v>
      </c>
      <c r="G4004" t="s">
        <v>2249</v>
      </c>
      <c r="H4004" t="s">
        <v>187</v>
      </c>
      <c r="J4004" s="3" t="s">
        <v>2250</v>
      </c>
      <c r="K4004" s="3" t="s">
        <v>2251</v>
      </c>
      <c r="L4004" s="3" t="s">
        <v>22</v>
      </c>
      <c r="M4004" s="5">
        <v>45838</v>
      </c>
      <c r="N4004" s="8">
        <v>100</v>
      </c>
      <c r="O4004" t="s">
        <v>23</v>
      </c>
      <c r="P4004">
        <v>2</v>
      </c>
      <c r="S4004" s="6">
        <v>45093</v>
      </c>
      <c r="T4004" t="s">
        <v>689</v>
      </c>
      <c r="U4004" t="s">
        <v>2943</v>
      </c>
    </row>
    <row r="4005" spans="1:21" hidden="1" x14ac:dyDescent="0.25">
      <c r="A4005" t="s">
        <v>1647</v>
      </c>
      <c r="B4005" t="s">
        <v>65</v>
      </c>
      <c r="C4005" t="s">
        <v>17</v>
      </c>
      <c r="E4005" s="1">
        <v>44939</v>
      </c>
      <c r="F4005" s="3" t="s">
        <v>2248</v>
      </c>
      <c r="G4005" t="s">
        <v>2249</v>
      </c>
      <c r="H4005" t="s">
        <v>187</v>
      </c>
      <c r="J4005" s="3" t="s">
        <v>2250</v>
      </c>
      <c r="K4005" s="3" t="s">
        <v>2251</v>
      </c>
      <c r="L4005" s="3" t="s">
        <v>22</v>
      </c>
      <c r="M4005" s="5">
        <v>45838</v>
      </c>
      <c r="N4005" s="8">
        <v>100</v>
      </c>
      <c r="O4005" t="s">
        <v>23</v>
      </c>
      <c r="P4005">
        <v>3</v>
      </c>
      <c r="S4005" s="6">
        <v>45096</v>
      </c>
      <c r="T4005" t="s">
        <v>199</v>
      </c>
      <c r="U4005" t="s">
        <v>2664</v>
      </c>
    </row>
    <row r="4006" spans="1:21" hidden="1" x14ac:dyDescent="0.25">
      <c r="A4006" t="s">
        <v>1647</v>
      </c>
      <c r="B4006" t="s">
        <v>16</v>
      </c>
      <c r="C4006" t="s">
        <v>17</v>
      </c>
      <c r="E4006" s="1">
        <v>44333</v>
      </c>
      <c r="F4006" s="3" t="s">
        <v>757</v>
      </c>
      <c r="G4006" t="s">
        <v>758</v>
      </c>
      <c r="H4006" t="s">
        <v>20</v>
      </c>
      <c r="I4006" t="s">
        <v>20</v>
      </c>
      <c r="J4006" s="3" t="s">
        <v>759</v>
      </c>
      <c r="K4006" s="3" t="s">
        <v>760</v>
      </c>
      <c r="L4006" s="3" t="s">
        <v>22</v>
      </c>
      <c r="M4006" s="5">
        <v>46159</v>
      </c>
      <c r="N4006">
        <v>14</v>
      </c>
      <c r="O4006" t="s">
        <v>23</v>
      </c>
      <c r="R4006" s="10">
        <v>0</v>
      </c>
      <c r="S4006" s="6">
        <v>44876</v>
      </c>
      <c r="T4006" t="s">
        <v>24</v>
      </c>
      <c r="U4006" t="s">
        <v>1857</v>
      </c>
    </row>
    <row r="4007" spans="1:21" hidden="1" x14ac:dyDescent="0.25">
      <c r="A4007" t="s">
        <v>1647</v>
      </c>
      <c r="B4007" t="s">
        <v>16</v>
      </c>
      <c r="C4007" t="s">
        <v>17</v>
      </c>
      <c r="E4007" s="1">
        <v>44333</v>
      </c>
      <c r="F4007" s="3" t="s">
        <v>757</v>
      </c>
      <c r="G4007" t="s">
        <v>758</v>
      </c>
      <c r="H4007" t="s">
        <v>20</v>
      </c>
      <c r="I4007" t="s">
        <v>20</v>
      </c>
      <c r="J4007" s="3" t="s">
        <v>759</v>
      </c>
      <c r="K4007" s="3" t="s">
        <v>760</v>
      </c>
      <c r="L4007" s="3" t="s">
        <v>22</v>
      </c>
      <c r="M4007" s="5">
        <v>46159</v>
      </c>
      <c r="O4007" t="s">
        <v>23</v>
      </c>
      <c r="P4007">
        <v>2</v>
      </c>
      <c r="S4007" s="6">
        <v>44911</v>
      </c>
      <c r="T4007" t="s">
        <v>199</v>
      </c>
      <c r="U4007" t="s">
        <v>1953</v>
      </c>
    </row>
    <row r="4008" spans="1:21" hidden="1" x14ac:dyDescent="0.25">
      <c r="A4008" t="s">
        <v>1647</v>
      </c>
      <c r="B4008" t="s">
        <v>16</v>
      </c>
      <c r="C4008" t="s">
        <v>17</v>
      </c>
      <c r="E4008" s="1">
        <v>44333</v>
      </c>
      <c r="F4008" s="3" t="s">
        <v>757</v>
      </c>
      <c r="G4008" t="s">
        <v>758</v>
      </c>
      <c r="H4008" t="s">
        <v>20</v>
      </c>
      <c r="I4008" t="s">
        <v>20</v>
      </c>
      <c r="J4008" s="3" t="s">
        <v>759</v>
      </c>
      <c r="K4008" s="3" t="s">
        <v>760</v>
      </c>
      <c r="L4008" s="3" t="s">
        <v>22</v>
      </c>
      <c r="M4008" s="5">
        <v>46159</v>
      </c>
      <c r="O4008" t="s">
        <v>23</v>
      </c>
      <c r="P4008">
        <v>1</v>
      </c>
      <c r="S4008" s="6">
        <v>44914</v>
      </c>
      <c r="T4008" t="s">
        <v>199</v>
      </c>
      <c r="U4008" t="s">
        <v>1954</v>
      </c>
    </row>
    <row r="4009" spans="1:21" hidden="1" x14ac:dyDescent="0.25">
      <c r="A4009" t="s">
        <v>1647</v>
      </c>
      <c r="B4009" t="s">
        <v>16</v>
      </c>
      <c r="C4009" t="s">
        <v>17</v>
      </c>
      <c r="E4009" s="1">
        <v>44333</v>
      </c>
      <c r="F4009" s="3" t="s">
        <v>757</v>
      </c>
      <c r="G4009" t="s">
        <v>758</v>
      </c>
      <c r="H4009" t="s">
        <v>20</v>
      </c>
      <c r="I4009" t="s">
        <v>20</v>
      </c>
      <c r="J4009" s="3" t="s">
        <v>759</v>
      </c>
      <c r="K4009" s="3" t="s">
        <v>760</v>
      </c>
      <c r="L4009" s="3" t="s">
        <v>22</v>
      </c>
      <c r="M4009" s="5">
        <v>46159</v>
      </c>
      <c r="O4009" t="s">
        <v>23</v>
      </c>
      <c r="P4009">
        <v>5</v>
      </c>
      <c r="S4009" s="6">
        <v>44924</v>
      </c>
      <c r="T4009" t="s">
        <v>1996</v>
      </c>
      <c r="U4009" t="s">
        <v>1997</v>
      </c>
    </row>
    <row r="4010" spans="1:21" hidden="1" x14ac:dyDescent="0.25">
      <c r="A4010" t="s">
        <v>1647</v>
      </c>
      <c r="B4010" t="s">
        <v>16</v>
      </c>
      <c r="C4010" t="s">
        <v>17</v>
      </c>
      <c r="E4010" s="1">
        <v>44333</v>
      </c>
      <c r="F4010" s="3" t="s">
        <v>757</v>
      </c>
      <c r="G4010" t="s">
        <v>758</v>
      </c>
      <c r="H4010" t="s">
        <v>20</v>
      </c>
      <c r="I4010" t="s">
        <v>20</v>
      </c>
      <c r="J4010" s="3" t="s">
        <v>759</v>
      </c>
      <c r="K4010" s="3" t="s">
        <v>760</v>
      </c>
      <c r="L4010" s="3" t="s">
        <v>22</v>
      </c>
      <c r="M4010" s="5">
        <v>46159</v>
      </c>
      <c r="O4010" t="s">
        <v>23</v>
      </c>
      <c r="P4010">
        <v>1</v>
      </c>
      <c r="S4010" s="6">
        <v>44925</v>
      </c>
      <c r="T4010" t="s">
        <v>1996</v>
      </c>
      <c r="U4010" t="s">
        <v>1997</v>
      </c>
    </row>
    <row r="4011" spans="1:21" hidden="1" x14ac:dyDescent="0.25">
      <c r="A4011" t="s">
        <v>1647</v>
      </c>
      <c r="B4011" t="s">
        <v>16</v>
      </c>
      <c r="C4011" t="s">
        <v>17</v>
      </c>
      <c r="E4011" s="1">
        <v>44333</v>
      </c>
      <c r="F4011" s="3" t="s">
        <v>757</v>
      </c>
      <c r="G4011" t="s">
        <v>758</v>
      </c>
      <c r="H4011" t="s">
        <v>20</v>
      </c>
      <c r="I4011" t="s">
        <v>20</v>
      </c>
      <c r="J4011" s="3" t="s">
        <v>759</v>
      </c>
      <c r="K4011" s="3" t="s">
        <v>760</v>
      </c>
      <c r="L4011" s="3" t="s">
        <v>22</v>
      </c>
      <c r="M4011" s="5">
        <v>46159</v>
      </c>
      <c r="O4011" t="s">
        <v>23</v>
      </c>
      <c r="P4011">
        <v>1</v>
      </c>
      <c r="S4011" s="6">
        <v>44929</v>
      </c>
      <c r="T4011" t="s">
        <v>1996</v>
      </c>
      <c r="U4011" t="s">
        <v>1997</v>
      </c>
    </row>
    <row r="4012" spans="1:21" hidden="1" x14ac:dyDescent="0.25">
      <c r="A4012" t="s">
        <v>1647</v>
      </c>
      <c r="B4012" t="s">
        <v>16</v>
      </c>
      <c r="C4012" t="s">
        <v>17</v>
      </c>
      <c r="E4012" s="1">
        <v>44333</v>
      </c>
      <c r="F4012" s="3" t="s">
        <v>757</v>
      </c>
      <c r="G4012" t="s">
        <v>758</v>
      </c>
      <c r="H4012" t="s">
        <v>20</v>
      </c>
      <c r="I4012" t="s">
        <v>20</v>
      </c>
      <c r="J4012" s="3" t="s">
        <v>759</v>
      </c>
      <c r="K4012" s="3" t="s">
        <v>760</v>
      </c>
      <c r="L4012" s="3" t="s">
        <v>22</v>
      </c>
      <c r="M4012" s="5">
        <v>46159</v>
      </c>
      <c r="O4012" t="s">
        <v>23</v>
      </c>
      <c r="P4012">
        <v>4</v>
      </c>
      <c r="S4012" s="6">
        <v>44935</v>
      </c>
      <c r="T4012" t="s">
        <v>1996</v>
      </c>
      <c r="U4012" t="s">
        <v>2105</v>
      </c>
    </row>
    <row r="4013" spans="1:21" hidden="1" x14ac:dyDescent="0.25">
      <c r="A4013" t="s">
        <v>1647</v>
      </c>
      <c r="B4013" t="s">
        <v>16</v>
      </c>
      <c r="C4013" t="s">
        <v>17</v>
      </c>
      <c r="E4013" s="1">
        <v>45051</v>
      </c>
      <c r="F4013" s="3" t="s">
        <v>2007</v>
      </c>
      <c r="G4013" t="s">
        <v>2848</v>
      </c>
      <c r="H4013" t="s">
        <v>20</v>
      </c>
      <c r="J4013" s="3" t="s">
        <v>2849</v>
      </c>
      <c r="K4013" s="3">
        <v>1354117</v>
      </c>
      <c r="L4013" s="3" t="s">
        <v>22</v>
      </c>
      <c r="M4013" s="5">
        <v>46498</v>
      </c>
      <c r="N4013">
        <v>60</v>
      </c>
      <c r="O4013" t="s">
        <v>23</v>
      </c>
      <c r="R4013" s="10">
        <v>56</v>
      </c>
      <c r="S4013" s="6">
        <v>45118</v>
      </c>
      <c r="T4013" t="s">
        <v>2032</v>
      </c>
      <c r="U4013" t="s">
        <v>104</v>
      </c>
    </row>
    <row r="4014" spans="1:21" hidden="1" x14ac:dyDescent="0.25">
      <c r="A4014" t="s">
        <v>1647</v>
      </c>
      <c r="B4014" t="s">
        <v>16</v>
      </c>
      <c r="C4014" t="s">
        <v>17</v>
      </c>
      <c r="E4014" s="1">
        <v>45051</v>
      </c>
      <c r="F4014" s="3" t="s">
        <v>2007</v>
      </c>
      <c r="G4014" t="s">
        <v>3852</v>
      </c>
      <c r="H4014" t="s">
        <v>3851</v>
      </c>
      <c r="J4014" s="3" t="s">
        <v>2849</v>
      </c>
      <c r="K4014" s="3">
        <v>1354117</v>
      </c>
      <c r="L4014" s="3" t="s">
        <v>22</v>
      </c>
      <c r="M4014" s="5">
        <v>46498</v>
      </c>
      <c r="O4014" t="s">
        <v>23</v>
      </c>
      <c r="P4014">
        <v>4</v>
      </c>
      <c r="S4014" s="6">
        <v>45308</v>
      </c>
      <c r="T4014" t="s">
        <v>2197</v>
      </c>
      <c r="U4014" t="s">
        <v>3780</v>
      </c>
    </row>
    <row r="4015" spans="1:21" hidden="1" x14ac:dyDescent="0.25">
      <c r="A4015" t="s">
        <v>1647</v>
      </c>
      <c r="B4015" t="s">
        <v>16</v>
      </c>
      <c r="C4015" t="s">
        <v>17</v>
      </c>
      <c r="E4015" s="1">
        <v>45019</v>
      </c>
      <c r="F4015" s="3" t="s">
        <v>2274</v>
      </c>
      <c r="G4015" t="s">
        <v>2275</v>
      </c>
      <c r="H4015" t="s">
        <v>187</v>
      </c>
      <c r="J4015" s="3" t="s">
        <v>2383</v>
      </c>
      <c r="K4015" s="3">
        <v>221001</v>
      </c>
      <c r="L4015" s="3" t="s">
        <v>22</v>
      </c>
      <c r="M4015" s="5">
        <v>46846</v>
      </c>
      <c r="N4015">
        <v>50</v>
      </c>
      <c r="O4015" t="s">
        <v>23</v>
      </c>
      <c r="P4015">
        <v>10</v>
      </c>
      <c r="R4015" s="10">
        <f>Table1[[#This Row],[Initial Balance]]-Table1[[#This Row],[ Removed  Qty]]-P4016-P4019-P4086-P4087</f>
        <v>23</v>
      </c>
      <c r="S4015" s="6">
        <v>45308</v>
      </c>
      <c r="T4015" t="s">
        <v>2197</v>
      </c>
      <c r="U4015" t="s">
        <v>3780</v>
      </c>
    </row>
    <row r="4016" spans="1:21" hidden="1" x14ac:dyDescent="0.25">
      <c r="A4016" t="s">
        <v>1647</v>
      </c>
      <c r="B4016" t="s">
        <v>16</v>
      </c>
      <c r="C4016" t="s">
        <v>17</v>
      </c>
      <c r="E4016" s="1">
        <v>45019</v>
      </c>
      <c r="F4016" s="3" t="s">
        <v>2274</v>
      </c>
      <c r="G4016" t="s">
        <v>2275</v>
      </c>
      <c r="H4016" t="s">
        <v>187</v>
      </c>
      <c r="J4016" s="3" t="s">
        <v>2383</v>
      </c>
      <c r="K4016" s="3">
        <v>221001</v>
      </c>
      <c r="L4016" s="3" t="s">
        <v>22</v>
      </c>
      <c r="M4016" s="5">
        <v>46846</v>
      </c>
      <c r="O4016" t="s">
        <v>23</v>
      </c>
      <c r="P4016">
        <v>10</v>
      </c>
      <c r="S4016" s="6">
        <v>45316</v>
      </c>
      <c r="T4016" t="s">
        <v>1971</v>
      </c>
      <c r="U4016" t="s">
        <v>3780</v>
      </c>
    </row>
    <row r="4017" spans="1:21" hidden="1" x14ac:dyDescent="0.25">
      <c r="A4017" t="s">
        <v>711</v>
      </c>
      <c r="B4017" t="s">
        <v>74</v>
      </c>
      <c r="C4017" t="s">
        <v>17</v>
      </c>
      <c r="D4017" t="s">
        <v>2243</v>
      </c>
      <c r="E4017" s="1">
        <v>45400</v>
      </c>
      <c r="F4017" s="3" t="s">
        <v>693</v>
      </c>
      <c r="G4017" t="s">
        <v>3955</v>
      </c>
      <c r="H4017" t="s">
        <v>2243</v>
      </c>
      <c r="I4017" t="s">
        <v>1702</v>
      </c>
      <c r="J4017" s="3" t="s">
        <v>3956</v>
      </c>
      <c r="K4017" s="3" t="s">
        <v>3957</v>
      </c>
      <c r="L4017" s="3" t="s">
        <v>22</v>
      </c>
      <c r="M4017" s="5">
        <v>46058</v>
      </c>
      <c r="N4017" s="9">
        <v>24000</v>
      </c>
      <c r="O4017" t="s">
        <v>2620</v>
      </c>
      <c r="R4017" s="10">
        <f>Table1[[#This Row],[Initial Balance]]-P4486</f>
        <v>0</v>
      </c>
      <c r="S4017" s="6">
        <v>45408</v>
      </c>
      <c r="T4017" t="s">
        <v>2032</v>
      </c>
      <c r="U4017" t="s">
        <v>2022</v>
      </c>
    </row>
    <row r="4018" spans="1:21" hidden="1" x14ac:dyDescent="0.25">
      <c r="A4018" t="s">
        <v>711</v>
      </c>
      <c r="B4018" t="s">
        <v>74</v>
      </c>
      <c r="C4018" t="s">
        <v>17</v>
      </c>
      <c r="D4018" t="s">
        <v>2243</v>
      </c>
      <c r="E4018" s="1">
        <v>45401</v>
      </c>
      <c r="F4018" s="3" t="s">
        <v>2243</v>
      </c>
      <c r="G4018" t="s">
        <v>3959</v>
      </c>
      <c r="H4018" t="s">
        <v>2243</v>
      </c>
      <c r="I4018" t="s">
        <v>3144</v>
      </c>
      <c r="J4018" s="3" t="s">
        <v>3958</v>
      </c>
      <c r="K4018" s="3">
        <v>791527</v>
      </c>
      <c r="L4018" s="3" t="s">
        <v>22</v>
      </c>
      <c r="M4018" s="5">
        <v>46022</v>
      </c>
      <c r="N4018">
        <v>8</v>
      </c>
      <c r="O4018" t="s">
        <v>227</v>
      </c>
      <c r="R4018" s="10">
        <v>8</v>
      </c>
      <c r="S4018" s="6">
        <v>45408</v>
      </c>
      <c r="T4018" t="s">
        <v>2032</v>
      </c>
      <c r="U4018" t="s">
        <v>2022</v>
      </c>
    </row>
    <row r="4019" spans="1:21" hidden="1" x14ac:dyDescent="0.25">
      <c r="A4019" t="s">
        <v>1647</v>
      </c>
      <c r="B4019" t="s">
        <v>16</v>
      </c>
      <c r="C4019" t="s">
        <v>17</v>
      </c>
      <c r="E4019" s="1">
        <v>45019</v>
      </c>
      <c r="F4019" s="3" t="s">
        <v>2274</v>
      </c>
      <c r="G4019" t="s">
        <v>2275</v>
      </c>
      <c r="H4019" t="s">
        <v>187</v>
      </c>
      <c r="J4019" s="3" t="s">
        <v>2383</v>
      </c>
      <c r="K4019" s="3">
        <v>221001</v>
      </c>
      <c r="L4019" s="3" t="s">
        <v>22</v>
      </c>
      <c r="M4019" s="5">
        <v>46846</v>
      </c>
      <c r="O4019" t="s">
        <v>23</v>
      </c>
      <c r="P4019">
        <v>1</v>
      </c>
      <c r="S4019" s="6">
        <v>45404</v>
      </c>
      <c r="T4019" t="s">
        <v>3951</v>
      </c>
      <c r="U4019" t="s">
        <v>3952</v>
      </c>
    </row>
    <row r="4020" spans="1:21" hidden="1" x14ac:dyDescent="0.25">
      <c r="A4020" t="s">
        <v>1647</v>
      </c>
      <c r="B4020" t="s">
        <v>16</v>
      </c>
      <c r="C4020" t="s">
        <v>722</v>
      </c>
      <c r="E4020" s="1">
        <v>45057</v>
      </c>
      <c r="F4020" s="3" t="s">
        <v>2243</v>
      </c>
      <c r="G4020" t="s">
        <v>2561</v>
      </c>
      <c r="H4020" t="s">
        <v>20</v>
      </c>
      <c r="I4020" t="s">
        <v>2562</v>
      </c>
      <c r="J4020" s="3" t="s">
        <v>2563</v>
      </c>
      <c r="K4020" s="3">
        <v>71851</v>
      </c>
      <c r="L4020" s="3" t="s">
        <v>22</v>
      </c>
      <c r="M4020" s="5">
        <v>46884</v>
      </c>
      <c r="N4020">
        <v>25</v>
      </c>
      <c r="O4020" t="s">
        <v>23</v>
      </c>
      <c r="R4020" s="10">
        <f>Table1[[#This Row],[Initial Balance]]-P4023-P4072-P4073-P4082-P4083-P4084-P4277</f>
        <v>0</v>
      </c>
      <c r="S4020" s="6">
        <v>45057</v>
      </c>
      <c r="T4020" t="s">
        <v>2032</v>
      </c>
      <c r="U4020" t="s">
        <v>2315</v>
      </c>
    </row>
    <row r="4021" spans="1:21" hidden="1" x14ac:dyDescent="0.25">
      <c r="A4021" t="s">
        <v>1647</v>
      </c>
      <c r="B4021" t="s">
        <v>16</v>
      </c>
      <c r="C4021" t="s">
        <v>17</v>
      </c>
      <c r="E4021" s="1">
        <v>45057</v>
      </c>
      <c r="F4021" s="3" t="s">
        <v>2243</v>
      </c>
      <c r="G4021" t="s">
        <v>2561</v>
      </c>
      <c r="H4021" t="s">
        <v>20</v>
      </c>
      <c r="I4021" t="s">
        <v>2562</v>
      </c>
      <c r="J4021" s="3" t="s">
        <v>2563</v>
      </c>
      <c r="K4021" s="3">
        <v>71851</v>
      </c>
      <c r="L4021" s="3" t="s">
        <v>22</v>
      </c>
      <c r="M4021" s="5">
        <v>46884</v>
      </c>
      <c r="O4021" t="s">
        <v>23</v>
      </c>
      <c r="P4021">
        <v>0</v>
      </c>
      <c r="S4021" s="6">
        <v>45061</v>
      </c>
      <c r="T4021" t="s">
        <v>2032</v>
      </c>
      <c r="U4021" t="s">
        <v>104</v>
      </c>
    </row>
    <row r="4022" spans="1:21" hidden="1" x14ac:dyDescent="0.25">
      <c r="A4022" t="s">
        <v>1647</v>
      </c>
      <c r="B4022" t="s">
        <v>16</v>
      </c>
      <c r="C4022" t="s">
        <v>17</v>
      </c>
      <c r="E4022" s="1">
        <v>45057</v>
      </c>
      <c r="F4022" s="3" t="s">
        <v>2243</v>
      </c>
      <c r="G4022" t="s">
        <v>2561</v>
      </c>
      <c r="H4022" t="s">
        <v>20</v>
      </c>
      <c r="I4022" t="s">
        <v>2562</v>
      </c>
      <c r="J4022" s="3" t="s">
        <v>2563</v>
      </c>
      <c r="K4022" s="3">
        <v>71851</v>
      </c>
      <c r="L4022" s="3" t="s">
        <v>22</v>
      </c>
      <c r="M4022" s="5">
        <v>46884</v>
      </c>
      <c r="O4022" t="s">
        <v>23</v>
      </c>
      <c r="P4022">
        <v>0</v>
      </c>
      <c r="S4022" s="6">
        <v>45068</v>
      </c>
      <c r="T4022" t="s">
        <v>2032</v>
      </c>
      <c r="U4022" t="s">
        <v>2564</v>
      </c>
    </row>
    <row r="4023" spans="1:21" hidden="1" x14ac:dyDescent="0.25">
      <c r="A4023" t="s">
        <v>1647</v>
      </c>
      <c r="B4023" t="s">
        <v>16</v>
      </c>
      <c r="C4023" t="s">
        <v>17</v>
      </c>
      <c r="E4023" s="1">
        <v>45057</v>
      </c>
      <c r="F4023" s="3" t="s">
        <v>2243</v>
      </c>
      <c r="G4023" t="s">
        <v>2561</v>
      </c>
      <c r="H4023" t="s">
        <v>20</v>
      </c>
      <c r="I4023" t="s">
        <v>2562</v>
      </c>
      <c r="J4023" s="3" t="s">
        <v>2563</v>
      </c>
      <c r="K4023" s="3">
        <v>71851</v>
      </c>
      <c r="L4023" s="3" t="s">
        <v>22</v>
      </c>
      <c r="M4023" s="5">
        <v>46884</v>
      </c>
      <c r="O4023" t="s">
        <v>23</v>
      </c>
      <c r="P4023">
        <v>5</v>
      </c>
      <c r="S4023" s="6">
        <v>45086</v>
      </c>
      <c r="T4023" t="s">
        <v>689</v>
      </c>
      <c r="U4023" t="s">
        <v>2644</v>
      </c>
    </row>
    <row r="4024" spans="1:21" hidden="1" x14ac:dyDescent="0.25">
      <c r="A4024" t="s">
        <v>132</v>
      </c>
      <c r="B4024" t="s">
        <v>65</v>
      </c>
      <c r="C4024" t="s">
        <v>17</v>
      </c>
      <c r="E4024" s="1">
        <v>44900</v>
      </c>
      <c r="F4024" s="3">
        <v>1753366</v>
      </c>
      <c r="G4024" t="s">
        <v>1916</v>
      </c>
      <c r="H4024" t="s">
        <v>3014</v>
      </c>
      <c r="I4024" t="s">
        <v>3964</v>
      </c>
      <c r="J4024" s="3" t="s">
        <v>1917</v>
      </c>
      <c r="K4024" s="3">
        <v>610650886</v>
      </c>
      <c r="L4024" s="3" t="s">
        <v>22</v>
      </c>
      <c r="M4024" s="5">
        <v>45869</v>
      </c>
      <c r="O4024" t="s">
        <v>23</v>
      </c>
      <c r="Q4024">
        <v>1000</v>
      </c>
      <c r="S4024" s="6">
        <v>45366</v>
      </c>
      <c r="T4024" t="s">
        <v>2032</v>
      </c>
      <c r="U4024" t="s">
        <v>3004</v>
      </c>
    </row>
    <row r="4025" spans="1:21" hidden="1" x14ac:dyDescent="0.25">
      <c r="A4025" t="s">
        <v>132</v>
      </c>
      <c r="B4025" t="s">
        <v>65</v>
      </c>
      <c r="C4025" t="s">
        <v>17</v>
      </c>
      <c r="E4025" s="1">
        <v>44900</v>
      </c>
      <c r="F4025" s="3">
        <v>1753366</v>
      </c>
      <c r="G4025" t="s">
        <v>1916</v>
      </c>
      <c r="H4025" t="s">
        <v>3014</v>
      </c>
      <c r="I4025" t="s">
        <v>3964</v>
      </c>
      <c r="J4025" s="3" t="s">
        <v>1917</v>
      </c>
      <c r="K4025" s="3">
        <v>610650886</v>
      </c>
      <c r="L4025" s="3" t="s">
        <v>22</v>
      </c>
      <c r="M4025" s="5">
        <v>45869</v>
      </c>
      <c r="O4025" t="s">
        <v>23</v>
      </c>
      <c r="P4025">
        <v>1400</v>
      </c>
      <c r="S4025" s="6">
        <v>45385</v>
      </c>
      <c r="U4025" t="s">
        <v>3963</v>
      </c>
    </row>
    <row r="4026" spans="1:21" hidden="1" x14ac:dyDescent="0.25">
      <c r="A4026" t="s">
        <v>132</v>
      </c>
      <c r="B4026" t="s">
        <v>74</v>
      </c>
      <c r="C4026" t="s">
        <v>17</v>
      </c>
      <c r="D4026" t="s">
        <v>2243</v>
      </c>
      <c r="E4026" s="1">
        <v>45071</v>
      </c>
      <c r="G4026" t="s">
        <v>3965</v>
      </c>
      <c r="H4026" t="s">
        <v>67</v>
      </c>
      <c r="J4026" s="3" t="s">
        <v>2572</v>
      </c>
      <c r="K4026" s="3">
        <v>6222010171</v>
      </c>
      <c r="L4026" s="3" t="s">
        <v>22</v>
      </c>
      <c r="M4026" s="5">
        <v>45657</v>
      </c>
      <c r="O4026" t="s">
        <v>23</v>
      </c>
      <c r="P4026">
        <v>2000</v>
      </c>
      <c r="S4026" s="6">
        <v>45385</v>
      </c>
      <c r="T4026" t="s">
        <v>28</v>
      </c>
      <c r="U4026" t="s">
        <v>3963</v>
      </c>
    </row>
    <row r="4027" spans="1:21" hidden="1" x14ac:dyDescent="0.25">
      <c r="A4027" t="s">
        <v>132</v>
      </c>
      <c r="B4027" t="s">
        <v>16</v>
      </c>
      <c r="C4027" t="s">
        <v>17</v>
      </c>
      <c r="E4027" s="1">
        <v>45324</v>
      </c>
      <c r="F4027" s="3" t="s">
        <v>2126</v>
      </c>
      <c r="G4027" t="s">
        <v>3585</v>
      </c>
      <c r="H4027" t="s">
        <v>1120</v>
      </c>
      <c r="I4027" t="s">
        <v>1120</v>
      </c>
      <c r="J4027" s="3" t="s">
        <v>2049</v>
      </c>
      <c r="K4027" s="3" t="s">
        <v>2050</v>
      </c>
      <c r="L4027" s="3" t="s">
        <v>22</v>
      </c>
      <c r="M4027" s="5">
        <v>46785</v>
      </c>
      <c r="O4027" t="s">
        <v>23</v>
      </c>
      <c r="P4027">
        <v>2</v>
      </c>
      <c r="S4027" s="6">
        <v>45385</v>
      </c>
      <c r="T4027" t="s">
        <v>28</v>
      </c>
      <c r="U4027" t="s">
        <v>3963</v>
      </c>
    </row>
    <row r="4028" spans="1:21" hidden="1" x14ac:dyDescent="0.25">
      <c r="A4028" t="s">
        <v>132</v>
      </c>
      <c r="B4028" t="s">
        <v>16</v>
      </c>
      <c r="C4028" t="s">
        <v>17</v>
      </c>
      <c r="E4028" s="1">
        <v>45240</v>
      </c>
      <c r="F4028" s="3" t="s">
        <v>2097</v>
      </c>
      <c r="G4028" t="s">
        <v>3924</v>
      </c>
      <c r="H4028" t="s">
        <v>3039</v>
      </c>
      <c r="I4028" t="s">
        <v>3966</v>
      </c>
      <c r="J4028" s="3" t="s">
        <v>2099</v>
      </c>
      <c r="K4028" s="3">
        <v>7709958</v>
      </c>
      <c r="L4028" s="3" t="s">
        <v>22</v>
      </c>
      <c r="M4028" s="5">
        <v>45754</v>
      </c>
      <c r="O4028" t="s">
        <v>23</v>
      </c>
      <c r="P4028">
        <v>5</v>
      </c>
      <c r="S4028" s="6">
        <v>45384</v>
      </c>
      <c r="T4028" t="s">
        <v>28</v>
      </c>
      <c r="U4028" t="s">
        <v>3963</v>
      </c>
    </row>
    <row r="4029" spans="1:21" hidden="1" x14ac:dyDescent="0.25">
      <c r="A4029" t="s">
        <v>132</v>
      </c>
      <c r="B4029" t="s">
        <v>16</v>
      </c>
      <c r="C4029" t="s">
        <v>17</v>
      </c>
      <c r="E4029" s="1">
        <v>44932</v>
      </c>
      <c r="F4029" s="3" t="s">
        <v>2469</v>
      </c>
      <c r="G4029" t="s">
        <v>2086</v>
      </c>
      <c r="H4029" t="s">
        <v>3561</v>
      </c>
      <c r="J4029" s="3" t="s">
        <v>2087</v>
      </c>
      <c r="K4029" s="3" t="s">
        <v>2088</v>
      </c>
      <c r="L4029" s="3" t="s">
        <v>22</v>
      </c>
      <c r="M4029" s="5">
        <v>45716</v>
      </c>
      <c r="O4029" t="s">
        <v>2089</v>
      </c>
      <c r="P4029">
        <v>1</v>
      </c>
      <c r="S4029" s="6">
        <v>45384</v>
      </c>
      <c r="T4029" t="s">
        <v>28</v>
      </c>
      <c r="U4029" t="s">
        <v>3968</v>
      </c>
    </row>
    <row r="4030" spans="1:21" hidden="1" x14ac:dyDescent="0.25">
      <c r="A4030" t="s">
        <v>132</v>
      </c>
      <c r="B4030" t="s">
        <v>74</v>
      </c>
      <c r="C4030" t="s">
        <v>17</v>
      </c>
      <c r="E4030" s="1">
        <v>45238</v>
      </c>
      <c r="F4030" s="3" t="s">
        <v>1101</v>
      </c>
      <c r="G4030" t="s">
        <v>202</v>
      </c>
      <c r="H4030" t="s">
        <v>2243</v>
      </c>
      <c r="I4030" t="s">
        <v>3451</v>
      </c>
      <c r="J4030" s="3" t="s">
        <v>3439</v>
      </c>
      <c r="K4030" s="3" t="s">
        <v>3353</v>
      </c>
      <c r="L4030" s="3" t="s">
        <v>22</v>
      </c>
      <c r="M4030" s="5">
        <v>45926</v>
      </c>
      <c r="N4030">
        <v>18</v>
      </c>
      <c r="O4030" t="s">
        <v>204</v>
      </c>
      <c r="P4030">
        <v>1</v>
      </c>
      <c r="S4030" s="6">
        <v>45446</v>
      </c>
      <c r="T4030" t="s">
        <v>1971</v>
      </c>
      <c r="U4030" t="s">
        <v>4177</v>
      </c>
    </row>
    <row r="4031" spans="1:21" hidden="1" x14ac:dyDescent="0.25">
      <c r="A4031" t="s">
        <v>132</v>
      </c>
      <c r="B4031" t="s">
        <v>16</v>
      </c>
      <c r="C4031" t="s">
        <v>17</v>
      </c>
      <c r="D4031" t="s">
        <v>2243</v>
      </c>
      <c r="E4031" s="1" t="s">
        <v>3969</v>
      </c>
      <c r="F4031" s="3" t="s">
        <v>231</v>
      </c>
      <c r="G4031" t="s">
        <v>1892</v>
      </c>
      <c r="H4031" t="s">
        <v>233</v>
      </c>
      <c r="I4031" t="s">
        <v>233</v>
      </c>
      <c r="J4031" s="3" t="s">
        <v>1896</v>
      </c>
      <c r="K4031" s="3" t="s">
        <v>1894</v>
      </c>
      <c r="L4031" s="3" t="s">
        <v>22</v>
      </c>
      <c r="M4031" s="5">
        <v>45930</v>
      </c>
      <c r="O4031" t="s">
        <v>23</v>
      </c>
      <c r="P4031">
        <v>1</v>
      </c>
      <c r="S4031" s="6">
        <v>45385</v>
      </c>
      <c r="T4031" t="s">
        <v>28</v>
      </c>
      <c r="U4031" t="s">
        <v>3963</v>
      </c>
    </row>
    <row r="4032" spans="1:21" hidden="1" x14ac:dyDescent="0.25">
      <c r="A4032" t="s">
        <v>132</v>
      </c>
      <c r="B4032" t="s">
        <v>74</v>
      </c>
      <c r="C4032" t="s">
        <v>17</v>
      </c>
      <c r="D4032" t="s">
        <v>2243</v>
      </c>
      <c r="E4032" s="1">
        <v>45372</v>
      </c>
      <c r="F4032" s="3">
        <v>299113</v>
      </c>
      <c r="G4032" t="s">
        <v>3866</v>
      </c>
      <c r="H4032" t="s">
        <v>3193</v>
      </c>
      <c r="I4032" t="s">
        <v>47</v>
      </c>
      <c r="J4032" s="3" t="s">
        <v>3867</v>
      </c>
      <c r="K4032" s="3">
        <v>3297833</v>
      </c>
      <c r="L4032" s="3" t="s">
        <v>22</v>
      </c>
      <c r="M4032" s="5">
        <v>45603</v>
      </c>
      <c r="O4032" t="s">
        <v>2620</v>
      </c>
      <c r="P4032">
        <v>5000</v>
      </c>
      <c r="S4032" s="6">
        <v>45385</v>
      </c>
      <c r="T4032" t="s">
        <v>28</v>
      </c>
      <c r="U4032" t="s">
        <v>3963</v>
      </c>
    </row>
    <row r="4033" spans="1:21" hidden="1" x14ac:dyDescent="0.25">
      <c r="A4033" t="s">
        <v>132</v>
      </c>
      <c r="B4033" t="s">
        <v>16</v>
      </c>
      <c r="C4033" t="s">
        <v>17</v>
      </c>
      <c r="D4033" t="s">
        <v>2243</v>
      </c>
      <c r="E4033" s="1">
        <v>44827</v>
      </c>
      <c r="F4033" s="3" t="s">
        <v>3971</v>
      </c>
      <c r="G4033" t="s">
        <v>134</v>
      </c>
      <c r="H4033" t="s">
        <v>3970</v>
      </c>
      <c r="J4033" s="3" t="s">
        <v>136</v>
      </c>
      <c r="K4033" s="3" t="s">
        <v>137</v>
      </c>
      <c r="L4033" s="3" t="s">
        <v>22</v>
      </c>
      <c r="M4033" s="5">
        <v>46653</v>
      </c>
      <c r="O4033" t="s">
        <v>23</v>
      </c>
      <c r="P4033">
        <v>1</v>
      </c>
      <c r="S4033" s="6">
        <v>45366</v>
      </c>
      <c r="T4033" t="s">
        <v>2032</v>
      </c>
      <c r="U4033" t="s">
        <v>3004</v>
      </c>
    </row>
    <row r="4034" spans="1:21" hidden="1" x14ac:dyDescent="0.25">
      <c r="A4034" t="s">
        <v>132</v>
      </c>
      <c r="B4034" t="s">
        <v>16</v>
      </c>
      <c r="C4034" t="s">
        <v>17</v>
      </c>
      <c r="D4034" t="s">
        <v>2243</v>
      </c>
      <c r="E4034" s="1">
        <v>44827</v>
      </c>
      <c r="F4034" s="3" t="s">
        <v>3971</v>
      </c>
      <c r="G4034" t="s">
        <v>134</v>
      </c>
      <c r="H4034" t="s">
        <v>3970</v>
      </c>
      <c r="J4034" s="3" t="s">
        <v>136</v>
      </c>
      <c r="K4034" s="3" t="s">
        <v>137</v>
      </c>
      <c r="L4034" s="3" t="s">
        <v>22</v>
      </c>
      <c r="M4034" s="5">
        <v>46653</v>
      </c>
      <c r="O4034" t="s">
        <v>23</v>
      </c>
      <c r="P4034">
        <v>1</v>
      </c>
      <c r="S4034" s="6">
        <v>45385</v>
      </c>
      <c r="T4034" t="s">
        <v>28</v>
      </c>
      <c r="U4034" t="s">
        <v>3963</v>
      </c>
    </row>
    <row r="4035" spans="1:21" hidden="1" x14ac:dyDescent="0.25">
      <c r="A4035" t="s">
        <v>132</v>
      </c>
      <c r="B4035" t="s">
        <v>16</v>
      </c>
      <c r="C4035" t="s">
        <v>17</v>
      </c>
      <c r="D4035" t="s">
        <v>2243</v>
      </c>
      <c r="E4035" s="1">
        <v>44250</v>
      </c>
      <c r="F4035" s="3" t="s">
        <v>49</v>
      </c>
      <c r="G4035" t="s">
        <v>3973</v>
      </c>
      <c r="H4035" t="s">
        <v>3193</v>
      </c>
      <c r="I4035" t="s">
        <v>47</v>
      </c>
      <c r="J4035" s="3" t="s">
        <v>51</v>
      </c>
      <c r="K4035" s="3">
        <v>143349</v>
      </c>
      <c r="L4035" s="3" t="s">
        <v>22</v>
      </c>
      <c r="M4035" s="5">
        <v>45869</v>
      </c>
      <c r="O4035" t="s">
        <v>23</v>
      </c>
      <c r="Q4035">
        <v>1</v>
      </c>
      <c r="S4035" s="6">
        <v>45366</v>
      </c>
      <c r="T4035" t="s">
        <v>2032</v>
      </c>
      <c r="U4035" t="s">
        <v>3004</v>
      </c>
    </row>
    <row r="4036" spans="1:21" hidden="1" x14ac:dyDescent="0.25">
      <c r="A4036" t="s">
        <v>132</v>
      </c>
      <c r="B4036" t="s">
        <v>16</v>
      </c>
      <c r="C4036" t="s">
        <v>17</v>
      </c>
      <c r="D4036" t="s">
        <v>2243</v>
      </c>
      <c r="E4036" s="1">
        <v>44250</v>
      </c>
      <c r="F4036" s="3" t="s">
        <v>49</v>
      </c>
      <c r="G4036" t="s">
        <v>3973</v>
      </c>
      <c r="H4036" t="s">
        <v>3193</v>
      </c>
      <c r="I4036" t="s">
        <v>47</v>
      </c>
      <c r="J4036" s="3" t="s">
        <v>51</v>
      </c>
      <c r="K4036" s="3">
        <v>143349</v>
      </c>
      <c r="L4036" s="3" t="s">
        <v>22</v>
      </c>
      <c r="M4036" s="5">
        <v>45869</v>
      </c>
      <c r="O4036" t="s">
        <v>23</v>
      </c>
      <c r="P4036">
        <v>2</v>
      </c>
      <c r="S4036" s="6">
        <v>45385</v>
      </c>
      <c r="T4036" t="s">
        <v>28</v>
      </c>
      <c r="U4036" t="s">
        <v>3972</v>
      </c>
    </row>
    <row r="4037" spans="1:21" hidden="1" x14ac:dyDescent="0.25">
      <c r="A4037" t="s">
        <v>132</v>
      </c>
      <c r="B4037" t="s">
        <v>74</v>
      </c>
      <c r="C4037" t="s">
        <v>17</v>
      </c>
      <c r="D4037" t="s">
        <v>2243</v>
      </c>
      <c r="E4037" s="1">
        <v>45348</v>
      </c>
      <c r="F4037" s="3">
        <v>19700360</v>
      </c>
      <c r="G4037" t="s">
        <v>2244</v>
      </c>
      <c r="H4037" t="s">
        <v>2243</v>
      </c>
      <c r="I4037" t="s">
        <v>67</v>
      </c>
      <c r="J4037" s="3" t="s">
        <v>3781</v>
      </c>
      <c r="K4037" s="3" t="s">
        <v>3782</v>
      </c>
      <c r="L4037" s="3" t="s">
        <v>22</v>
      </c>
      <c r="M4037" s="5">
        <v>45808</v>
      </c>
      <c r="O4037" t="s">
        <v>23</v>
      </c>
      <c r="P4037">
        <v>2000</v>
      </c>
      <c r="S4037" s="6">
        <v>45385</v>
      </c>
      <c r="T4037" t="s">
        <v>28</v>
      </c>
      <c r="U4037" t="s">
        <v>3963</v>
      </c>
    </row>
    <row r="4038" spans="1:21" hidden="1" x14ac:dyDescent="0.25">
      <c r="A4038" t="s">
        <v>132</v>
      </c>
      <c r="B4038" t="s">
        <v>16</v>
      </c>
      <c r="C4038" t="s">
        <v>17</v>
      </c>
      <c r="D4038" t="s">
        <v>2243</v>
      </c>
      <c r="E4038" s="1">
        <v>44753</v>
      </c>
      <c r="F4038" s="3" t="s">
        <v>39</v>
      </c>
      <c r="G4038" t="s">
        <v>1897</v>
      </c>
      <c r="H4038" t="s">
        <v>1272</v>
      </c>
      <c r="I4038" t="s">
        <v>42</v>
      </c>
      <c r="J4038" s="3" t="s">
        <v>1580</v>
      </c>
      <c r="K4038" s="3">
        <v>60355349</v>
      </c>
      <c r="L4038" s="3" t="s">
        <v>22</v>
      </c>
      <c r="M4038" s="5">
        <v>45716</v>
      </c>
      <c r="O4038" t="s">
        <v>23</v>
      </c>
      <c r="P4038">
        <v>2</v>
      </c>
      <c r="S4038" s="6">
        <v>45385</v>
      </c>
      <c r="T4038" t="s">
        <v>28</v>
      </c>
      <c r="U4038" t="s">
        <v>3963</v>
      </c>
    </row>
    <row r="4039" spans="1:21" hidden="1" x14ac:dyDescent="0.25">
      <c r="A4039" t="s">
        <v>132</v>
      </c>
      <c r="B4039" t="s">
        <v>65</v>
      </c>
      <c r="C4039" t="s">
        <v>17</v>
      </c>
      <c r="D4039" t="s">
        <v>2243</v>
      </c>
      <c r="E4039" s="1">
        <v>44833</v>
      </c>
      <c r="F4039" s="3">
        <v>430281</v>
      </c>
      <c r="G4039" t="s">
        <v>3976</v>
      </c>
      <c r="H4039" t="s">
        <v>3887</v>
      </c>
      <c r="I4039" t="s">
        <v>3887</v>
      </c>
      <c r="J4039" s="3" t="s">
        <v>1789</v>
      </c>
      <c r="K4039" s="3">
        <v>19622018</v>
      </c>
      <c r="L4039" s="3" t="s">
        <v>22</v>
      </c>
      <c r="M4039" s="5">
        <v>45853</v>
      </c>
      <c r="O4039" t="s">
        <v>23</v>
      </c>
      <c r="P4039">
        <v>4</v>
      </c>
      <c r="S4039" s="6">
        <v>45385</v>
      </c>
      <c r="T4039" t="s">
        <v>28</v>
      </c>
      <c r="U4039" t="s">
        <v>3963</v>
      </c>
    </row>
    <row r="4040" spans="1:21" hidden="1" x14ac:dyDescent="0.25">
      <c r="A4040" t="s">
        <v>132</v>
      </c>
      <c r="B4040" t="s">
        <v>16</v>
      </c>
      <c r="C4040" t="s">
        <v>17</v>
      </c>
      <c r="E4040" s="1">
        <v>44131</v>
      </c>
      <c r="F4040" s="3" t="s">
        <v>405</v>
      </c>
      <c r="G4040" t="s">
        <v>2785</v>
      </c>
      <c r="H4040" t="s">
        <v>3978</v>
      </c>
      <c r="J4040" s="3" t="s">
        <v>532</v>
      </c>
      <c r="L4040" s="3" t="s">
        <v>22</v>
      </c>
      <c r="M4040" s="5">
        <v>45957</v>
      </c>
      <c r="O4040" t="s">
        <v>23</v>
      </c>
      <c r="P4040">
        <v>2</v>
      </c>
      <c r="S4040" s="6">
        <v>45197</v>
      </c>
      <c r="T4040" t="s">
        <v>3057</v>
      </c>
      <c r="U4040" t="s">
        <v>3972</v>
      </c>
    </row>
    <row r="4041" spans="1:21" hidden="1" x14ac:dyDescent="0.25">
      <c r="A4041" t="s">
        <v>2628</v>
      </c>
      <c r="B4041" t="s">
        <v>16</v>
      </c>
      <c r="C4041" t="s">
        <v>17</v>
      </c>
      <c r="E4041" s="1">
        <v>44131</v>
      </c>
      <c r="F4041" s="3" t="s">
        <v>405</v>
      </c>
      <c r="G4041" t="s">
        <v>2785</v>
      </c>
      <c r="H4041" t="s">
        <v>3978</v>
      </c>
      <c r="J4041" s="3" t="s">
        <v>532</v>
      </c>
      <c r="L4041" s="3" t="s">
        <v>22</v>
      </c>
      <c r="M4041" s="5">
        <v>45957</v>
      </c>
      <c r="O4041" t="s">
        <v>23</v>
      </c>
      <c r="P4041">
        <v>3</v>
      </c>
      <c r="S4041" s="6">
        <v>45366</v>
      </c>
      <c r="T4041" t="s">
        <v>3051</v>
      </c>
      <c r="U4041" t="s">
        <v>3977</v>
      </c>
    </row>
    <row r="4042" spans="1:21" hidden="1" x14ac:dyDescent="0.25">
      <c r="A4042" t="s">
        <v>132</v>
      </c>
      <c r="B4042" t="s">
        <v>16</v>
      </c>
      <c r="C4042" t="s">
        <v>17</v>
      </c>
      <c r="E4042" s="1">
        <v>44131</v>
      </c>
      <c r="F4042" s="3" t="s">
        <v>405</v>
      </c>
      <c r="G4042" t="s">
        <v>2785</v>
      </c>
      <c r="H4042" t="s">
        <v>3978</v>
      </c>
      <c r="J4042" s="3" t="s">
        <v>532</v>
      </c>
      <c r="L4042" s="3" t="s">
        <v>22</v>
      </c>
      <c r="M4042" s="5">
        <v>45957</v>
      </c>
      <c r="O4042" t="s">
        <v>23</v>
      </c>
      <c r="P4042">
        <v>4</v>
      </c>
      <c r="Q4042">
        <v>5</v>
      </c>
      <c r="S4042" s="6">
        <v>45385</v>
      </c>
      <c r="T4042" t="s">
        <v>3057</v>
      </c>
      <c r="U4042" t="s">
        <v>3963</v>
      </c>
    </row>
    <row r="4043" spans="1:21" hidden="1" x14ac:dyDescent="0.25">
      <c r="A4043" t="s">
        <v>132</v>
      </c>
      <c r="B4043" t="s">
        <v>16</v>
      </c>
      <c r="C4043" t="s">
        <v>17</v>
      </c>
      <c r="E4043" s="1">
        <v>45411</v>
      </c>
      <c r="F4043" s="3" t="s">
        <v>2126</v>
      </c>
      <c r="G4043" t="s">
        <v>3979</v>
      </c>
      <c r="H4043" t="s">
        <v>2243</v>
      </c>
      <c r="I4043" t="s">
        <v>1120</v>
      </c>
      <c r="J4043" s="3" t="s">
        <v>3980</v>
      </c>
      <c r="K4043" s="3" t="s">
        <v>3981</v>
      </c>
      <c r="L4043" s="3" t="s">
        <v>22</v>
      </c>
      <c r="M4043" s="5">
        <v>47237</v>
      </c>
      <c r="N4043">
        <v>24</v>
      </c>
      <c r="O4043" t="s">
        <v>23</v>
      </c>
      <c r="R4043" s="10">
        <v>24</v>
      </c>
      <c r="S4043" s="6">
        <v>45411</v>
      </c>
      <c r="T4043" t="s">
        <v>2032</v>
      </c>
      <c r="U4043" t="s">
        <v>2022</v>
      </c>
    </row>
    <row r="4044" spans="1:21" hidden="1" x14ac:dyDescent="0.25">
      <c r="A4044" t="s">
        <v>1794</v>
      </c>
      <c r="B4044" t="s">
        <v>16</v>
      </c>
      <c r="C4044" t="s">
        <v>17</v>
      </c>
      <c r="D4044" t="s">
        <v>2243</v>
      </c>
      <c r="E4044" s="1">
        <v>44900</v>
      </c>
      <c r="F4044" s="3">
        <v>1753366</v>
      </c>
      <c r="G4044" t="s">
        <v>1916</v>
      </c>
      <c r="H4044" t="s">
        <v>3014</v>
      </c>
      <c r="J4044" s="3" t="s">
        <v>1947</v>
      </c>
      <c r="K4044" s="3">
        <v>6106508086</v>
      </c>
      <c r="L4044" s="3" t="s">
        <v>22</v>
      </c>
      <c r="M4044" s="5">
        <v>45869</v>
      </c>
      <c r="O4044" t="s">
        <v>23</v>
      </c>
      <c r="P4044">
        <v>600</v>
      </c>
      <c r="S4044" s="6">
        <v>45385</v>
      </c>
      <c r="T4044" t="s">
        <v>28</v>
      </c>
      <c r="U4044" t="s">
        <v>3963</v>
      </c>
    </row>
    <row r="4045" spans="1:21" hidden="1" x14ac:dyDescent="0.25">
      <c r="A4045" t="s">
        <v>1794</v>
      </c>
      <c r="B4045" t="s">
        <v>16</v>
      </c>
      <c r="C4045" t="s">
        <v>17</v>
      </c>
      <c r="D4045" t="s">
        <v>2243</v>
      </c>
      <c r="E4045" s="1">
        <v>45279</v>
      </c>
      <c r="F4045" s="3">
        <v>3006</v>
      </c>
      <c r="G4045" t="s">
        <v>2168</v>
      </c>
      <c r="H4045" t="s">
        <v>3193</v>
      </c>
      <c r="I4045" t="s">
        <v>20</v>
      </c>
      <c r="J4045" s="3" t="s">
        <v>3982</v>
      </c>
      <c r="K4045" s="3">
        <v>24923030</v>
      </c>
      <c r="L4045" s="3" t="s">
        <v>22</v>
      </c>
      <c r="M4045" s="5">
        <v>46271</v>
      </c>
      <c r="N4045">
        <v>100</v>
      </c>
      <c r="O4045" t="s">
        <v>23</v>
      </c>
      <c r="R4045" s="10">
        <v>90</v>
      </c>
      <c r="S4045" s="6">
        <v>45279</v>
      </c>
      <c r="T4045" t="s">
        <v>2032</v>
      </c>
      <c r="U4045" t="s">
        <v>2022</v>
      </c>
    </row>
    <row r="4046" spans="1:21" hidden="1" x14ac:dyDescent="0.25">
      <c r="A4046" t="s">
        <v>1794</v>
      </c>
      <c r="B4046" t="s">
        <v>16</v>
      </c>
      <c r="C4046" t="s">
        <v>17</v>
      </c>
      <c r="D4046" t="s">
        <v>2243</v>
      </c>
      <c r="E4046" s="1">
        <v>45279</v>
      </c>
      <c r="F4046" s="3">
        <v>3006</v>
      </c>
      <c r="G4046" t="s">
        <v>2168</v>
      </c>
      <c r="H4046" t="s">
        <v>3193</v>
      </c>
      <c r="I4046" t="s">
        <v>20</v>
      </c>
      <c r="J4046" s="3" t="s">
        <v>3982</v>
      </c>
      <c r="K4046" s="3">
        <v>24923030</v>
      </c>
      <c r="L4046" s="3" t="s">
        <v>22</v>
      </c>
      <c r="M4046" s="5">
        <v>46271</v>
      </c>
      <c r="O4046" t="s">
        <v>23</v>
      </c>
      <c r="P4046">
        <v>10</v>
      </c>
      <c r="S4046" s="6">
        <v>45280</v>
      </c>
      <c r="T4046" t="s">
        <v>2777</v>
      </c>
      <c r="U4046" t="s">
        <v>3642</v>
      </c>
    </row>
    <row r="4047" spans="1:21" hidden="1" x14ac:dyDescent="0.25">
      <c r="A4047" t="s">
        <v>1794</v>
      </c>
      <c r="B4047" t="s">
        <v>16</v>
      </c>
      <c r="C4047" t="s">
        <v>17</v>
      </c>
      <c r="D4047" t="s">
        <v>2243</v>
      </c>
      <c r="E4047" s="1">
        <v>45033</v>
      </c>
      <c r="F4047" s="3" t="s">
        <v>2538</v>
      </c>
      <c r="G4047" t="s">
        <v>2539</v>
      </c>
      <c r="H4047" t="s">
        <v>187</v>
      </c>
      <c r="J4047" s="3" t="s">
        <v>2540</v>
      </c>
      <c r="K4047" s="3">
        <v>220701</v>
      </c>
      <c r="L4047" s="3" t="s">
        <v>22</v>
      </c>
      <c r="M4047" s="5">
        <v>45444</v>
      </c>
      <c r="O4047" t="s">
        <v>23</v>
      </c>
      <c r="P4047">
        <v>4</v>
      </c>
      <c r="S4047" s="6">
        <v>45385</v>
      </c>
      <c r="T4047" t="s">
        <v>28</v>
      </c>
      <c r="U4047" t="s">
        <v>3963</v>
      </c>
    </row>
    <row r="4048" spans="1:21" hidden="1" x14ac:dyDescent="0.25">
      <c r="A4048" t="s">
        <v>1794</v>
      </c>
      <c r="B4048" t="s">
        <v>16</v>
      </c>
      <c r="C4048" t="s">
        <v>17</v>
      </c>
      <c r="E4048" s="1">
        <v>44902</v>
      </c>
      <c r="F4048" s="3" t="s">
        <v>536</v>
      </c>
      <c r="G4048" t="s">
        <v>1945</v>
      </c>
      <c r="H4048" t="s">
        <v>3193</v>
      </c>
      <c r="I4048" t="s">
        <v>33</v>
      </c>
      <c r="J4048" s="3" t="s">
        <v>1946</v>
      </c>
      <c r="K4048" s="3">
        <v>600006</v>
      </c>
      <c r="L4048" s="3" t="s">
        <v>22</v>
      </c>
      <c r="M4048" s="5">
        <v>45974</v>
      </c>
      <c r="O4048" t="s">
        <v>23</v>
      </c>
      <c r="P4048">
        <v>7</v>
      </c>
      <c r="S4048" s="6">
        <v>45385</v>
      </c>
      <c r="T4048" t="s">
        <v>2032</v>
      </c>
      <c r="U4048" t="s">
        <v>3004</v>
      </c>
    </row>
    <row r="4049" spans="1:21" hidden="1" x14ac:dyDescent="0.25">
      <c r="A4049" t="s">
        <v>1794</v>
      </c>
      <c r="B4049" t="s">
        <v>16</v>
      </c>
      <c r="C4049" t="s">
        <v>17</v>
      </c>
      <c r="E4049" s="1">
        <v>44902</v>
      </c>
      <c r="F4049" s="3" t="s">
        <v>536</v>
      </c>
      <c r="G4049" t="s">
        <v>1945</v>
      </c>
      <c r="H4049" t="s">
        <v>3193</v>
      </c>
      <c r="I4049" t="s">
        <v>33</v>
      </c>
      <c r="J4049" s="3" t="s">
        <v>1946</v>
      </c>
      <c r="K4049" s="3">
        <v>600006</v>
      </c>
      <c r="L4049" s="3" t="s">
        <v>22</v>
      </c>
      <c r="M4049" s="5">
        <v>45974</v>
      </c>
      <c r="O4049" t="s">
        <v>23</v>
      </c>
      <c r="P4049">
        <v>4</v>
      </c>
      <c r="S4049" s="6">
        <v>45385</v>
      </c>
      <c r="T4049" t="s">
        <v>28</v>
      </c>
      <c r="U4049" t="s">
        <v>3963</v>
      </c>
    </row>
    <row r="4050" spans="1:21" hidden="1" x14ac:dyDescent="0.25">
      <c r="A4050" t="s">
        <v>2614</v>
      </c>
      <c r="B4050" t="s">
        <v>16</v>
      </c>
      <c r="C4050" t="s">
        <v>17</v>
      </c>
      <c r="D4050" t="s">
        <v>2243</v>
      </c>
      <c r="E4050" s="1">
        <v>45104</v>
      </c>
      <c r="F4050" s="3" t="s">
        <v>3120</v>
      </c>
      <c r="G4050" t="s">
        <v>3350</v>
      </c>
      <c r="H4050" t="s">
        <v>3193</v>
      </c>
      <c r="J4050" s="3" t="s">
        <v>3121</v>
      </c>
      <c r="K4050" s="3" t="s">
        <v>3122</v>
      </c>
      <c r="L4050" s="3" t="s">
        <v>22</v>
      </c>
      <c r="M4050" s="5">
        <v>46931</v>
      </c>
      <c r="O4050" t="s">
        <v>23</v>
      </c>
      <c r="P4050">
        <v>5</v>
      </c>
      <c r="S4050" s="6">
        <v>45645</v>
      </c>
      <c r="T4050" t="s">
        <v>2777</v>
      </c>
      <c r="U4050" t="s">
        <v>3983</v>
      </c>
    </row>
    <row r="4051" spans="1:21" hidden="1" x14ac:dyDescent="0.25">
      <c r="A4051" t="s">
        <v>2614</v>
      </c>
      <c r="B4051" t="s">
        <v>16</v>
      </c>
      <c r="C4051" t="s">
        <v>17</v>
      </c>
      <c r="E4051" s="1">
        <v>45237</v>
      </c>
      <c r="F4051" s="3" t="s">
        <v>361</v>
      </c>
      <c r="G4051" t="s">
        <v>1876</v>
      </c>
      <c r="I4051" t="s">
        <v>41</v>
      </c>
      <c r="J4051" s="3" t="s">
        <v>3345</v>
      </c>
      <c r="K4051" s="3">
        <v>6052104010</v>
      </c>
      <c r="L4051" s="3" t="s">
        <v>22</v>
      </c>
      <c r="M4051" s="5">
        <v>46197</v>
      </c>
      <c r="O4051" t="s">
        <v>23</v>
      </c>
      <c r="P4051">
        <v>1</v>
      </c>
      <c r="S4051" s="6">
        <v>45363</v>
      </c>
      <c r="T4051" t="s">
        <v>3137</v>
      </c>
      <c r="U4051" t="s">
        <v>3995</v>
      </c>
    </row>
    <row r="4052" spans="1:21" hidden="1" x14ac:dyDescent="0.25">
      <c r="A4052" t="s">
        <v>2614</v>
      </c>
      <c r="B4052" t="s">
        <v>16</v>
      </c>
      <c r="C4052" t="s">
        <v>17</v>
      </c>
      <c r="E4052" s="1">
        <v>45237</v>
      </c>
      <c r="F4052" s="3" t="s">
        <v>361</v>
      </c>
      <c r="G4052" t="s">
        <v>1876</v>
      </c>
      <c r="I4052" t="s">
        <v>41</v>
      </c>
      <c r="J4052" s="3" t="s">
        <v>3345</v>
      </c>
      <c r="K4052" s="3">
        <v>6052104010</v>
      </c>
      <c r="L4052" s="3" t="s">
        <v>22</v>
      </c>
      <c r="M4052" s="5">
        <v>46197</v>
      </c>
      <c r="O4052" t="s">
        <v>23</v>
      </c>
      <c r="P4052">
        <v>4</v>
      </c>
      <c r="S4052" s="6">
        <v>45385</v>
      </c>
      <c r="T4052" t="s">
        <v>28</v>
      </c>
      <c r="U4052" t="s">
        <v>3963</v>
      </c>
    </row>
    <row r="4053" spans="1:21" hidden="1" x14ac:dyDescent="0.25">
      <c r="A4053" t="s">
        <v>3731</v>
      </c>
      <c r="B4053" t="s">
        <v>16</v>
      </c>
      <c r="C4053" t="s">
        <v>17</v>
      </c>
      <c r="D4053" t="s">
        <v>2243</v>
      </c>
      <c r="E4053" s="1">
        <v>45414</v>
      </c>
      <c r="F4053" s="3" t="s">
        <v>3984</v>
      </c>
      <c r="G4053" t="s">
        <v>2275</v>
      </c>
      <c r="H4053" t="s">
        <v>2243</v>
      </c>
      <c r="I4053" t="s">
        <v>3202</v>
      </c>
      <c r="J4053" s="3" t="s">
        <v>3985</v>
      </c>
      <c r="K4053" s="3">
        <v>220701</v>
      </c>
      <c r="L4053" s="3" t="s">
        <v>22</v>
      </c>
      <c r="M4053" s="5">
        <v>47240</v>
      </c>
      <c r="N4053">
        <v>50</v>
      </c>
      <c r="O4053" t="s">
        <v>23</v>
      </c>
      <c r="R4053" s="10">
        <f>Table1[[#This Row],[Initial Balance]]-P4218-P4576-P4577-P4578</f>
        <v>30</v>
      </c>
      <c r="S4053" s="6">
        <v>45421</v>
      </c>
      <c r="T4053" t="s">
        <v>2032</v>
      </c>
      <c r="U4053" t="s">
        <v>2022</v>
      </c>
    </row>
    <row r="4054" spans="1:21" hidden="1" x14ac:dyDescent="0.25">
      <c r="A4054" t="s">
        <v>3731</v>
      </c>
      <c r="B4054" t="s">
        <v>16</v>
      </c>
      <c r="C4054" t="s">
        <v>17</v>
      </c>
      <c r="D4054" t="s">
        <v>2243</v>
      </c>
      <c r="E4054" s="1">
        <v>45421</v>
      </c>
      <c r="F4054" s="3" t="s">
        <v>3381</v>
      </c>
      <c r="G4054" t="s">
        <v>3988</v>
      </c>
      <c r="H4054" t="s">
        <v>2243</v>
      </c>
      <c r="I4054" t="s">
        <v>233</v>
      </c>
      <c r="J4054" s="3" t="s">
        <v>3987</v>
      </c>
      <c r="K4054" s="3" t="s">
        <v>3986</v>
      </c>
      <c r="L4054" s="3" t="s">
        <v>22</v>
      </c>
      <c r="M4054" s="5">
        <v>46112</v>
      </c>
      <c r="N4054">
        <v>5</v>
      </c>
      <c r="O4054" t="s">
        <v>23</v>
      </c>
      <c r="R4054" s="10">
        <f>Table1[[#This Row],[Initial Balance]]-P4222-P4580</f>
        <v>1</v>
      </c>
      <c r="S4054" s="6">
        <v>45421</v>
      </c>
      <c r="T4054" t="s">
        <v>2032</v>
      </c>
      <c r="U4054" t="s">
        <v>2022</v>
      </c>
    </row>
    <row r="4055" spans="1:21" hidden="1" x14ac:dyDescent="0.25">
      <c r="A4055" t="s">
        <v>3731</v>
      </c>
      <c r="B4055" t="s">
        <v>65</v>
      </c>
      <c r="C4055" t="s">
        <v>17</v>
      </c>
      <c r="D4055" t="s">
        <v>2243</v>
      </c>
      <c r="E4055" s="1">
        <v>45421</v>
      </c>
      <c r="F4055" s="3" t="s">
        <v>2243</v>
      </c>
      <c r="G4055" t="s">
        <v>3907</v>
      </c>
      <c r="H4055" t="s">
        <v>2243</v>
      </c>
      <c r="I4055" t="s">
        <v>67</v>
      </c>
      <c r="J4055" s="3" t="s">
        <v>3989</v>
      </c>
      <c r="K4055" s="3">
        <v>1703856</v>
      </c>
      <c r="L4055" s="3" t="s">
        <v>22</v>
      </c>
      <c r="M4055" s="5">
        <v>47247</v>
      </c>
      <c r="N4055">
        <v>11800</v>
      </c>
      <c r="O4055" t="s">
        <v>23</v>
      </c>
      <c r="R4055" s="10">
        <f>Table1[[#This Row],[Initial Balance]]-P4225-P4226-P4568-P4569-P4570</f>
        <v>0</v>
      </c>
      <c r="S4055" s="6">
        <v>45415</v>
      </c>
      <c r="T4055" t="s">
        <v>2032</v>
      </c>
      <c r="U4055" t="s">
        <v>2022</v>
      </c>
    </row>
    <row r="4056" spans="1:21" hidden="1" x14ac:dyDescent="0.25">
      <c r="A4056" t="s">
        <v>3731</v>
      </c>
      <c r="B4056" t="s">
        <v>65</v>
      </c>
      <c r="C4056" t="s">
        <v>17</v>
      </c>
      <c r="D4056" t="s">
        <v>2243</v>
      </c>
      <c r="E4056" s="1">
        <v>45401</v>
      </c>
      <c r="F4056" s="3">
        <v>1793780</v>
      </c>
      <c r="G4056" t="s">
        <v>3990</v>
      </c>
      <c r="H4056" t="s">
        <v>594</v>
      </c>
      <c r="I4056" t="s">
        <v>3964</v>
      </c>
      <c r="J4056" s="3" t="s">
        <v>3991</v>
      </c>
      <c r="K4056" s="3">
        <v>6107339912</v>
      </c>
      <c r="L4056" s="3" t="s">
        <v>22</v>
      </c>
      <c r="M4056" s="5">
        <v>46101</v>
      </c>
      <c r="N4056">
        <v>8112</v>
      </c>
      <c r="O4056" t="s">
        <v>23</v>
      </c>
      <c r="R4056" s="10">
        <v>8112</v>
      </c>
      <c r="S4056" s="6">
        <v>45415</v>
      </c>
      <c r="T4056" t="s">
        <v>2032</v>
      </c>
      <c r="U4056" t="s">
        <v>2022</v>
      </c>
    </row>
    <row r="4057" spans="1:21" hidden="1" x14ac:dyDescent="0.25">
      <c r="A4057" t="s">
        <v>3731</v>
      </c>
      <c r="B4057" t="s">
        <v>65</v>
      </c>
      <c r="C4057" t="s">
        <v>17</v>
      </c>
      <c r="D4057" t="s">
        <v>2243</v>
      </c>
      <c r="E4057" s="1">
        <v>45401</v>
      </c>
      <c r="F4057" s="3" t="s">
        <v>597</v>
      </c>
      <c r="G4057" t="s">
        <v>2886</v>
      </c>
      <c r="H4057" t="s">
        <v>3016</v>
      </c>
      <c r="I4057" t="s">
        <v>3993</v>
      </c>
      <c r="J4057" s="3" t="s">
        <v>3992</v>
      </c>
      <c r="K4057" s="3">
        <v>55200</v>
      </c>
      <c r="L4057" s="3" t="s">
        <v>22</v>
      </c>
      <c r="M4057" s="5">
        <v>46076</v>
      </c>
      <c r="N4057">
        <v>15620</v>
      </c>
      <c r="O4057" t="s">
        <v>23</v>
      </c>
      <c r="R4057" s="10">
        <f>Table1[[#This Row],[Initial Balance]]-P4196-P4564-P4565-P4566</f>
        <v>0</v>
      </c>
      <c r="S4057" s="6">
        <v>45415</v>
      </c>
      <c r="T4057" t="s">
        <v>2032</v>
      </c>
      <c r="U4057" t="s">
        <v>2022</v>
      </c>
    </row>
    <row r="4058" spans="1:21" hidden="1" x14ac:dyDescent="0.25">
      <c r="A4058" t="s">
        <v>3731</v>
      </c>
      <c r="B4058" t="s">
        <v>65</v>
      </c>
      <c r="C4058" t="s">
        <v>17</v>
      </c>
      <c r="D4058" t="s">
        <v>2243</v>
      </c>
      <c r="E4058" s="1">
        <v>45401</v>
      </c>
      <c r="F4058" s="3">
        <v>1793780</v>
      </c>
      <c r="G4058" t="s">
        <v>3990</v>
      </c>
      <c r="H4058" t="s">
        <v>594</v>
      </c>
      <c r="I4058" t="s">
        <v>3964</v>
      </c>
      <c r="J4058" s="3" t="s">
        <v>3994</v>
      </c>
      <c r="K4058" s="3">
        <v>6107339912</v>
      </c>
      <c r="L4058" s="3" t="s">
        <v>22</v>
      </c>
      <c r="M4058" s="5">
        <v>46101</v>
      </c>
      <c r="N4058">
        <v>8944</v>
      </c>
      <c r="O4058" t="s">
        <v>23</v>
      </c>
      <c r="R4058" s="10">
        <f>Table1[[#This Row],[Initial Balance]]-P4197</f>
        <v>4160</v>
      </c>
      <c r="S4058" s="6">
        <v>45415</v>
      </c>
      <c r="T4058" t="s">
        <v>2032</v>
      </c>
      <c r="U4058" t="s">
        <v>2022</v>
      </c>
    </row>
    <row r="4059" spans="1:21" hidden="1" x14ac:dyDescent="0.25">
      <c r="E4059" s="1"/>
      <c r="M4059" s="5"/>
      <c r="S4059" s="6">
        <v>45295</v>
      </c>
      <c r="T4059" t="s">
        <v>2420</v>
      </c>
      <c r="U4059" t="s">
        <v>3996</v>
      </c>
    </row>
    <row r="4060" spans="1:21" hidden="1" x14ac:dyDescent="0.25">
      <c r="A4060" t="s">
        <v>711</v>
      </c>
      <c r="B4060" t="s">
        <v>74</v>
      </c>
      <c r="C4060" t="s">
        <v>17</v>
      </c>
      <c r="E4060" s="1">
        <v>45571</v>
      </c>
      <c r="F4060" s="3" t="s">
        <v>3602</v>
      </c>
      <c r="G4060" t="s">
        <v>2812</v>
      </c>
      <c r="H4060" t="s">
        <v>2243</v>
      </c>
      <c r="I4060" t="s">
        <v>3108</v>
      </c>
      <c r="J4060" s="3" t="s">
        <v>3603</v>
      </c>
      <c r="K4060" s="3" t="s">
        <v>3604</v>
      </c>
      <c r="L4060" s="3" t="s">
        <v>22</v>
      </c>
      <c r="M4060" s="5">
        <v>45519</v>
      </c>
      <c r="O4060" t="s">
        <v>3541</v>
      </c>
      <c r="P4060">
        <v>4</v>
      </c>
      <c r="S4060" s="6">
        <v>45384</v>
      </c>
      <c r="T4060" t="s">
        <v>28</v>
      </c>
      <c r="U4060" t="s">
        <v>3997</v>
      </c>
    </row>
    <row r="4061" spans="1:21" hidden="1" x14ac:dyDescent="0.25">
      <c r="A4061" t="s">
        <v>711</v>
      </c>
      <c r="B4061" t="s">
        <v>65</v>
      </c>
      <c r="C4061" t="s">
        <v>17</v>
      </c>
      <c r="D4061" t="s">
        <v>2243</v>
      </c>
      <c r="E4061" s="1">
        <v>45376</v>
      </c>
      <c r="F4061" s="3" t="s">
        <v>3558</v>
      </c>
      <c r="G4061" t="s">
        <v>3998</v>
      </c>
      <c r="H4061" t="s">
        <v>3203</v>
      </c>
      <c r="I4061" t="s">
        <v>233</v>
      </c>
      <c r="J4061" s="3" t="s">
        <v>3999</v>
      </c>
      <c r="K4061" s="3">
        <v>1388728</v>
      </c>
      <c r="L4061" s="3" t="s">
        <v>22</v>
      </c>
      <c r="M4061" s="5">
        <v>47202</v>
      </c>
      <c r="N4061">
        <v>360</v>
      </c>
      <c r="O4061" t="s">
        <v>23</v>
      </c>
      <c r="R4061" s="10">
        <v>72</v>
      </c>
      <c r="S4061" s="6">
        <v>45376</v>
      </c>
      <c r="T4061" t="s">
        <v>2032</v>
      </c>
      <c r="U4061" t="s">
        <v>2022</v>
      </c>
    </row>
    <row r="4062" spans="1:21" hidden="1" x14ac:dyDescent="0.25">
      <c r="A4062" t="s">
        <v>711</v>
      </c>
      <c r="B4062" t="s">
        <v>65</v>
      </c>
      <c r="C4062" t="s">
        <v>17</v>
      </c>
      <c r="D4062" t="s">
        <v>2243</v>
      </c>
      <c r="E4062" s="1">
        <v>45376</v>
      </c>
      <c r="F4062" s="3" t="s">
        <v>3558</v>
      </c>
      <c r="G4062" t="s">
        <v>4000</v>
      </c>
      <c r="H4062" t="s">
        <v>3203</v>
      </c>
      <c r="I4062" t="s">
        <v>233</v>
      </c>
      <c r="J4062" s="3" t="s">
        <v>3999</v>
      </c>
      <c r="K4062" s="3">
        <v>1388728</v>
      </c>
      <c r="L4062" s="3" t="s">
        <v>22</v>
      </c>
      <c r="M4062" s="5">
        <v>47202</v>
      </c>
      <c r="O4062" t="s">
        <v>23</v>
      </c>
      <c r="P4062">
        <v>288</v>
      </c>
      <c r="S4062" s="6">
        <v>45409</v>
      </c>
      <c r="T4062" s="12" t="s">
        <v>2420</v>
      </c>
      <c r="U4062" t="s">
        <v>3996</v>
      </c>
    </row>
    <row r="4063" spans="1:21" hidden="1" x14ac:dyDescent="0.25">
      <c r="A4063" t="s">
        <v>711</v>
      </c>
      <c r="B4063" t="s">
        <v>16</v>
      </c>
      <c r="C4063" t="s">
        <v>17</v>
      </c>
      <c r="E4063" s="1">
        <v>44378</v>
      </c>
      <c r="F4063" s="3" t="s">
        <v>915</v>
      </c>
      <c r="G4063" t="s">
        <v>3998</v>
      </c>
      <c r="H4063" t="s">
        <v>323</v>
      </c>
      <c r="I4063" t="s">
        <v>233</v>
      </c>
      <c r="J4063" s="3" t="s">
        <v>918</v>
      </c>
      <c r="K4063" s="3">
        <v>1381079</v>
      </c>
      <c r="L4063" s="3" t="s">
        <v>22</v>
      </c>
      <c r="M4063" s="5">
        <v>46204</v>
      </c>
      <c r="O4063" t="s">
        <v>23</v>
      </c>
      <c r="P4063">
        <v>2</v>
      </c>
      <c r="S4063" s="6">
        <v>45341</v>
      </c>
      <c r="T4063" t="s">
        <v>689</v>
      </c>
      <c r="U4063" t="s">
        <v>3799</v>
      </c>
    </row>
    <row r="4064" spans="1:21" hidden="1" x14ac:dyDescent="0.25">
      <c r="A4064" t="s">
        <v>711</v>
      </c>
      <c r="B4064" t="s">
        <v>16</v>
      </c>
      <c r="C4064" t="s">
        <v>17</v>
      </c>
      <c r="E4064" s="1">
        <v>44378</v>
      </c>
      <c r="F4064" s="3" t="s">
        <v>915</v>
      </c>
      <c r="G4064" t="s">
        <v>4002</v>
      </c>
      <c r="H4064" t="s">
        <v>323</v>
      </c>
      <c r="I4064" t="s">
        <v>233</v>
      </c>
      <c r="J4064" s="3" t="s">
        <v>918</v>
      </c>
      <c r="K4064" s="3">
        <v>1381079</v>
      </c>
      <c r="L4064" s="3" t="s">
        <v>22</v>
      </c>
      <c r="M4064" s="5">
        <v>46204</v>
      </c>
      <c r="O4064" t="s">
        <v>23</v>
      </c>
      <c r="P4064">
        <v>53</v>
      </c>
      <c r="S4064" s="6">
        <v>45412</v>
      </c>
      <c r="T4064" t="s">
        <v>2420</v>
      </c>
      <c r="U4064" t="s">
        <v>4001</v>
      </c>
    </row>
    <row r="4065" spans="1:21" hidden="1" x14ac:dyDescent="0.25">
      <c r="A4065" t="s">
        <v>711</v>
      </c>
      <c r="B4065" t="s">
        <v>74</v>
      </c>
      <c r="C4065" t="s">
        <v>17</v>
      </c>
      <c r="E4065" s="1">
        <v>45258</v>
      </c>
      <c r="F4065" s="3" t="s">
        <v>3588</v>
      </c>
      <c r="G4065" t="s">
        <v>3589</v>
      </c>
      <c r="H4065" t="s">
        <v>2800</v>
      </c>
      <c r="J4065" s="3" t="s">
        <v>3591</v>
      </c>
      <c r="K4065" s="3" t="s">
        <v>3592</v>
      </c>
      <c r="L4065" s="3" t="s">
        <v>22</v>
      </c>
      <c r="M4065" s="5">
        <v>46161</v>
      </c>
      <c r="N4065">
        <v>100</v>
      </c>
      <c r="O4065" t="s">
        <v>3541</v>
      </c>
      <c r="P4065">
        <v>20</v>
      </c>
      <c r="S4065" s="6">
        <v>45371</v>
      </c>
      <c r="T4065" t="s">
        <v>199</v>
      </c>
      <c r="U4065" t="s">
        <v>4003</v>
      </c>
    </row>
    <row r="4066" spans="1:21" hidden="1" x14ac:dyDescent="0.25">
      <c r="A4066" t="s">
        <v>711</v>
      </c>
      <c r="B4066" t="s">
        <v>74</v>
      </c>
      <c r="C4066" t="s">
        <v>17</v>
      </c>
      <c r="E4066" s="1">
        <v>45258</v>
      </c>
      <c r="F4066" s="3" t="s">
        <v>3588</v>
      </c>
      <c r="G4066" t="s">
        <v>3589</v>
      </c>
      <c r="H4066" t="s">
        <v>2800</v>
      </c>
      <c r="J4066" s="3" t="s">
        <v>3591</v>
      </c>
      <c r="K4066" s="3" t="s">
        <v>3592</v>
      </c>
      <c r="L4066" s="3" t="s">
        <v>22</v>
      </c>
      <c r="M4066" s="5">
        <v>46161</v>
      </c>
      <c r="N4066">
        <v>100</v>
      </c>
      <c r="O4066" t="s">
        <v>3541</v>
      </c>
      <c r="P4066">
        <v>20</v>
      </c>
      <c r="S4066" s="6">
        <v>45419</v>
      </c>
      <c r="T4066" t="s">
        <v>199</v>
      </c>
      <c r="U4066" t="s">
        <v>4004</v>
      </c>
    </row>
    <row r="4067" spans="1:21" hidden="1" x14ac:dyDescent="0.25">
      <c r="A4067" t="s">
        <v>711</v>
      </c>
      <c r="B4067" t="s">
        <v>74</v>
      </c>
      <c r="C4067" t="s">
        <v>17</v>
      </c>
      <c r="E4067" s="1">
        <v>45203</v>
      </c>
      <c r="F4067" s="3" t="s">
        <v>693</v>
      </c>
      <c r="G4067" t="s">
        <v>3638</v>
      </c>
      <c r="H4067" t="s">
        <v>1702</v>
      </c>
      <c r="J4067" s="3" t="s">
        <v>3639</v>
      </c>
      <c r="K4067" s="3" t="s">
        <v>3357</v>
      </c>
      <c r="L4067" s="3" t="s">
        <v>22</v>
      </c>
      <c r="M4067" s="5">
        <v>46220</v>
      </c>
      <c r="O4067" t="s">
        <v>3541</v>
      </c>
      <c r="P4067">
        <v>4</v>
      </c>
      <c r="S4067" s="6">
        <v>45419</v>
      </c>
      <c r="T4067" t="s">
        <v>199</v>
      </c>
      <c r="U4067" t="s">
        <v>4004</v>
      </c>
    </row>
    <row r="4068" spans="1:21" hidden="1" x14ac:dyDescent="0.25">
      <c r="A4068" t="s">
        <v>711</v>
      </c>
      <c r="B4068" t="s">
        <v>74</v>
      </c>
      <c r="C4068" t="s">
        <v>17</v>
      </c>
      <c r="E4068" s="1">
        <v>45258</v>
      </c>
      <c r="F4068" s="3" t="s">
        <v>693</v>
      </c>
      <c r="G4068" t="s">
        <v>3638</v>
      </c>
      <c r="H4068" t="s">
        <v>1702</v>
      </c>
      <c r="J4068" s="3" t="s">
        <v>4005</v>
      </c>
      <c r="K4068" s="3" t="s">
        <v>3357</v>
      </c>
      <c r="L4068" s="3" t="s">
        <v>22</v>
      </c>
      <c r="M4068" s="5">
        <v>46220</v>
      </c>
      <c r="N4068">
        <v>6</v>
      </c>
      <c r="O4068" t="s">
        <v>3541</v>
      </c>
      <c r="R4068" s="10">
        <v>0</v>
      </c>
      <c r="S4068" s="6">
        <v>45265</v>
      </c>
      <c r="T4068" t="s">
        <v>2032</v>
      </c>
      <c r="U4068" t="s">
        <v>4006</v>
      </c>
    </row>
    <row r="4069" spans="1:21" hidden="1" x14ac:dyDescent="0.25">
      <c r="A4069" t="s">
        <v>711</v>
      </c>
      <c r="B4069" t="s">
        <v>74</v>
      </c>
      <c r="C4069" t="s">
        <v>17</v>
      </c>
      <c r="E4069" s="1">
        <v>45258</v>
      </c>
      <c r="F4069" s="3" t="s">
        <v>693</v>
      </c>
      <c r="G4069" t="s">
        <v>3638</v>
      </c>
      <c r="H4069" t="s">
        <v>1702</v>
      </c>
      <c r="J4069" s="3" t="s">
        <v>4005</v>
      </c>
      <c r="K4069" s="3" t="s">
        <v>3357</v>
      </c>
      <c r="L4069" s="3" t="s">
        <v>22</v>
      </c>
      <c r="M4069" s="5">
        <v>46220</v>
      </c>
      <c r="O4069" t="s">
        <v>3541</v>
      </c>
      <c r="P4069">
        <v>6</v>
      </c>
      <c r="S4069" s="6">
        <v>45428</v>
      </c>
      <c r="T4069" t="s">
        <v>199</v>
      </c>
      <c r="U4069" t="s">
        <v>4004</v>
      </c>
    </row>
    <row r="4070" spans="1:21" hidden="1" x14ac:dyDescent="0.25">
      <c r="A4070" t="s">
        <v>711</v>
      </c>
      <c r="B4070" t="s">
        <v>74</v>
      </c>
      <c r="C4070" t="s">
        <v>17</v>
      </c>
      <c r="E4070" s="1">
        <v>45335</v>
      </c>
      <c r="F4070" s="3" t="s">
        <v>3588</v>
      </c>
      <c r="G4070" t="s">
        <v>3638</v>
      </c>
      <c r="H4070" t="s">
        <v>2243</v>
      </c>
      <c r="I4070" t="s">
        <v>1702</v>
      </c>
      <c r="J4070" s="3" t="s">
        <v>3790</v>
      </c>
      <c r="K4070" s="3" t="s">
        <v>3592</v>
      </c>
      <c r="L4070" s="3" t="s">
        <v>22</v>
      </c>
      <c r="M4070" s="5">
        <v>46161</v>
      </c>
      <c r="O4070" t="s">
        <v>3541</v>
      </c>
      <c r="P4070">
        <v>20</v>
      </c>
      <c r="S4070" s="6">
        <v>45404</v>
      </c>
      <c r="T4070" t="s">
        <v>199</v>
      </c>
      <c r="U4070" t="s">
        <v>4007</v>
      </c>
    </row>
    <row r="4071" spans="1:21" hidden="1" x14ac:dyDescent="0.25">
      <c r="A4071" t="s">
        <v>711</v>
      </c>
      <c r="B4071" t="s">
        <v>65</v>
      </c>
      <c r="C4071" t="s">
        <v>17</v>
      </c>
      <c r="E4071" s="1">
        <v>45363</v>
      </c>
      <c r="F4071" s="3" t="s">
        <v>3558</v>
      </c>
      <c r="G4071" t="s">
        <v>3803</v>
      </c>
      <c r="H4071" t="s">
        <v>2243</v>
      </c>
      <c r="I4071" t="s">
        <v>233</v>
      </c>
      <c r="J4071" s="3" t="s">
        <v>3805</v>
      </c>
      <c r="K4071" s="3">
        <v>1388728</v>
      </c>
      <c r="L4071" s="3" t="s">
        <v>22</v>
      </c>
      <c r="M4071" s="5">
        <v>47189</v>
      </c>
      <c r="O4071" t="s">
        <v>23</v>
      </c>
      <c r="P4071">
        <v>11</v>
      </c>
      <c r="S4071" s="6">
        <v>45408</v>
      </c>
      <c r="T4071" t="s">
        <v>2420</v>
      </c>
      <c r="U4071" t="s">
        <v>3996</v>
      </c>
    </row>
    <row r="4072" spans="1:21" hidden="1" x14ac:dyDescent="0.25">
      <c r="A4072" t="s">
        <v>1647</v>
      </c>
      <c r="B4072" t="s">
        <v>16</v>
      </c>
      <c r="C4072" t="s">
        <v>17</v>
      </c>
      <c r="E4072" s="1">
        <v>45057</v>
      </c>
      <c r="F4072" s="3" t="s">
        <v>2243</v>
      </c>
      <c r="G4072" t="s">
        <v>2561</v>
      </c>
      <c r="H4072" t="s">
        <v>3488</v>
      </c>
      <c r="I4072" t="s">
        <v>2562</v>
      </c>
      <c r="J4072" s="3" t="s">
        <v>2563</v>
      </c>
      <c r="K4072" s="3">
        <v>71851</v>
      </c>
      <c r="L4072" s="3" t="s">
        <v>22</v>
      </c>
      <c r="M4072" s="5">
        <v>46884</v>
      </c>
      <c r="O4072" t="s">
        <v>23</v>
      </c>
      <c r="P4072">
        <v>5</v>
      </c>
      <c r="S4072" s="6">
        <v>45533</v>
      </c>
      <c r="T4072" t="s">
        <v>689</v>
      </c>
      <c r="U4072" t="s">
        <v>3040</v>
      </c>
    </row>
    <row r="4073" spans="1:21" hidden="1" x14ac:dyDescent="0.25">
      <c r="A4073" t="s">
        <v>1647</v>
      </c>
      <c r="B4073" t="s">
        <v>16</v>
      </c>
      <c r="C4073" t="s">
        <v>17</v>
      </c>
      <c r="E4073" s="1">
        <v>45057</v>
      </c>
      <c r="F4073" s="3" t="s">
        <v>2243</v>
      </c>
      <c r="G4073" t="s">
        <v>2561</v>
      </c>
      <c r="H4073" t="s">
        <v>20</v>
      </c>
      <c r="I4073" t="s">
        <v>2562</v>
      </c>
      <c r="J4073" s="3" t="s">
        <v>2563</v>
      </c>
      <c r="K4073" s="3">
        <v>71851</v>
      </c>
      <c r="L4073" s="3" t="s">
        <v>22</v>
      </c>
      <c r="M4073" s="5">
        <v>46884</v>
      </c>
      <c r="O4073" t="s">
        <v>23</v>
      </c>
      <c r="P4073">
        <v>1</v>
      </c>
      <c r="S4073" s="6">
        <v>45534</v>
      </c>
      <c r="T4073" t="s">
        <v>689</v>
      </c>
      <c r="U4073" t="s">
        <v>3040</v>
      </c>
    </row>
    <row r="4074" spans="1:21" hidden="1" x14ac:dyDescent="0.25">
      <c r="A4074" t="s">
        <v>132</v>
      </c>
      <c r="B4074" t="s">
        <v>74</v>
      </c>
      <c r="C4074" t="s">
        <v>17</v>
      </c>
      <c r="E4074" s="1">
        <v>45238</v>
      </c>
      <c r="F4074" s="3" t="s">
        <v>693</v>
      </c>
      <c r="G4074" t="s">
        <v>4011</v>
      </c>
      <c r="H4074" t="s">
        <v>2243</v>
      </c>
      <c r="I4074" t="s">
        <v>1702</v>
      </c>
      <c r="J4074" s="3" t="s">
        <v>3452</v>
      </c>
      <c r="K4074" s="3" t="s">
        <v>3357</v>
      </c>
      <c r="L4074" s="3" t="s">
        <v>22</v>
      </c>
      <c r="M4074" s="5">
        <v>46220</v>
      </c>
      <c r="O4074" t="s">
        <v>3541</v>
      </c>
      <c r="P4074">
        <v>6</v>
      </c>
      <c r="S4074" s="6">
        <v>45428</v>
      </c>
      <c r="T4074" t="s">
        <v>199</v>
      </c>
      <c r="U4074" t="s">
        <v>4004</v>
      </c>
    </row>
    <row r="4075" spans="1:21" hidden="1" x14ac:dyDescent="0.25">
      <c r="A4075" t="s">
        <v>1547</v>
      </c>
      <c r="B4075" t="s">
        <v>65</v>
      </c>
      <c r="C4075" t="s">
        <v>17</v>
      </c>
      <c r="E4075" s="1">
        <v>44799</v>
      </c>
      <c r="F4075" s="3">
        <v>5719740</v>
      </c>
      <c r="G4075" t="s">
        <v>1706</v>
      </c>
      <c r="H4075" t="s">
        <v>3193</v>
      </c>
      <c r="I4075" t="s">
        <v>20</v>
      </c>
      <c r="J4075" s="3" t="s">
        <v>1707</v>
      </c>
      <c r="K4075" s="3">
        <v>83931</v>
      </c>
      <c r="L4075" s="3" t="s">
        <v>22</v>
      </c>
      <c r="M4075" s="5">
        <v>46625</v>
      </c>
      <c r="O4075" t="s">
        <v>23</v>
      </c>
      <c r="P4075">
        <v>5</v>
      </c>
      <c r="S4075" s="6">
        <v>45404</v>
      </c>
      <c r="T4075" t="s">
        <v>199</v>
      </c>
      <c r="U4075" t="s">
        <v>4012</v>
      </c>
    </row>
    <row r="4076" spans="1:21" hidden="1" x14ac:dyDescent="0.25">
      <c r="A4076" t="s">
        <v>1547</v>
      </c>
      <c r="B4076" t="s">
        <v>65</v>
      </c>
      <c r="C4076" t="s">
        <v>17</v>
      </c>
      <c r="E4076" s="1">
        <v>44795</v>
      </c>
      <c r="F4076" s="3" t="s">
        <v>1732</v>
      </c>
      <c r="G4076" t="s">
        <v>1733</v>
      </c>
      <c r="H4076" t="s">
        <v>4013</v>
      </c>
      <c r="I4076" t="s">
        <v>4013</v>
      </c>
      <c r="J4076" s="3" t="s">
        <v>1634</v>
      </c>
      <c r="K4076" s="3">
        <v>83678</v>
      </c>
      <c r="L4076" s="3" t="s">
        <v>22</v>
      </c>
      <c r="M4076" s="5">
        <v>46621</v>
      </c>
      <c r="O4076" t="s">
        <v>23</v>
      </c>
      <c r="P4076">
        <v>3</v>
      </c>
      <c r="S4076" s="6">
        <v>45419</v>
      </c>
      <c r="T4076" t="s">
        <v>199</v>
      </c>
      <c r="U4076" t="s">
        <v>4004</v>
      </c>
    </row>
    <row r="4077" spans="1:21" hidden="1" x14ac:dyDescent="0.25">
      <c r="A4077" t="s">
        <v>1794</v>
      </c>
      <c r="B4077" t="s">
        <v>3256</v>
      </c>
      <c r="C4077" t="s">
        <v>17</v>
      </c>
      <c r="E4077" s="1">
        <v>45323</v>
      </c>
      <c r="F4077" s="3" t="s">
        <v>3768</v>
      </c>
      <c r="G4077" t="s">
        <v>3769</v>
      </c>
      <c r="H4077" t="s">
        <v>2243</v>
      </c>
      <c r="I4077" t="s">
        <v>3950</v>
      </c>
      <c r="J4077" s="3" t="s">
        <v>3770</v>
      </c>
      <c r="K4077" s="3">
        <v>12142023</v>
      </c>
      <c r="L4077" s="3" t="s">
        <v>22</v>
      </c>
      <c r="M4077" s="5">
        <v>47149</v>
      </c>
      <c r="O4077" t="s">
        <v>23</v>
      </c>
      <c r="P4077">
        <v>94</v>
      </c>
      <c r="S4077" s="6">
        <v>45418</v>
      </c>
      <c r="T4077" t="s">
        <v>2777</v>
      </c>
      <c r="U4077" t="s">
        <v>4014</v>
      </c>
    </row>
    <row r="4078" spans="1:21" hidden="1" x14ac:dyDescent="0.25">
      <c r="A4078" t="s">
        <v>1794</v>
      </c>
      <c r="B4078" t="s">
        <v>3256</v>
      </c>
      <c r="C4078" t="s">
        <v>17</v>
      </c>
      <c r="E4078" s="1">
        <v>44915</v>
      </c>
      <c r="F4078" s="3" t="s">
        <v>1919</v>
      </c>
      <c r="G4078" t="s">
        <v>1920</v>
      </c>
      <c r="H4078" t="s">
        <v>1745</v>
      </c>
      <c r="I4078" t="s">
        <v>3950</v>
      </c>
      <c r="J4078" s="3" t="s">
        <v>1921</v>
      </c>
      <c r="L4078" s="3" t="s">
        <v>22</v>
      </c>
      <c r="M4078" s="5">
        <v>46741</v>
      </c>
      <c r="O4078" t="s">
        <v>23</v>
      </c>
      <c r="P4078">
        <v>102</v>
      </c>
      <c r="S4078" s="6">
        <v>45418</v>
      </c>
      <c r="T4078" t="s">
        <v>2777</v>
      </c>
      <c r="U4078" t="s">
        <v>4015</v>
      </c>
    </row>
    <row r="4079" spans="1:21" hidden="1" x14ac:dyDescent="0.25">
      <c r="A4079" t="s">
        <v>443</v>
      </c>
      <c r="B4079" t="s">
        <v>3256</v>
      </c>
      <c r="C4079" t="s">
        <v>17</v>
      </c>
      <c r="E4079" s="1">
        <v>45127</v>
      </c>
      <c r="F4079" s="3">
        <v>3100499</v>
      </c>
      <c r="G4079" t="s">
        <v>2874</v>
      </c>
      <c r="H4079" t="s">
        <v>3193</v>
      </c>
      <c r="J4079" s="3" t="s">
        <v>2974</v>
      </c>
      <c r="K4079" s="3" t="s">
        <v>2876</v>
      </c>
      <c r="L4079" s="3" t="s">
        <v>22</v>
      </c>
      <c r="M4079" s="5">
        <v>46786</v>
      </c>
      <c r="O4079" t="s">
        <v>4016</v>
      </c>
      <c r="P4079">
        <v>18.420000000000002</v>
      </c>
      <c r="S4079" s="6">
        <v>45384</v>
      </c>
      <c r="T4079" t="s">
        <v>28</v>
      </c>
      <c r="U4079" t="s">
        <v>3963</v>
      </c>
    </row>
    <row r="4080" spans="1:21" hidden="1" x14ac:dyDescent="0.25">
      <c r="A4080" t="s">
        <v>2529</v>
      </c>
      <c r="B4080" t="s">
        <v>16</v>
      </c>
      <c r="C4080" t="s">
        <v>17</v>
      </c>
      <c r="E4080" s="1">
        <v>45120</v>
      </c>
      <c r="F4080" s="3" t="s">
        <v>3515</v>
      </c>
      <c r="G4080" t="s">
        <v>3516</v>
      </c>
      <c r="I4080" t="s">
        <v>1702</v>
      </c>
      <c r="J4080" s="3" t="s">
        <v>3517</v>
      </c>
      <c r="K4080" s="3" t="s">
        <v>3515</v>
      </c>
      <c r="L4080" s="3" t="s">
        <v>22</v>
      </c>
      <c r="M4080" s="5">
        <v>46947</v>
      </c>
      <c r="O4080" t="s">
        <v>23</v>
      </c>
      <c r="P4080">
        <v>1</v>
      </c>
      <c r="S4080" s="6">
        <v>45421</v>
      </c>
      <c r="T4080" t="s">
        <v>2638</v>
      </c>
      <c r="U4080" t="s">
        <v>4017</v>
      </c>
    </row>
    <row r="4081" spans="1:22" hidden="1" x14ac:dyDescent="0.25">
      <c r="A4081" t="s">
        <v>4019</v>
      </c>
      <c r="B4081" t="s">
        <v>16</v>
      </c>
      <c r="C4081" t="s">
        <v>17</v>
      </c>
      <c r="E4081" s="1">
        <v>45435</v>
      </c>
      <c r="F4081" s="3" t="s">
        <v>4020</v>
      </c>
      <c r="G4081" t="s">
        <v>4021</v>
      </c>
      <c r="H4081" t="s">
        <v>2243</v>
      </c>
      <c r="I4081" t="s">
        <v>4022</v>
      </c>
      <c r="J4081" s="3" t="s">
        <v>4023</v>
      </c>
      <c r="K4081" s="3" t="s">
        <v>4024</v>
      </c>
      <c r="L4081" s="3" t="s">
        <v>22</v>
      </c>
      <c r="M4081" s="5">
        <v>46896</v>
      </c>
      <c r="N4081">
        <v>8</v>
      </c>
      <c r="O4081" t="s">
        <v>23</v>
      </c>
      <c r="R4081" s="10">
        <v>8</v>
      </c>
      <c r="S4081" s="6">
        <v>45447</v>
      </c>
      <c r="T4081" t="s">
        <v>2032</v>
      </c>
      <c r="U4081" t="s">
        <v>2022</v>
      </c>
    </row>
    <row r="4082" spans="1:22" hidden="1" x14ac:dyDescent="0.25">
      <c r="A4082" t="s">
        <v>1647</v>
      </c>
      <c r="B4082" t="s">
        <v>16</v>
      </c>
      <c r="C4082" t="s">
        <v>17</v>
      </c>
      <c r="E4082" s="1">
        <v>45057</v>
      </c>
      <c r="F4082" s="3" t="s">
        <v>2243</v>
      </c>
      <c r="G4082" t="s">
        <v>2561</v>
      </c>
      <c r="H4082" t="s">
        <v>20</v>
      </c>
      <c r="I4082" t="s">
        <v>2562</v>
      </c>
      <c r="J4082" s="3" t="s">
        <v>2563</v>
      </c>
      <c r="K4082" s="3">
        <v>71851</v>
      </c>
      <c r="L4082" s="3" t="s">
        <v>22</v>
      </c>
      <c r="M4082" s="5">
        <v>46884</v>
      </c>
      <c r="O4082" t="s">
        <v>23</v>
      </c>
      <c r="P4082">
        <v>1</v>
      </c>
      <c r="S4082" s="6">
        <v>45562</v>
      </c>
      <c r="T4082" t="s">
        <v>689</v>
      </c>
      <c r="U4082" t="s">
        <v>3059</v>
      </c>
    </row>
    <row r="4083" spans="1:22" hidden="1" x14ac:dyDescent="0.25">
      <c r="A4083" t="s">
        <v>1647</v>
      </c>
      <c r="B4083" t="s">
        <v>16</v>
      </c>
      <c r="C4083" t="s">
        <v>17</v>
      </c>
      <c r="E4083" s="1">
        <v>45057</v>
      </c>
      <c r="F4083" s="3" t="s">
        <v>2243</v>
      </c>
      <c r="G4083" t="s">
        <v>2561</v>
      </c>
      <c r="H4083" t="s">
        <v>20</v>
      </c>
      <c r="I4083" t="s">
        <v>2562</v>
      </c>
      <c r="J4083" s="3" t="s">
        <v>2563</v>
      </c>
      <c r="K4083" s="3">
        <v>71851</v>
      </c>
      <c r="L4083" s="3" t="s">
        <v>22</v>
      </c>
      <c r="M4083" s="5">
        <v>46884</v>
      </c>
      <c r="O4083" t="s">
        <v>23</v>
      </c>
      <c r="P4083">
        <v>6</v>
      </c>
      <c r="S4083" s="6">
        <v>45570</v>
      </c>
      <c r="T4083" t="s">
        <v>2197</v>
      </c>
      <c r="U4083" t="s">
        <v>3280</v>
      </c>
    </row>
    <row r="4084" spans="1:22" hidden="1" x14ac:dyDescent="0.25">
      <c r="A4084" t="s">
        <v>1647</v>
      </c>
      <c r="B4084" t="s">
        <v>16</v>
      </c>
      <c r="C4084" t="s">
        <v>17</v>
      </c>
      <c r="E4084" s="1">
        <v>45057</v>
      </c>
      <c r="F4084" s="3" t="s">
        <v>2243</v>
      </c>
      <c r="G4084" t="s">
        <v>2561</v>
      </c>
      <c r="H4084" t="s">
        <v>3193</v>
      </c>
      <c r="I4084" t="s">
        <v>2562</v>
      </c>
      <c r="J4084" s="3" t="s">
        <v>2563</v>
      </c>
      <c r="K4084" s="3">
        <v>71851</v>
      </c>
      <c r="L4084" s="3" t="s">
        <v>22</v>
      </c>
      <c r="M4084" s="5">
        <v>46884</v>
      </c>
      <c r="O4084" t="s">
        <v>23</v>
      </c>
      <c r="P4084">
        <v>2</v>
      </c>
      <c r="S4084" s="6">
        <v>45335</v>
      </c>
      <c r="T4084" t="s">
        <v>689</v>
      </c>
      <c r="U4084" t="s">
        <v>3827</v>
      </c>
    </row>
    <row r="4085" spans="1:22" hidden="1" x14ac:dyDescent="0.25">
      <c r="A4085" t="s">
        <v>1647</v>
      </c>
      <c r="B4085" t="s">
        <v>16</v>
      </c>
      <c r="C4085" t="s">
        <v>17</v>
      </c>
      <c r="E4085" s="1">
        <v>45019</v>
      </c>
      <c r="F4085" s="3" t="s">
        <v>2274</v>
      </c>
      <c r="G4085" t="s">
        <v>2382</v>
      </c>
      <c r="H4085" t="s">
        <v>187</v>
      </c>
      <c r="J4085" s="3" t="s">
        <v>2383</v>
      </c>
      <c r="K4085" s="3">
        <v>221001</v>
      </c>
      <c r="L4085" s="3" t="s">
        <v>22</v>
      </c>
      <c r="M4085" s="5">
        <v>46846</v>
      </c>
      <c r="N4085">
        <v>50</v>
      </c>
      <c r="O4085" t="s">
        <v>23</v>
      </c>
      <c r="S4085" s="6">
        <v>45019</v>
      </c>
      <c r="T4085" t="s">
        <v>2032</v>
      </c>
      <c r="U4085" t="s">
        <v>2220</v>
      </c>
      <c r="V4085" s="6"/>
    </row>
    <row r="4086" spans="1:22" hidden="1" x14ac:dyDescent="0.25">
      <c r="A4086" t="s">
        <v>1647</v>
      </c>
      <c r="B4086" t="s">
        <v>16</v>
      </c>
      <c r="C4086" t="s">
        <v>17</v>
      </c>
      <c r="E4086" s="1">
        <v>45019</v>
      </c>
      <c r="F4086" s="3" t="s">
        <v>2274</v>
      </c>
      <c r="G4086" t="s">
        <v>2382</v>
      </c>
      <c r="H4086" t="s">
        <v>187</v>
      </c>
      <c r="J4086" s="3" t="s">
        <v>2383</v>
      </c>
      <c r="K4086" s="3">
        <v>221001</v>
      </c>
      <c r="L4086" s="3" t="s">
        <v>22</v>
      </c>
      <c r="M4086" s="5">
        <v>46846</v>
      </c>
      <c r="O4086" t="s">
        <v>23</v>
      </c>
      <c r="P4086">
        <v>5</v>
      </c>
      <c r="S4086" s="6">
        <v>45049</v>
      </c>
      <c r="T4086" t="s">
        <v>199</v>
      </c>
      <c r="U4086" t="s">
        <v>2593</v>
      </c>
    </row>
    <row r="4087" spans="1:22" hidden="1" x14ac:dyDescent="0.25">
      <c r="A4087" t="s">
        <v>1647</v>
      </c>
      <c r="B4087" t="s">
        <v>16</v>
      </c>
      <c r="C4087" t="s">
        <v>17</v>
      </c>
      <c r="E4087" s="1">
        <v>45019</v>
      </c>
      <c r="F4087" s="3" t="s">
        <v>2274</v>
      </c>
      <c r="G4087" t="s">
        <v>2382</v>
      </c>
      <c r="H4087" t="s">
        <v>187</v>
      </c>
      <c r="J4087" s="3" t="s">
        <v>2383</v>
      </c>
      <c r="K4087" s="3">
        <v>221001</v>
      </c>
      <c r="L4087" s="3" t="s">
        <v>22</v>
      </c>
      <c r="M4087" s="5">
        <v>46846</v>
      </c>
      <c r="O4087" t="s">
        <v>23</v>
      </c>
      <c r="P4087">
        <v>1</v>
      </c>
      <c r="S4087" s="6">
        <v>45054</v>
      </c>
      <c r="T4087" t="s">
        <v>199</v>
      </c>
      <c r="U4087" t="s">
        <v>2587</v>
      </c>
    </row>
    <row r="4088" spans="1:22" hidden="1" x14ac:dyDescent="0.25">
      <c r="A4088" t="s">
        <v>1647</v>
      </c>
      <c r="B4088" t="s">
        <v>74</v>
      </c>
      <c r="C4088" t="s">
        <v>17</v>
      </c>
      <c r="E4088" s="1">
        <v>45238</v>
      </c>
      <c r="F4088" s="3" t="s">
        <v>3627</v>
      </c>
      <c r="G4088" t="s">
        <v>3628</v>
      </c>
      <c r="H4088" t="s">
        <v>744</v>
      </c>
      <c r="I4088" t="s">
        <v>3629</v>
      </c>
      <c r="J4088" s="3" t="s">
        <v>3630</v>
      </c>
      <c r="K4088" s="3" t="s">
        <v>3631</v>
      </c>
      <c r="L4088" s="3" t="s">
        <v>22</v>
      </c>
      <c r="M4088" s="5">
        <v>45689</v>
      </c>
      <c r="N4088">
        <v>40000</v>
      </c>
      <c r="O4088" t="s">
        <v>2985</v>
      </c>
      <c r="R4088" s="10">
        <f>Table1[[#This Row],[Initial Balance]]-P4089-P4269</f>
        <v>36649.99</v>
      </c>
      <c r="S4088" s="6">
        <v>45238</v>
      </c>
      <c r="T4088" t="s">
        <v>2420</v>
      </c>
      <c r="U4088" t="s">
        <v>2630</v>
      </c>
    </row>
    <row r="4089" spans="1:22" hidden="1" x14ac:dyDescent="0.25">
      <c r="A4089" t="s">
        <v>1647</v>
      </c>
      <c r="B4089" t="s">
        <v>74</v>
      </c>
      <c r="C4089" t="s">
        <v>17</v>
      </c>
      <c r="E4089" s="1">
        <v>45238</v>
      </c>
      <c r="F4089" s="3" t="s">
        <v>3627</v>
      </c>
      <c r="G4089" t="s">
        <v>3628</v>
      </c>
      <c r="H4089" t="s">
        <v>744</v>
      </c>
      <c r="I4089" t="s">
        <v>3629</v>
      </c>
      <c r="J4089" s="3" t="s">
        <v>3630</v>
      </c>
      <c r="K4089" s="3" t="s">
        <v>3631</v>
      </c>
      <c r="L4089" s="3" t="s">
        <v>22</v>
      </c>
      <c r="M4089" s="5">
        <v>45689</v>
      </c>
      <c r="O4089" t="s">
        <v>2985</v>
      </c>
      <c r="P4089">
        <v>0.01</v>
      </c>
      <c r="S4089" s="6">
        <v>45252</v>
      </c>
      <c r="T4089" t="s">
        <v>689</v>
      </c>
      <c r="U4089" t="s">
        <v>3274</v>
      </c>
    </row>
    <row r="4090" spans="1:22" hidden="1" x14ac:dyDescent="0.25">
      <c r="A4090" t="s">
        <v>3731</v>
      </c>
      <c r="B4090" t="s">
        <v>16</v>
      </c>
      <c r="C4090" t="s">
        <v>17</v>
      </c>
      <c r="D4090" t="s">
        <v>2243</v>
      </c>
      <c r="E4090" s="1">
        <v>45384</v>
      </c>
      <c r="F4090" s="3" t="s">
        <v>39</v>
      </c>
      <c r="G4090" t="s">
        <v>4031</v>
      </c>
      <c r="H4090" t="s">
        <v>3027</v>
      </c>
      <c r="I4090" t="s">
        <v>42</v>
      </c>
      <c r="J4090" s="3" t="s">
        <v>3934</v>
      </c>
      <c r="K4090" s="3">
        <v>60458972</v>
      </c>
      <c r="L4090" s="3" t="s">
        <v>22</v>
      </c>
      <c r="M4090" s="5">
        <v>46142</v>
      </c>
      <c r="N4090">
        <v>8</v>
      </c>
      <c r="O4090" t="s">
        <v>23</v>
      </c>
      <c r="R4090" s="10">
        <v>7</v>
      </c>
      <c r="S4090" s="6">
        <v>45384</v>
      </c>
      <c r="T4090" t="s">
        <v>2032</v>
      </c>
      <c r="U4090" t="s">
        <v>2022</v>
      </c>
    </row>
    <row r="4091" spans="1:22" hidden="1" x14ac:dyDescent="0.25">
      <c r="A4091" t="s">
        <v>3731</v>
      </c>
      <c r="B4091" t="s">
        <v>74</v>
      </c>
      <c r="C4091" t="s">
        <v>722</v>
      </c>
      <c r="D4091" t="s">
        <v>2243</v>
      </c>
      <c r="E4091" s="1">
        <v>45306</v>
      </c>
      <c r="F4091" s="3">
        <v>50160</v>
      </c>
      <c r="G4091" t="s">
        <v>629</v>
      </c>
      <c r="H4091" t="s">
        <v>2243</v>
      </c>
      <c r="I4091" t="s">
        <v>452</v>
      </c>
      <c r="J4091" s="3" t="s">
        <v>4032</v>
      </c>
      <c r="K4091" s="3" t="s">
        <v>4033</v>
      </c>
      <c r="L4091" s="3" t="s">
        <v>22</v>
      </c>
      <c r="M4091" s="5">
        <v>45844</v>
      </c>
      <c r="N4091">
        <v>2.5</v>
      </c>
      <c r="O4091" t="s">
        <v>422</v>
      </c>
      <c r="R4091" s="10">
        <f>Table1[[#This Row],[Initial Balance]]-P4092-P4223</f>
        <v>2.1299000000000001</v>
      </c>
      <c r="S4091" s="6">
        <v>45306</v>
      </c>
      <c r="T4091" t="s">
        <v>2032</v>
      </c>
      <c r="U4091" t="s">
        <v>2630</v>
      </c>
    </row>
    <row r="4092" spans="1:22" hidden="1" x14ac:dyDescent="0.25">
      <c r="A4092" t="s">
        <v>3731</v>
      </c>
      <c r="B4092" t="s">
        <v>74</v>
      </c>
      <c r="C4092" t="s">
        <v>722</v>
      </c>
      <c r="D4092" t="s">
        <v>2243</v>
      </c>
      <c r="E4092" s="1">
        <v>45306</v>
      </c>
      <c r="F4092" s="3">
        <v>50160</v>
      </c>
      <c r="G4092" t="s">
        <v>629</v>
      </c>
      <c r="H4092" t="s">
        <v>2243</v>
      </c>
      <c r="I4092" t="s">
        <v>452</v>
      </c>
      <c r="J4092" s="3" t="s">
        <v>4032</v>
      </c>
      <c r="K4092" s="3" t="s">
        <v>4033</v>
      </c>
      <c r="L4092" s="3" t="s">
        <v>22</v>
      </c>
      <c r="M4092" s="5">
        <v>45844</v>
      </c>
      <c r="O4092" t="s">
        <v>422</v>
      </c>
      <c r="P4092">
        <v>0.01</v>
      </c>
      <c r="S4092" s="6">
        <v>45407</v>
      </c>
      <c r="T4092" t="s">
        <v>2638</v>
      </c>
      <c r="U4092" t="s">
        <v>3480</v>
      </c>
    </row>
    <row r="4093" spans="1:22" hidden="1" x14ac:dyDescent="0.25">
      <c r="A4093" t="s">
        <v>3731</v>
      </c>
      <c r="B4093" t="s">
        <v>74</v>
      </c>
      <c r="C4093" t="s">
        <v>17</v>
      </c>
      <c r="D4093" t="s">
        <v>2243</v>
      </c>
      <c r="E4093" s="1">
        <v>45306</v>
      </c>
      <c r="F4093" s="3">
        <v>50160</v>
      </c>
      <c r="G4093" t="s">
        <v>629</v>
      </c>
      <c r="H4093" t="s">
        <v>2243</v>
      </c>
      <c r="I4093" t="s">
        <v>452</v>
      </c>
      <c r="J4093" s="3" t="s">
        <v>4032</v>
      </c>
      <c r="K4093" s="3" t="s">
        <v>4033</v>
      </c>
      <c r="L4093" s="3" t="s">
        <v>22</v>
      </c>
      <c r="M4093" s="5">
        <v>45844</v>
      </c>
      <c r="O4093" t="s">
        <v>422</v>
      </c>
      <c r="S4093" s="6">
        <v>45433</v>
      </c>
      <c r="T4093" t="s">
        <v>2032</v>
      </c>
      <c r="U4093" t="s">
        <v>2022</v>
      </c>
    </row>
    <row r="4094" spans="1:22" hidden="1" x14ac:dyDescent="0.25">
      <c r="A4094" t="s">
        <v>3731</v>
      </c>
      <c r="B4094" t="s">
        <v>74</v>
      </c>
      <c r="C4094" t="s">
        <v>722</v>
      </c>
      <c r="D4094" t="s">
        <v>2243</v>
      </c>
      <c r="E4094" s="1">
        <v>45400</v>
      </c>
      <c r="F4094" s="3" t="s">
        <v>4034</v>
      </c>
      <c r="G4094" t="s">
        <v>4035</v>
      </c>
      <c r="H4094" t="s">
        <v>2243</v>
      </c>
      <c r="I4094" t="s">
        <v>452</v>
      </c>
      <c r="J4094" s="3" t="s">
        <v>4036</v>
      </c>
      <c r="K4094" s="3" t="s">
        <v>4037</v>
      </c>
      <c r="L4094" s="3" t="s">
        <v>22</v>
      </c>
      <c r="M4094" s="5">
        <v>46264</v>
      </c>
      <c r="N4094">
        <v>100</v>
      </c>
      <c r="O4094" t="s">
        <v>2985</v>
      </c>
      <c r="R4094" s="10">
        <v>99.97</v>
      </c>
      <c r="S4094" s="6">
        <v>45400</v>
      </c>
      <c r="T4094" t="s">
        <v>2032</v>
      </c>
      <c r="U4094" t="s">
        <v>2630</v>
      </c>
    </row>
    <row r="4095" spans="1:22" hidden="1" x14ac:dyDescent="0.25">
      <c r="A4095" t="s">
        <v>3731</v>
      </c>
      <c r="B4095" t="s">
        <v>74</v>
      </c>
      <c r="C4095" t="s">
        <v>722</v>
      </c>
      <c r="D4095" t="s">
        <v>2243</v>
      </c>
      <c r="E4095" s="1">
        <v>45400</v>
      </c>
      <c r="F4095" s="3" t="s">
        <v>4034</v>
      </c>
      <c r="G4095" t="s">
        <v>4035</v>
      </c>
      <c r="H4095" t="s">
        <v>2243</v>
      </c>
      <c r="I4095" t="s">
        <v>452</v>
      </c>
      <c r="J4095" s="3" t="s">
        <v>4036</v>
      </c>
      <c r="K4095" s="3" t="s">
        <v>4037</v>
      </c>
      <c r="L4095" s="3" t="s">
        <v>22</v>
      </c>
      <c r="M4095" s="5">
        <v>46264</v>
      </c>
      <c r="O4095" t="s">
        <v>2985</v>
      </c>
      <c r="P4095">
        <v>0.03</v>
      </c>
      <c r="S4095" s="6">
        <v>45407</v>
      </c>
      <c r="T4095" t="s">
        <v>2638</v>
      </c>
      <c r="U4095" t="s">
        <v>3480</v>
      </c>
    </row>
    <row r="4096" spans="1:22" hidden="1" x14ac:dyDescent="0.25">
      <c r="A4096" t="s">
        <v>3731</v>
      </c>
      <c r="B4096" t="s">
        <v>74</v>
      </c>
      <c r="C4096" t="s">
        <v>17</v>
      </c>
      <c r="D4096" t="s">
        <v>2243</v>
      </c>
      <c r="E4096" s="1">
        <v>45400</v>
      </c>
      <c r="F4096" s="3" t="s">
        <v>4034</v>
      </c>
      <c r="G4096" t="s">
        <v>4035</v>
      </c>
      <c r="H4096" t="s">
        <v>2243</v>
      </c>
      <c r="I4096" t="s">
        <v>452</v>
      </c>
      <c r="J4096" s="3" t="s">
        <v>4036</v>
      </c>
      <c r="K4096" s="3" t="s">
        <v>4037</v>
      </c>
      <c r="L4096" s="3" t="s">
        <v>22</v>
      </c>
      <c r="M4096" s="5">
        <v>46264</v>
      </c>
      <c r="O4096" t="s">
        <v>2985</v>
      </c>
      <c r="P4096">
        <v>0</v>
      </c>
      <c r="S4096" s="6">
        <v>45433</v>
      </c>
      <c r="T4096" t="s">
        <v>2032</v>
      </c>
      <c r="U4096" t="s">
        <v>2022</v>
      </c>
    </row>
    <row r="4097" spans="1:21" hidden="1" x14ac:dyDescent="0.25">
      <c r="A4097" t="s">
        <v>3731</v>
      </c>
      <c r="B4097" t="s">
        <v>16</v>
      </c>
      <c r="C4097" t="s">
        <v>17</v>
      </c>
      <c r="D4097" t="s">
        <v>2243</v>
      </c>
      <c r="E4097" s="1">
        <v>45349</v>
      </c>
      <c r="F4097" s="3" t="s">
        <v>2634</v>
      </c>
      <c r="G4097" t="s">
        <v>3612</v>
      </c>
      <c r="H4097" t="s">
        <v>2243</v>
      </c>
      <c r="I4097" t="s">
        <v>2636</v>
      </c>
      <c r="J4097" s="3" t="s">
        <v>3812</v>
      </c>
      <c r="K4097" s="3">
        <v>2732652821</v>
      </c>
      <c r="L4097" s="3" t="s">
        <v>22</v>
      </c>
      <c r="M4097" s="5">
        <v>45715</v>
      </c>
      <c r="O4097" t="s">
        <v>23</v>
      </c>
      <c r="P4097">
        <v>1</v>
      </c>
      <c r="S4097" s="6">
        <v>45421</v>
      </c>
      <c r="T4097" t="s">
        <v>2638</v>
      </c>
      <c r="U4097" t="s">
        <v>4038</v>
      </c>
    </row>
    <row r="4098" spans="1:21" hidden="1" x14ac:dyDescent="0.25">
      <c r="E4098" s="1"/>
      <c r="M4098" s="5"/>
    </row>
    <row r="4099" spans="1:21" hidden="1" x14ac:dyDescent="0.25">
      <c r="A4099" t="s">
        <v>3731</v>
      </c>
      <c r="B4099" t="s">
        <v>74</v>
      </c>
      <c r="C4099" t="s">
        <v>722</v>
      </c>
      <c r="D4099" t="s">
        <v>2243</v>
      </c>
      <c r="E4099" s="1">
        <v>45419</v>
      </c>
      <c r="F4099" s="3" t="s">
        <v>2389</v>
      </c>
      <c r="G4099" t="s">
        <v>2000</v>
      </c>
      <c r="H4099" t="s">
        <v>2243</v>
      </c>
      <c r="I4099" t="s">
        <v>323</v>
      </c>
      <c r="J4099" s="3" t="s">
        <v>4039</v>
      </c>
      <c r="K4099" s="3" t="s">
        <v>4040</v>
      </c>
      <c r="L4099" s="3" t="s">
        <v>22</v>
      </c>
      <c r="M4099" s="5">
        <v>46387</v>
      </c>
      <c r="N4099">
        <v>1</v>
      </c>
      <c r="O4099" t="s">
        <v>3541</v>
      </c>
      <c r="R4099" s="10">
        <v>1</v>
      </c>
      <c r="S4099" s="6">
        <v>45419</v>
      </c>
      <c r="T4099" t="s">
        <v>2032</v>
      </c>
      <c r="U4099" t="s">
        <v>2630</v>
      </c>
    </row>
    <row r="4100" spans="1:21" hidden="1" x14ac:dyDescent="0.25">
      <c r="A4100" t="s">
        <v>3731</v>
      </c>
      <c r="B4100" t="s">
        <v>74</v>
      </c>
      <c r="C4100" t="s">
        <v>17</v>
      </c>
      <c r="D4100" t="s">
        <v>2243</v>
      </c>
      <c r="E4100" s="1">
        <v>45419</v>
      </c>
      <c r="F4100" s="3" t="s">
        <v>2389</v>
      </c>
      <c r="G4100" t="s">
        <v>2000</v>
      </c>
      <c r="H4100" t="s">
        <v>2243</v>
      </c>
      <c r="I4100" t="s">
        <v>323</v>
      </c>
      <c r="J4100" s="3" t="s">
        <v>4039</v>
      </c>
      <c r="K4100" s="3" t="s">
        <v>4040</v>
      </c>
      <c r="L4100" s="3" t="s">
        <v>22</v>
      </c>
      <c r="M4100" s="5">
        <v>46387</v>
      </c>
      <c r="O4100" t="s">
        <v>3541</v>
      </c>
      <c r="S4100" s="6">
        <v>45446</v>
      </c>
      <c r="T4100" t="s">
        <v>2032</v>
      </c>
      <c r="U4100" t="s">
        <v>2022</v>
      </c>
    </row>
    <row r="4101" spans="1:21" hidden="1" x14ac:dyDescent="0.25">
      <c r="A4101" t="s">
        <v>3731</v>
      </c>
      <c r="B4101" t="s">
        <v>74</v>
      </c>
      <c r="C4101" t="s">
        <v>722</v>
      </c>
      <c r="D4101" t="s">
        <v>2243</v>
      </c>
      <c r="E4101" s="1">
        <v>45419</v>
      </c>
      <c r="F4101" s="3" t="s">
        <v>4041</v>
      </c>
      <c r="G4101" t="s">
        <v>4042</v>
      </c>
      <c r="H4101" t="s">
        <v>2243</v>
      </c>
      <c r="I4101" t="s">
        <v>323</v>
      </c>
      <c r="J4101" s="3" t="s">
        <v>4043</v>
      </c>
      <c r="K4101" s="3" t="s">
        <v>4044</v>
      </c>
      <c r="L4101" s="3" t="s">
        <v>22</v>
      </c>
      <c r="M4101" s="5">
        <v>46265</v>
      </c>
      <c r="N4101">
        <v>1</v>
      </c>
      <c r="O4101" t="s">
        <v>3541</v>
      </c>
      <c r="R4101" s="10">
        <f>Table1[[#This Row],[Initial Balance]]-P4219</f>
        <v>0.99299999999999999</v>
      </c>
      <c r="S4101" s="6">
        <v>45419</v>
      </c>
      <c r="T4101" t="s">
        <v>2032</v>
      </c>
      <c r="U4101" t="s">
        <v>2630</v>
      </c>
    </row>
    <row r="4102" spans="1:21" hidden="1" x14ac:dyDescent="0.25">
      <c r="A4102" t="s">
        <v>3731</v>
      </c>
      <c r="B4102" t="s">
        <v>74</v>
      </c>
      <c r="C4102" t="s">
        <v>17</v>
      </c>
      <c r="D4102" t="s">
        <v>2243</v>
      </c>
      <c r="E4102" s="1">
        <v>45419</v>
      </c>
      <c r="F4102" s="3" t="s">
        <v>4041</v>
      </c>
      <c r="G4102" t="s">
        <v>4042</v>
      </c>
      <c r="H4102" t="s">
        <v>2243</v>
      </c>
      <c r="I4102" t="s">
        <v>323</v>
      </c>
      <c r="J4102" s="3" t="s">
        <v>4043</v>
      </c>
      <c r="K4102" s="3" t="s">
        <v>4044</v>
      </c>
      <c r="L4102" s="3" t="s">
        <v>22</v>
      </c>
      <c r="M4102" s="5">
        <v>46265</v>
      </c>
      <c r="O4102" t="s">
        <v>3541</v>
      </c>
      <c r="S4102" s="6">
        <v>45446</v>
      </c>
      <c r="T4102" t="s">
        <v>2032</v>
      </c>
      <c r="U4102" t="s">
        <v>2022</v>
      </c>
    </row>
    <row r="4103" spans="1:21" hidden="1" x14ac:dyDescent="0.25">
      <c r="A4103" t="s">
        <v>3731</v>
      </c>
      <c r="B4103" t="s">
        <v>74</v>
      </c>
      <c r="C4103" t="s">
        <v>722</v>
      </c>
      <c r="D4103" t="s">
        <v>2243</v>
      </c>
      <c r="E4103" s="1">
        <v>45306</v>
      </c>
      <c r="F4103" s="3" t="s">
        <v>4034</v>
      </c>
      <c r="G4103" t="s">
        <v>4035</v>
      </c>
      <c r="H4103" t="s">
        <v>2243</v>
      </c>
      <c r="I4103" t="s">
        <v>452</v>
      </c>
      <c r="J4103" s="3" t="s">
        <v>4045</v>
      </c>
      <c r="K4103" s="3" t="s">
        <v>4037</v>
      </c>
      <c r="L4103" s="3" t="s">
        <v>22</v>
      </c>
      <c r="M4103" s="5">
        <v>46264</v>
      </c>
      <c r="N4103">
        <v>100</v>
      </c>
      <c r="O4103" t="s">
        <v>2985</v>
      </c>
      <c r="R4103" s="10">
        <f>Table1[[#This Row],[Initial Balance]]-P4104-P4105-P4221-P4585</f>
        <v>0</v>
      </c>
      <c r="S4103" s="6">
        <v>45306</v>
      </c>
      <c r="T4103" t="s">
        <v>2032</v>
      </c>
      <c r="U4103" t="s">
        <v>2630</v>
      </c>
    </row>
    <row r="4104" spans="1:21" hidden="1" x14ac:dyDescent="0.25">
      <c r="A4104" t="s">
        <v>3731</v>
      </c>
      <c r="B4104" t="s">
        <v>74</v>
      </c>
      <c r="C4104" t="s">
        <v>722</v>
      </c>
      <c r="D4104" t="s">
        <v>2243</v>
      </c>
      <c r="E4104" s="1">
        <v>45306</v>
      </c>
      <c r="F4104" s="3" t="s">
        <v>4034</v>
      </c>
      <c r="G4104" t="s">
        <v>4035</v>
      </c>
      <c r="H4104" t="s">
        <v>2243</v>
      </c>
      <c r="I4104" t="s">
        <v>452</v>
      </c>
      <c r="J4104" s="3" t="s">
        <v>4045</v>
      </c>
      <c r="K4104" s="3" t="s">
        <v>4037</v>
      </c>
      <c r="L4104" s="3" t="s">
        <v>22</v>
      </c>
      <c r="M4104" s="5">
        <v>46264</v>
      </c>
      <c r="O4104" t="s">
        <v>2985</v>
      </c>
      <c r="P4104">
        <v>0.03</v>
      </c>
      <c r="S4104" s="6">
        <v>45407</v>
      </c>
      <c r="T4104" t="s">
        <v>2638</v>
      </c>
      <c r="U4104" t="s">
        <v>3480</v>
      </c>
    </row>
    <row r="4105" spans="1:21" hidden="1" x14ac:dyDescent="0.25">
      <c r="A4105" t="s">
        <v>3731</v>
      </c>
      <c r="B4105" t="s">
        <v>74</v>
      </c>
      <c r="C4105" t="s">
        <v>17</v>
      </c>
      <c r="D4105" t="s">
        <v>2243</v>
      </c>
      <c r="E4105" s="1">
        <v>45306</v>
      </c>
      <c r="F4105" s="3" t="s">
        <v>4034</v>
      </c>
      <c r="G4105" t="s">
        <v>4035</v>
      </c>
      <c r="H4105" t="s">
        <v>2243</v>
      </c>
      <c r="I4105" t="s">
        <v>452</v>
      </c>
      <c r="J4105" s="3" t="s">
        <v>4045</v>
      </c>
      <c r="K4105" s="3" t="s">
        <v>4037</v>
      </c>
      <c r="L4105" s="3" t="s">
        <v>22</v>
      </c>
      <c r="M4105" s="5">
        <v>46264</v>
      </c>
      <c r="O4105" t="s">
        <v>2985</v>
      </c>
      <c r="P4105">
        <v>0</v>
      </c>
      <c r="S4105" s="6">
        <v>45446</v>
      </c>
      <c r="T4105" t="s">
        <v>2032</v>
      </c>
      <c r="U4105" t="s">
        <v>3813</v>
      </c>
    </row>
    <row r="4106" spans="1:21" hidden="1" x14ac:dyDescent="0.25">
      <c r="A4106" t="s">
        <v>3731</v>
      </c>
      <c r="B4106" t="s">
        <v>74</v>
      </c>
      <c r="C4106" t="s">
        <v>722</v>
      </c>
      <c r="D4106" t="s">
        <v>2243</v>
      </c>
      <c r="E4106" s="1">
        <v>45309</v>
      </c>
      <c r="F4106" s="3" t="s">
        <v>4046</v>
      </c>
      <c r="G4106" t="s">
        <v>4047</v>
      </c>
      <c r="H4106" t="s">
        <v>2243</v>
      </c>
      <c r="I4106" t="s">
        <v>452</v>
      </c>
      <c r="J4106" s="3" t="s">
        <v>4048</v>
      </c>
      <c r="K4106" s="3" t="s">
        <v>4049</v>
      </c>
      <c r="L4106" s="3" t="s">
        <v>22</v>
      </c>
      <c r="M4106" s="5">
        <v>46216</v>
      </c>
      <c r="N4106">
        <v>100</v>
      </c>
      <c r="O4106" t="s">
        <v>2985</v>
      </c>
      <c r="R4106" s="10">
        <f>Table1[[#This Row],[Initial Balance]]-P4107-P4108-P4220-P4593-P4594</f>
        <v>69.97</v>
      </c>
      <c r="S4106" s="6">
        <v>45309</v>
      </c>
      <c r="T4106" t="s">
        <v>2638</v>
      </c>
      <c r="U4106" t="s">
        <v>3663</v>
      </c>
    </row>
    <row r="4107" spans="1:21" hidden="1" x14ac:dyDescent="0.25">
      <c r="A4107" t="s">
        <v>3731</v>
      </c>
      <c r="B4107" t="s">
        <v>74</v>
      </c>
      <c r="C4107" t="s">
        <v>722</v>
      </c>
      <c r="D4107" t="s">
        <v>2243</v>
      </c>
      <c r="E4107" s="1">
        <v>45309</v>
      </c>
      <c r="F4107" s="3" t="s">
        <v>4046</v>
      </c>
      <c r="G4107" t="s">
        <v>4047</v>
      </c>
      <c r="H4107" t="s">
        <v>2243</v>
      </c>
      <c r="I4107" t="s">
        <v>452</v>
      </c>
      <c r="J4107" s="3" t="s">
        <v>4048</v>
      </c>
      <c r="K4107" s="3" t="s">
        <v>4049</v>
      </c>
      <c r="L4107" s="3" t="s">
        <v>22</v>
      </c>
      <c r="M4107" s="5">
        <v>46216</v>
      </c>
      <c r="O4107" t="s">
        <v>2985</v>
      </c>
      <c r="P4107">
        <v>0.03</v>
      </c>
      <c r="S4107" s="6">
        <v>45407</v>
      </c>
      <c r="T4107" t="s">
        <v>2638</v>
      </c>
      <c r="U4107" t="s">
        <v>3480</v>
      </c>
    </row>
    <row r="4108" spans="1:21" hidden="1" x14ac:dyDescent="0.25">
      <c r="A4108" t="s">
        <v>3731</v>
      </c>
      <c r="B4108" t="s">
        <v>74</v>
      </c>
      <c r="C4108" t="s">
        <v>17</v>
      </c>
      <c r="D4108" t="s">
        <v>2243</v>
      </c>
      <c r="E4108" s="1">
        <v>45309</v>
      </c>
      <c r="F4108" s="3" t="s">
        <v>4046</v>
      </c>
      <c r="G4108" t="s">
        <v>4047</v>
      </c>
      <c r="H4108" t="s">
        <v>2243</v>
      </c>
      <c r="I4108" t="s">
        <v>452</v>
      </c>
      <c r="J4108" s="3" t="s">
        <v>4048</v>
      </c>
      <c r="K4108" s="3" t="s">
        <v>4049</v>
      </c>
      <c r="L4108" s="3" t="s">
        <v>22</v>
      </c>
      <c r="M4108" s="5">
        <v>46216</v>
      </c>
      <c r="O4108" t="s">
        <v>2985</v>
      </c>
      <c r="P4108">
        <v>0</v>
      </c>
      <c r="S4108" s="6">
        <v>45446</v>
      </c>
      <c r="T4108" t="s">
        <v>2032</v>
      </c>
      <c r="U4108" t="s">
        <v>2022</v>
      </c>
    </row>
    <row r="4109" spans="1:21" hidden="1" x14ac:dyDescent="0.25">
      <c r="A4109" t="s">
        <v>1647</v>
      </c>
      <c r="B4109" t="s">
        <v>74</v>
      </c>
      <c r="C4109" t="s">
        <v>17</v>
      </c>
      <c r="E4109" s="1">
        <v>45238</v>
      </c>
      <c r="F4109" s="3" t="s">
        <v>3627</v>
      </c>
      <c r="G4109" t="s">
        <v>3628</v>
      </c>
      <c r="H4109" t="s">
        <v>744</v>
      </c>
      <c r="I4109" t="s">
        <v>3629</v>
      </c>
      <c r="J4109" s="3" t="s">
        <v>3630</v>
      </c>
      <c r="K4109" s="3" t="s">
        <v>3631</v>
      </c>
      <c r="L4109" s="3" t="s">
        <v>22</v>
      </c>
      <c r="M4109" s="5">
        <v>45689</v>
      </c>
      <c r="O4109" t="s">
        <v>2985</v>
      </c>
      <c r="S4109" s="6">
        <v>45257</v>
      </c>
      <c r="T4109" t="s">
        <v>2032</v>
      </c>
      <c r="U4109" t="s">
        <v>2022</v>
      </c>
    </row>
    <row r="4110" spans="1:21" hidden="1" x14ac:dyDescent="0.25">
      <c r="A4110" t="s">
        <v>1647</v>
      </c>
      <c r="B4110" t="s">
        <v>74</v>
      </c>
      <c r="C4110" t="s">
        <v>17</v>
      </c>
      <c r="E4110" s="1">
        <v>44930</v>
      </c>
      <c r="F4110" s="3">
        <v>743720</v>
      </c>
      <c r="G4110" t="s">
        <v>2052</v>
      </c>
      <c r="H4110" t="s">
        <v>2053</v>
      </c>
      <c r="I4110" t="s">
        <v>2053</v>
      </c>
      <c r="J4110" s="3" t="s">
        <v>2054</v>
      </c>
      <c r="K4110" s="3" t="s">
        <v>2055</v>
      </c>
      <c r="L4110" s="3" t="s">
        <v>22</v>
      </c>
      <c r="M4110" s="5">
        <v>45443</v>
      </c>
      <c r="N4110">
        <v>40000</v>
      </c>
      <c r="O4110" t="s">
        <v>948</v>
      </c>
      <c r="R4110" s="10" t="e">
        <f>Table1[[#This Row],[Initial Balance]]-P4111-P4112-P4137-P4138-P4139-P4140-P4141-P4142-P4143-P4144-P4145-P4176-P4177-P4178-P4187-P4237-P4238-P4256-P6724-P4257</f>
        <v>#VALUE!</v>
      </c>
      <c r="S4110" s="6">
        <v>44930</v>
      </c>
      <c r="T4110" t="s">
        <v>2032</v>
      </c>
      <c r="U4110" t="s">
        <v>1726</v>
      </c>
    </row>
    <row r="4111" spans="1:21" hidden="1" x14ac:dyDescent="0.25">
      <c r="A4111" t="s">
        <v>1647</v>
      </c>
      <c r="B4111" t="s">
        <v>74</v>
      </c>
      <c r="C4111" t="s">
        <v>17</v>
      </c>
      <c r="E4111" s="1">
        <v>44930</v>
      </c>
      <c r="F4111" s="3">
        <v>743720</v>
      </c>
      <c r="G4111" t="s">
        <v>2052</v>
      </c>
      <c r="H4111" t="s">
        <v>2053</v>
      </c>
      <c r="I4111" t="s">
        <v>2053</v>
      </c>
      <c r="J4111" s="3" t="s">
        <v>2054</v>
      </c>
      <c r="K4111" s="3" t="s">
        <v>2055</v>
      </c>
      <c r="L4111" s="3" t="s">
        <v>22</v>
      </c>
      <c r="M4111" s="5">
        <v>45443</v>
      </c>
      <c r="O4111" t="s">
        <v>948</v>
      </c>
      <c r="P4111">
        <v>0</v>
      </c>
      <c r="S4111" s="6">
        <v>44930</v>
      </c>
      <c r="T4111" t="s">
        <v>2032</v>
      </c>
      <c r="U4111" t="s">
        <v>1726</v>
      </c>
    </row>
    <row r="4112" spans="1:21" hidden="1" x14ac:dyDescent="0.25">
      <c r="A4112" t="s">
        <v>1647</v>
      </c>
      <c r="B4112" t="s">
        <v>74</v>
      </c>
      <c r="C4112" t="s">
        <v>17</v>
      </c>
      <c r="E4112" s="1">
        <v>44930</v>
      </c>
      <c r="F4112" s="3">
        <v>743720</v>
      </c>
      <c r="G4112" t="s">
        <v>2052</v>
      </c>
      <c r="H4112" t="s">
        <v>2053</v>
      </c>
      <c r="I4112" t="s">
        <v>2053</v>
      </c>
      <c r="J4112" s="3" t="s">
        <v>2054</v>
      </c>
      <c r="K4112" s="3" t="s">
        <v>2055</v>
      </c>
      <c r="L4112" s="3" t="s">
        <v>22</v>
      </c>
      <c r="M4112" s="5">
        <v>45443</v>
      </c>
      <c r="O4112" t="s">
        <v>948</v>
      </c>
      <c r="P4112">
        <v>29.7</v>
      </c>
      <c r="S4112" s="6">
        <v>44931</v>
      </c>
      <c r="T4112" t="s">
        <v>1971</v>
      </c>
      <c r="U4112" t="s">
        <v>2056</v>
      </c>
    </row>
    <row r="4113" spans="1:21" hidden="1" x14ac:dyDescent="0.25">
      <c r="A4113" t="s">
        <v>1647</v>
      </c>
      <c r="B4113" t="s">
        <v>74</v>
      </c>
      <c r="C4113" t="s">
        <v>17</v>
      </c>
      <c r="E4113" s="1">
        <v>44930</v>
      </c>
      <c r="F4113" s="3">
        <v>743720</v>
      </c>
      <c r="G4113" t="s">
        <v>2052</v>
      </c>
      <c r="H4113" t="s">
        <v>2053</v>
      </c>
      <c r="I4113" t="s">
        <v>2053</v>
      </c>
      <c r="J4113" s="3" t="s">
        <v>2054</v>
      </c>
      <c r="K4113" s="3" t="s">
        <v>2055</v>
      </c>
      <c r="L4113" s="3" t="s">
        <v>22</v>
      </c>
      <c r="M4113" s="5">
        <v>45443</v>
      </c>
      <c r="O4113" t="s">
        <v>948</v>
      </c>
      <c r="P4113">
        <v>128.56700000000001</v>
      </c>
      <c r="S4113" s="6">
        <v>44953</v>
      </c>
      <c r="T4113" t="s">
        <v>1971</v>
      </c>
      <c r="U4113" t="s">
        <v>2056</v>
      </c>
    </row>
    <row r="4114" spans="1:21" hidden="1" x14ac:dyDescent="0.25">
      <c r="A4114" t="s">
        <v>1647</v>
      </c>
      <c r="B4114" t="s">
        <v>74</v>
      </c>
      <c r="C4114" t="s">
        <v>17</v>
      </c>
      <c r="E4114" s="1">
        <v>44930</v>
      </c>
      <c r="F4114" s="3">
        <v>743720</v>
      </c>
      <c r="G4114" t="s">
        <v>2052</v>
      </c>
      <c r="H4114" t="s">
        <v>2053</v>
      </c>
      <c r="I4114" t="s">
        <v>2053</v>
      </c>
      <c r="J4114" s="3" t="s">
        <v>2054</v>
      </c>
      <c r="K4114" s="3" t="s">
        <v>2055</v>
      </c>
      <c r="L4114" s="3" t="s">
        <v>22</v>
      </c>
      <c r="M4114" s="5">
        <v>45443</v>
      </c>
      <c r="O4114" t="s">
        <v>948</v>
      </c>
      <c r="P4114">
        <v>1</v>
      </c>
      <c r="S4114" s="6">
        <v>44963</v>
      </c>
      <c r="T4114" t="s">
        <v>2010</v>
      </c>
      <c r="U4114" t="s">
        <v>2195</v>
      </c>
    </row>
    <row r="4115" spans="1:21" hidden="1" x14ac:dyDescent="0.25">
      <c r="A4115" t="s">
        <v>1647</v>
      </c>
      <c r="B4115" t="s">
        <v>74</v>
      </c>
      <c r="C4115" t="s">
        <v>17</v>
      </c>
      <c r="E4115" s="1">
        <v>44930</v>
      </c>
      <c r="F4115" s="3">
        <v>743720</v>
      </c>
      <c r="G4115" t="s">
        <v>2052</v>
      </c>
      <c r="H4115" t="s">
        <v>2053</v>
      </c>
      <c r="I4115" t="s">
        <v>2053</v>
      </c>
      <c r="J4115" s="3" t="s">
        <v>2054</v>
      </c>
      <c r="K4115" s="3" t="s">
        <v>2055</v>
      </c>
      <c r="L4115" s="3" t="s">
        <v>22</v>
      </c>
      <c r="M4115" s="5">
        <v>45443</v>
      </c>
      <c r="O4115" t="s">
        <v>948</v>
      </c>
      <c r="P4115">
        <v>14.22</v>
      </c>
      <c r="S4115" s="6">
        <v>44963</v>
      </c>
      <c r="T4115" t="s">
        <v>1971</v>
      </c>
      <c r="U4115" t="s">
        <v>2196</v>
      </c>
    </row>
    <row r="4116" spans="1:21" hidden="1" x14ac:dyDescent="0.25">
      <c r="A4116" t="s">
        <v>1647</v>
      </c>
      <c r="B4116" t="s">
        <v>74</v>
      </c>
      <c r="C4116" t="s">
        <v>17</v>
      </c>
      <c r="E4116" s="1">
        <v>44930</v>
      </c>
      <c r="F4116" s="3">
        <v>743720</v>
      </c>
      <c r="G4116" t="s">
        <v>2052</v>
      </c>
      <c r="H4116" t="s">
        <v>2053</v>
      </c>
      <c r="I4116" t="s">
        <v>2053</v>
      </c>
      <c r="J4116" s="3" t="s">
        <v>2054</v>
      </c>
      <c r="K4116" s="3" t="s">
        <v>2055</v>
      </c>
      <c r="L4116" s="3" t="s">
        <v>22</v>
      </c>
      <c r="M4116" s="5">
        <v>45443</v>
      </c>
      <c r="O4116" t="s">
        <v>948</v>
      </c>
      <c r="P4116">
        <v>162.13999999999999</v>
      </c>
      <c r="S4116" s="6">
        <v>44965</v>
      </c>
      <c r="T4116" t="s">
        <v>1971</v>
      </c>
      <c r="U4116" t="s">
        <v>2196</v>
      </c>
    </row>
    <row r="4117" spans="1:21" hidden="1" x14ac:dyDescent="0.25">
      <c r="A4117" t="s">
        <v>1647</v>
      </c>
      <c r="B4117" t="s">
        <v>74</v>
      </c>
      <c r="C4117" t="s">
        <v>17</v>
      </c>
      <c r="E4117" s="1">
        <v>44930</v>
      </c>
      <c r="F4117" s="3">
        <v>743720</v>
      </c>
      <c r="G4117" t="s">
        <v>2052</v>
      </c>
      <c r="H4117" t="s">
        <v>2053</v>
      </c>
      <c r="I4117" t="s">
        <v>2053</v>
      </c>
      <c r="J4117" s="3" t="s">
        <v>2054</v>
      </c>
      <c r="K4117" s="3" t="s">
        <v>2055</v>
      </c>
      <c r="L4117" s="3" t="s">
        <v>22</v>
      </c>
      <c r="M4117" s="5">
        <v>45443</v>
      </c>
      <c r="O4117" t="s">
        <v>948</v>
      </c>
      <c r="P4117">
        <v>14.84</v>
      </c>
      <c r="S4117" s="6">
        <v>44972</v>
      </c>
      <c r="T4117" t="s">
        <v>689</v>
      </c>
      <c r="U4117" t="s">
        <v>2194</v>
      </c>
    </row>
    <row r="4118" spans="1:21" hidden="1" x14ac:dyDescent="0.25">
      <c r="A4118" t="s">
        <v>1647</v>
      </c>
      <c r="B4118" t="s">
        <v>74</v>
      </c>
      <c r="C4118" t="s">
        <v>17</v>
      </c>
      <c r="E4118" s="1">
        <v>44930</v>
      </c>
      <c r="F4118" s="3">
        <v>743720</v>
      </c>
      <c r="G4118" t="s">
        <v>2052</v>
      </c>
      <c r="H4118" t="s">
        <v>2053</v>
      </c>
      <c r="I4118" t="s">
        <v>2053</v>
      </c>
      <c r="J4118" s="3" t="s">
        <v>2054</v>
      </c>
      <c r="K4118" s="3" t="s">
        <v>2055</v>
      </c>
      <c r="L4118" s="3" t="s">
        <v>22</v>
      </c>
      <c r="M4118" s="5">
        <v>45443</v>
      </c>
      <c r="O4118" t="s">
        <v>948</v>
      </c>
      <c r="P4118">
        <v>0</v>
      </c>
      <c r="S4118" s="6">
        <v>44977</v>
      </c>
      <c r="T4118" t="s">
        <v>2032</v>
      </c>
      <c r="U4118" t="s">
        <v>104</v>
      </c>
    </row>
    <row r="4119" spans="1:21" hidden="1" x14ac:dyDescent="0.25">
      <c r="A4119" t="s">
        <v>1647</v>
      </c>
      <c r="B4119" t="s">
        <v>74</v>
      </c>
      <c r="C4119" t="s">
        <v>17</v>
      </c>
      <c r="E4119" s="1">
        <v>44930</v>
      </c>
      <c r="F4119" s="3">
        <v>743720</v>
      </c>
      <c r="G4119" t="s">
        <v>2052</v>
      </c>
      <c r="H4119" t="s">
        <v>2053</v>
      </c>
      <c r="I4119" t="s">
        <v>2053</v>
      </c>
      <c r="J4119" s="3" t="s">
        <v>2054</v>
      </c>
      <c r="K4119" s="3" t="s">
        <v>2055</v>
      </c>
      <c r="L4119" s="3" t="s">
        <v>22</v>
      </c>
      <c r="M4119" s="5">
        <v>45443</v>
      </c>
      <c r="O4119" t="s">
        <v>948</v>
      </c>
      <c r="P4119">
        <v>497.65899999999999</v>
      </c>
      <c r="S4119" s="6">
        <v>44980</v>
      </c>
      <c r="T4119" t="s">
        <v>2197</v>
      </c>
      <c r="U4119" t="s">
        <v>2198</v>
      </c>
    </row>
    <row r="4120" spans="1:21" hidden="1" x14ac:dyDescent="0.25">
      <c r="A4120" t="s">
        <v>1647</v>
      </c>
      <c r="B4120" t="s">
        <v>74</v>
      </c>
      <c r="C4120" t="s">
        <v>17</v>
      </c>
      <c r="E4120" s="1">
        <v>44930</v>
      </c>
      <c r="F4120" s="3">
        <v>743720</v>
      </c>
      <c r="G4120" t="s">
        <v>2052</v>
      </c>
      <c r="H4120" t="s">
        <v>2053</v>
      </c>
      <c r="I4120" t="s">
        <v>2053</v>
      </c>
      <c r="J4120" s="3" t="s">
        <v>2054</v>
      </c>
      <c r="K4120" s="3" t="s">
        <v>2055</v>
      </c>
      <c r="L4120" s="3" t="s">
        <v>22</v>
      </c>
      <c r="M4120" s="5">
        <v>45443</v>
      </c>
      <c r="O4120" t="s">
        <v>948</v>
      </c>
      <c r="P4120">
        <v>260.43</v>
      </c>
      <c r="S4120" s="6">
        <v>44981</v>
      </c>
      <c r="T4120" t="s">
        <v>2197</v>
      </c>
      <c r="U4120" t="s">
        <v>2199</v>
      </c>
    </row>
    <row r="4121" spans="1:21" hidden="1" x14ac:dyDescent="0.25">
      <c r="A4121" t="s">
        <v>1647</v>
      </c>
      <c r="B4121" t="s">
        <v>74</v>
      </c>
      <c r="C4121" t="s">
        <v>17</v>
      </c>
      <c r="E4121" s="1">
        <v>44930</v>
      </c>
      <c r="F4121" s="3">
        <v>743720</v>
      </c>
      <c r="G4121" t="s">
        <v>2052</v>
      </c>
      <c r="H4121" t="s">
        <v>2053</v>
      </c>
      <c r="I4121" t="s">
        <v>2053</v>
      </c>
      <c r="J4121" s="3" t="s">
        <v>2054</v>
      </c>
      <c r="K4121" s="3" t="s">
        <v>2055</v>
      </c>
      <c r="L4121" s="3" t="s">
        <v>22</v>
      </c>
      <c r="M4121" s="5">
        <v>45443</v>
      </c>
      <c r="O4121" t="s">
        <v>948</v>
      </c>
      <c r="P4121">
        <v>260.63</v>
      </c>
      <c r="S4121" s="6">
        <v>44984</v>
      </c>
      <c r="T4121" t="s">
        <v>2197</v>
      </c>
      <c r="U4121" t="s">
        <v>2199</v>
      </c>
    </row>
    <row r="4122" spans="1:21" hidden="1" x14ac:dyDescent="0.25">
      <c r="A4122" t="s">
        <v>1647</v>
      </c>
      <c r="B4122" t="s">
        <v>74</v>
      </c>
      <c r="C4122" t="s">
        <v>17</v>
      </c>
      <c r="E4122" s="1">
        <v>44930</v>
      </c>
      <c r="F4122" s="3">
        <v>743720</v>
      </c>
      <c r="G4122" t="s">
        <v>2052</v>
      </c>
      <c r="H4122" t="s">
        <v>2053</v>
      </c>
      <c r="I4122" t="s">
        <v>2053</v>
      </c>
      <c r="J4122" s="3" t="s">
        <v>2054</v>
      </c>
      <c r="K4122" s="3" t="s">
        <v>2055</v>
      </c>
      <c r="L4122" s="3" t="s">
        <v>22</v>
      </c>
      <c r="M4122" s="5">
        <v>45443</v>
      </c>
      <c r="O4122" t="s">
        <v>948</v>
      </c>
      <c r="P4122">
        <v>697</v>
      </c>
      <c r="S4122" s="6">
        <v>45008</v>
      </c>
      <c r="T4122" t="s">
        <v>1971</v>
      </c>
      <c r="U4122" t="s">
        <v>2325</v>
      </c>
    </row>
    <row r="4123" spans="1:21" hidden="1" x14ac:dyDescent="0.25">
      <c r="A4123" t="s">
        <v>1647</v>
      </c>
      <c r="B4123" t="s">
        <v>74</v>
      </c>
      <c r="C4123" t="s">
        <v>17</v>
      </c>
      <c r="E4123" s="1">
        <v>44930</v>
      </c>
      <c r="F4123" s="3">
        <v>743720</v>
      </c>
      <c r="G4123" t="s">
        <v>2052</v>
      </c>
      <c r="H4123" t="s">
        <v>2053</v>
      </c>
      <c r="I4123" t="s">
        <v>2053</v>
      </c>
      <c r="J4123" s="3" t="s">
        <v>2054</v>
      </c>
      <c r="K4123" s="3" t="s">
        <v>2055</v>
      </c>
      <c r="L4123" s="3" t="s">
        <v>22</v>
      </c>
      <c r="M4123" s="5">
        <v>45443</v>
      </c>
      <c r="O4123" t="s">
        <v>948</v>
      </c>
      <c r="P4123">
        <v>10308</v>
      </c>
      <c r="S4123" s="6">
        <v>45012</v>
      </c>
      <c r="T4123" t="s">
        <v>1971</v>
      </c>
      <c r="U4123" t="s">
        <v>2325</v>
      </c>
    </row>
    <row r="4124" spans="1:21" hidden="1" x14ac:dyDescent="0.25">
      <c r="A4124" t="s">
        <v>1647</v>
      </c>
      <c r="B4124" t="s">
        <v>74</v>
      </c>
      <c r="C4124" t="s">
        <v>17</v>
      </c>
      <c r="E4124" s="1">
        <v>44930</v>
      </c>
      <c r="F4124" s="3">
        <v>743720</v>
      </c>
      <c r="G4124" t="s">
        <v>2052</v>
      </c>
      <c r="H4124" t="s">
        <v>2053</v>
      </c>
      <c r="I4124" t="s">
        <v>2053</v>
      </c>
      <c r="J4124" s="3" t="s">
        <v>2054</v>
      </c>
      <c r="K4124" s="3" t="s">
        <v>2055</v>
      </c>
      <c r="L4124" s="3" t="s">
        <v>22</v>
      </c>
      <c r="M4124" s="5">
        <v>45443</v>
      </c>
      <c r="O4124" t="s">
        <v>948</v>
      </c>
      <c r="P4124">
        <v>0</v>
      </c>
      <c r="S4124" s="6">
        <v>45012</v>
      </c>
      <c r="T4124" t="s">
        <v>2032</v>
      </c>
      <c r="U4124" t="s">
        <v>2326</v>
      </c>
    </row>
    <row r="4125" spans="1:21" hidden="1" x14ac:dyDescent="0.25">
      <c r="A4125" t="s">
        <v>1647</v>
      </c>
      <c r="B4125" t="s">
        <v>74</v>
      </c>
      <c r="C4125" t="s">
        <v>17</v>
      </c>
      <c r="E4125" s="1">
        <v>44930</v>
      </c>
      <c r="F4125" s="3">
        <v>743720</v>
      </c>
      <c r="G4125" t="s">
        <v>2052</v>
      </c>
      <c r="H4125" t="s">
        <v>2053</v>
      </c>
      <c r="I4125" t="s">
        <v>2053</v>
      </c>
      <c r="J4125" s="3" t="s">
        <v>2054</v>
      </c>
      <c r="K4125" s="3" t="s">
        <v>2055</v>
      </c>
      <c r="L4125" s="3" t="s">
        <v>22</v>
      </c>
      <c r="M4125" s="5">
        <v>45443</v>
      </c>
      <c r="O4125" t="s">
        <v>948</v>
      </c>
      <c r="P4125">
        <v>37.5</v>
      </c>
      <c r="S4125" s="6">
        <v>45015</v>
      </c>
      <c r="T4125" t="s">
        <v>2197</v>
      </c>
      <c r="U4125" t="s">
        <v>2381</v>
      </c>
    </row>
    <row r="4126" spans="1:21" hidden="1" x14ac:dyDescent="0.25">
      <c r="A4126" t="s">
        <v>1647</v>
      </c>
      <c r="B4126" t="s">
        <v>74</v>
      </c>
      <c r="C4126" t="s">
        <v>17</v>
      </c>
      <c r="E4126" s="1">
        <v>44930</v>
      </c>
      <c r="F4126" s="3">
        <v>743720</v>
      </c>
      <c r="G4126" t="s">
        <v>2052</v>
      </c>
      <c r="H4126" t="s">
        <v>2053</v>
      </c>
      <c r="I4126" t="s">
        <v>2053</v>
      </c>
      <c r="J4126" s="3" t="s">
        <v>2054</v>
      </c>
      <c r="K4126" s="3" t="s">
        <v>2055</v>
      </c>
      <c r="L4126" s="3" t="s">
        <v>22</v>
      </c>
      <c r="M4126" s="5">
        <v>45443</v>
      </c>
      <c r="O4126" t="s">
        <v>948</v>
      </c>
      <c r="P4126">
        <v>1400</v>
      </c>
      <c r="S4126" s="6">
        <v>45043</v>
      </c>
      <c r="T4126" t="s">
        <v>2197</v>
      </c>
      <c r="U4126" t="s">
        <v>2650</v>
      </c>
    </row>
    <row r="4127" spans="1:21" hidden="1" x14ac:dyDescent="0.25">
      <c r="A4127" t="s">
        <v>1647</v>
      </c>
      <c r="B4127" t="s">
        <v>74</v>
      </c>
      <c r="C4127" t="s">
        <v>17</v>
      </c>
      <c r="E4127" s="1">
        <v>44930</v>
      </c>
      <c r="F4127" s="3">
        <v>743720</v>
      </c>
      <c r="G4127" t="s">
        <v>2052</v>
      </c>
      <c r="H4127" t="s">
        <v>2053</v>
      </c>
      <c r="I4127" t="s">
        <v>2053</v>
      </c>
      <c r="J4127" s="3" t="s">
        <v>2054</v>
      </c>
      <c r="K4127" s="3" t="s">
        <v>2055</v>
      </c>
      <c r="L4127" s="3" t="s">
        <v>22</v>
      </c>
      <c r="M4127" s="5">
        <v>45443</v>
      </c>
      <c r="O4127" t="s">
        <v>948</v>
      </c>
      <c r="P4127">
        <v>10970</v>
      </c>
      <c r="S4127" s="6">
        <v>45086</v>
      </c>
      <c r="T4127" t="s">
        <v>1971</v>
      </c>
      <c r="U4127" t="s">
        <v>2644</v>
      </c>
    </row>
    <row r="4128" spans="1:21" hidden="1" x14ac:dyDescent="0.25">
      <c r="A4128" t="s">
        <v>1647</v>
      </c>
      <c r="B4128" t="s">
        <v>74</v>
      </c>
      <c r="C4128" t="s">
        <v>17</v>
      </c>
      <c r="E4128" s="1">
        <v>44930</v>
      </c>
      <c r="F4128" s="3">
        <v>743720</v>
      </c>
      <c r="G4128" t="s">
        <v>2052</v>
      </c>
      <c r="H4128" t="s">
        <v>2053</v>
      </c>
      <c r="I4128" t="s">
        <v>2053</v>
      </c>
      <c r="J4128" s="3" t="s">
        <v>2054</v>
      </c>
      <c r="K4128" s="3" t="s">
        <v>2055</v>
      </c>
      <c r="L4128" s="3" t="s">
        <v>22</v>
      </c>
      <c r="M4128" s="5">
        <v>45443</v>
      </c>
      <c r="O4128" t="s">
        <v>948</v>
      </c>
      <c r="P4128">
        <v>180.84</v>
      </c>
      <c r="S4128" s="6">
        <v>45132</v>
      </c>
      <c r="T4128" t="s">
        <v>80</v>
      </c>
      <c r="U4128" t="s">
        <v>2795</v>
      </c>
    </row>
    <row r="4129" spans="1:21" hidden="1" x14ac:dyDescent="0.25">
      <c r="A4129" t="s">
        <v>1647</v>
      </c>
      <c r="B4129" t="s">
        <v>74</v>
      </c>
      <c r="C4129" t="s">
        <v>17</v>
      </c>
      <c r="E4129" s="1">
        <v>44930</v>
      </c>
      <c r="F4129" s="3">
        <v>743720</v>
      </c>
      <c r="G4129" t="s">
        <v>2052</v>
      </c>
      <c r="H4129" t="s">
        <v>2053</v>
      </c>
      <c r="I4129" t="s">
        <v>2053</v>
      </c>
      <c r="J4129" s="3" t="s">
        <v>2054</v>
      </c>
      <c r="K4129" s="3" t="s">
        <v>2055</v>
      </c>
      <c r="L4129" s="3" t="s">
        <v>22</v>
      </c>
      <c r="M4129" s="5">
        <v>45443</v>
      </c>
      <c r="O4129" t="s">
        <v>2708</v>
      </c>
      <c r="P4129">
        <v>10841.2</v>
      </c>
      <c r="S4129" s="6">
        <v>45204</v>
      </c>
      <c r="T4129" t="s">
        <v>1930</v>
      </c>
      <c r="U4129" t="s">
        <v>3280</v>
      </c>
    </row>
    <row r="4130" spans="1:21" hidden="1" x14ac:dyDescent="0.25">
      <c r="A4130" t="s">
        <v>1647</v>
      </c>
      <c r="B4130" t="s">
        <v>74</v>
      </c>
      <c r="C4130" t="s">
        <v>17</v>
      </c>
      <c r="E4130" s="1">
        <v>44930</v>
      </c>
      <c r="F4130" s="3">
        <v>743720</v>
      </c>
      <c r="G4130" t="s">
        <v>2052</v>
      </c>
      <c r="H4130" t="s">
        <v>2053</v>
      </c>
      <c r="I4130" t="s">
        <v>2053</v>
      </c>
      <c r="J4130" s="3" t="s">
        <v>2054</v>
      </c>
      <c r="K4130" s="3" t="s">
        <v>2055</v>
      </c>
      <c r="L4130" s="3" t="s">
        <v>22</v>
      </c>
      <c r="M4130" s="5">
        <v>45443</v>
      </c>
      <c r="O4130" t="s">
        <v>2708</v>
      </c>
      <c r="P4130">
        <v>22802.99</v>
      </c>
      <c r="S4130" s="6">
        <v>45446</v>
      </c>
      <c r="T4130" t="s">
        <v>2032</v>
      </c>
      <c r="U4130" t="s">
        <v>3237</v>
      </c>
    </row>
    <row r="4131" spans="1:21" hidden="1" x14ac:dyDescent="0.25">
      <c r="A4131" t="s">
        <v>1647</v>
      </c>
      <c r="B4131" t="s">
        <v>16</v>
      </c>
      <c r="C4131" t="s">
        <v>17</v>
      </c>
      <c r="E4131" s="1">
        <v>44937</v>
      </c>
      <c r="F4131" s="3" t="s">
        <v>3035</v>
      </c>
      <c r="G4131" t="s">
        <v>3036</v>
      </c>
      <c r="H4131" t="s">
        <v>3037</v>
      </c>
      <c r="J4131" s="3" t="s">
        <v>3038</v>
      </c>
      <c r="K4131" s="3">
        <v>223111</v>
      </c>
      <c r="L4131" s="3" t="s">
        <v>22</v>
      </c>
      <c r="M4131" s="5">
        <v>46763</v>
      </c>
      <c r="N4131">
        <v>40</v>
      </c>
      <c r="O4131" t="s">
        <v>23</v>
      </c>
      <c r="R4131" s="10">
        <v>0</v>
      </c>
      <c r="S4131" s="6">
        <v>44938</v>
      </c>
      <c r="T4131" t="s">
        <v>2032</v>
      </c>
      <c r="U4131" t="s">
        <v>2022</v>
      </c>
    </row>
    <row r="4132" spans="1:21" hidden="1" x14ac:dyDescent="0.25">
      <c r="A4132" t="s">
        <v>1647</v>
      </c>
      <c r="B4132" t="s">
        <v>16</v>
      </c>
      <c r="C4132" t="s">
        <v>17</v>
      </c>
      <c r="E4132" s="1">
        <v>44937</v>
      </c>
      <c r="F4132" s="3" t="s">
        <v>3035</v>
      </c>
      <c r="G4132" t="s">
        <v>3036</v>
      </c>
      <c r="H4132" t="s">
        <v>3039</v>
      </c>
      <c r="J4132" s="3" t="s">
        <v>3038</v>
      </c>
      <c r="K4132" s="3">
        <v>223111</v>
      </c>
      <c r="L4132" s="3" t="s">
        <v>22</v>
      </c>
      <c r="M4132" s="5">
        <v>46763</v>
      </c>
      <c r="O4132" t="s">
        <v>23</v>
      </c>
      <c r="P4132">
        <v>40</v>
      </c>
      <c r="S4132" s="6">
        <v>44942</v>
      </c>
      <c r="T4132" t="s">
        <v>346</v>
      </c>
      <c r="U4132" t="s">
        <v>2615</v>
      </c>
    </row>
    <row r="4133" spans="1:21" hidden="1" x14ac:dyDescent="0.25">
      <c r="A4133" t="s">
        <v>1647</v>
      </c>
      <c r="B4133" t="s">
        <v>16</v>
      </c>
      <c r="C4133" t="s">
        <v>17</v>
      </c>
      <c r="E4133" s="1">
        <v>44970</v>
      </c>
      <c r="F4133" s="3">
        <v>120845</v>
      </c>
      <c r="G4133" t="s">
        <v>2287</v>
      </c>
      <c r="H4133" t="s">
        <v>126</v>
      </c>
      <c r="J4133" s="3" t="s">
        <v>2288</v>
      </c>
      <c r="K4133" s="3">
        <v>518915</v>
      </c>
      <c r="L4133" s="3" t="s">
        <v>22</v>
      </c>
      <c r="M4133" s="5">
        <v>45565</v>
      </c>
      <c r="N4133" s="8">
        <v>10</v>
      </c>
      <c r="O4133" t="s">
        <v>23</v>
      </c>
      <c r="P4133" t="s">
        <v>35</v>
      </c>
      <c r="R4133" s="10">
        <f>Table1[[#This Row],[Initial Balance]]-SUM(P4223)</f>
        <v>9.6399000000000008</v>
      </c>
      <c r="S4133" s="6">
        <v>44972</v>
      </c>
      <c r="T4133" t="s">
        <v>2032</v>
      </c>
      <c r="U4133" t="s">
        <v>2220</v>
      </c>
    </row>
    <row r="4134" spans="1:21" hidden="1" x14ac:dyDescent="0.25">
      <c r="A4134" t="s">
        <v>1647</v>
      </c>
      <c r="B4134" t="s">
        <v>16</v>
      </c>
      <c r="C4134" t="s">
        <v>17</v>
      </c>
      <c r="E4134" s="1">
        <v>44970</v>
      </c>
      <c r="F4134" s="3">
        <v>120845</v>
      </c>
      <c r="G4134" t="s">
        <v>2287</v>
      </c>
      <c r="H4134" t="s">
        <v>126</v>
      </c>
      <c r="J4134" s="3" t="s">
        <v>2288</v>
      </c>
      <c r="K4134" s="3">
        <v>518915</v>
      </c>
      <c r="L4134" s="3" t="s">
        <v>22</v>
      </c>
      <c r="M4134" s="5">
        <v>45565</v>
      </c>
      <c r="N4134" s="8" t="s">
        <v>35</v>
      </c>
      <c r="O4134" t="s">
        <v>23</v>
      </c>
      <c r="P4134">
        <v>1</v>
      </c>
      <c r="S4134" s="6">
        <v>45040</v>
      </c>
      <c r="T4134" t="s">
        <v>28</v>
      </c>
      <c r="U4134" t="s">
        <v>2949</v>
      </c>
    </row>
    <row r="4135" spans="1:21" hidden="1" x14ac:dyDescent="0.25">
      <c r="A4135" t="s">
        <v>1647</v>
      </c>
      <c r="B4135" t="s">
        <v>16</v>
      </c>
      <c r="C4135" t="s">
        <v>17</v>
      </c>
      <c r="D4135" t="s">
        <v>2243</v>
      </c>
      <c r="E4135" s="1">
        <v>45273</v>
      </c>
      <c r="F4135" s="3" t="s">
        <v>3563</v>
      </c>
      <c r="G4135" t="s">
        <v>3564</v>
      </c>
      <c r="H4135" t="s">
        <v>2243</v>
      </c>
      <c r="I4135" t="s">
        <v>1951</v>
      </c>
      <c r="J4135" s="3" t="s">
        <v>3565</v>
      </c>
      <c r="K4135" s="3" t="s">
        <v>3566</v>
      </c>
      <c r="L4135" s="3" t="s">
        <v>22</v>
      </c>
      <c r="M4135" s="5">
        <v>46554</v>
      </c>
      <c r="N4135">
        <v>25</v>
      </c>
      <c r="O4135" t="s">
        <v>525</v>
      </c>
      <c r="R4135" s="10">
        <v>20</v>
      </c>
      <c r="S4135" s="6">
        <v>45273</v>
      </c>
      <c r="T4135" t="s">
        <v>2032</v>
      </c>
      <c r="U4135" t="s">
        <v>104</v>
      </c>
    </row>
    <row r="4136" spans="1:21" hidden="1" x14ac:dyDescent="0.25">
      <c r="A4136" t="s">
        <v>1647</v>
      </c>
      <c r="B4136" t="s">
        <v>3256</v>
      </c>
      <c r="C4136" t="s">
        <v>17</v>
      </c>
      <c r="D4136" t="s">
        <v>2243</v>
      </c>
      <c r="E4136" s="1">
        <v>45273</v>
      </c>
      <c r="F4136" s="3" t="s">
        <v>3563</v>
      </c>
      <c r="G4136" t="s">
        <v>3564</v>
      </c>
      <c r="H4136" t="s">
        <v>2243</v>
      </c>
      <c r="I4136" t="s">
        <v>1951</v>
      </c>
      <c r="J4136" s="3" t="s">
        <v>3565</v>
      </c>
      <c r="K4136" s="3" t="s">
        <v>3566</v>
      </c>
      <c r="L4136" s="3" t="s">
        <v>22</v>
      </c>
      <c r="M4136" s="5">
        <v>46554</v>
      </c>
      <c r="O4136" t="s">
        <v>525</v>
      </c>
      <c r="P4136">
        <v>5</v>
      </c>
      <c r="S4136" s="6">
        <v>45308</v>
      </c>
      <c r="T4136" t="s">
        <v>2197</v>
      </c>
      <c r="U4136" t="s">
        <v>3780</v>
      </c>
    </row>
    <row r="4137" spans="1:21" hidden="1" x14ac:dyDescent="0.25">
      <c r="A4137" t="s">
        <v>1647</v>
      </c>
      <c r="B4137" t="s">
        <v>74</v>
      </c>
      <c r="C4137" t="s">
        <v>17</v>
      </c>
      <c r="E4137" s="1">
        <v>45006</v>
      </c>
      <c r="F4137" s="3" t="s">
        <v>205</v>
      </c>
      <c r="G4137" t="s">
        <v>2674</v>
      </c>
      <c r="H4137" t="s">
        <v>1702</v>
      </c>
      <c r="J4137" s="3" t="s">
        <v>2675</v>
      </c>
      <c r="K4137" s="3" t="s">
        <v>2285</v>
      </c>
      <c r="L4137" s="3" t="s">
        <v>22</v>
      </c>
      <c r="M4137" s="5">
        <v>45975</v>
      </c>
      <c r="N4137">
        <v>20</v>
      </c>
      <c r="O4137" t="s">
        <v>2482</v>
      </c>
      <c r="P4137" t="s">
        <v>35</v>
      </c>
      <c r="R4137" s="10">
        <f>Table1[[#This Row],[Initial Balance]]-(SUM(P6920))</f>
        <v>20</v>
      </c>
      <c r="S4137" s="6">
        <v>45006</v>
      </c>
      <c r="T4137" t="s">
        <v>2032</v>
      </c>
      <c r="U4137" t="s">
        <v>1726</v>
      </c>
    </row>
    <row r="4138" spans="1:21" hidden="1" x14ac:dyDescent="0.25">
      <c r="A4138" t="s">
        <v>132</v>
      </c>
      <c r="B4138" t="s">
        <v>74</v>
      </c>
      <c r="C4138" t="s">
        <v>17</v>
      </c>
      <c r="E4138" s="1">
        <v>45308</v>
      </c>
      <c r="F4138" s="3" t="s">
        <v>1101</v>
      </c>
      <c r="G4138" t="s">
        <v>3772</v>
      </c>
      <c r="H4138" t="s">
        <v>2243</v>
      </c>
      <c r="I4138" t="s">
        <v>1702</v>
      </c>
      <c r="J4138" s="3" t="s">
        <v>3773</v>
      </c>
      <c r="K4138" s="3" t="s">
        <v>3671</v>
      </c>
      <c r="L4138" s="3" t="s">
        <v>22</v>
      </c>
      <c r="M4138" s="5">
        <v>45933</v>
      </c>
      <c r="O4138" t="s">
        <v>3541</v>
      </c>
      <c r="P4138">
        <v>1</v>
      </c>
      <c r="S4138" s="6">
        <v>45453</v>
      </c>
      <c r="T4138" t="s">
        <v>28</v>
      </c>
      <c r="U4138" t="s">
        <v>2700</v>
      </c>
    </row>
    <row r="4139" spans="1:21" hidden="1" x14ac:dyDescent="0.25">
      <c r="A4139" t="s">
        <v>1794</v>
      </c>
      <c r="B4139" t="s">
        <v>16</v>
      </c>
      <c r="C4139" t="s">
        <v>17</v>
      </c>
      <c r="E4139" s="1">
        <v>44917</v>
      </c>
      <c r="F4139" s="3" t="s">
        <v>1977</v>
      </c>
      <c r="G4139" t="s">
        <v>1978</v>
      </c>
      <c r="H4139" t="s">
        <v>1979</v>
      </c>
      <c r="I4139" t="s">
        <v>1979</v>
      </c>
      <c r="J4139" s="3" t="s">
        <v>1980</v>
      </c>
      <c r="K4139" s="3" t="s">
        <v>1981</v>
      </c>
      <c r="L4139" s="3" t="s">
        <v>22</v>
      </c>
      <c r="M4139" s="5">
        <v>46743</v>
      </c>
      <c r="O4139" t="s">
        <v>23</v>
      </c>
      <c r="P4139">
        <v>1</v>
      </c>
      <c r="S4139" s="6">
        <v>44999</v>
      </c>
      <c r="T4139" t="s">
        <v>1284</v>
      </c>
      <c r="U4139" t="s">
        <v>4070</v>
      </c>
    </row>
    <row r="4140" spans="1:21" hidden="1" x14ac:dyDescent="0.25">
      <c r="A4140" t="s">
        <v>1794</v>
      </c>
      <c r="B4140" t="s">
        <v>16</v>
      </c>
      <c r="C4140" t="s">
        <v>17</v>
      </c>
      <c r="E4140" s="1">
        <v>44917</v>
      </c>
      <c r="F4140" s="3" t="s">
        <v>1977</v>
      </c>
      <c r="G4140" t="s">
        <v>1978</v>
      </c>
      <c r="H4140" t="s">
        <v>1979</v>
      </c>
      <c r="I4140" t="s">
        <v>1979</v>
      </c>
      <c r="J4140" s="3" t="s">
        <v>1980</v>
      </c>
      <c r="K4140" s="3" t="s">
        <v>1981</v>
      </c>
      <c r="L4140" s="3" t="s">
        <v>22</v>
      </c>
      <c r="M4140" s="5">
        <v>46743</v>
      </c>
      <c r="O4140" t="s">
        <v>23</v>
      </c>
      <c r="P4140">
        <v>6</v>
      </c>
      <c r="S4140" s="6">
        <v>45300</v>
      </c>
      <c r="T4140" t="s">
        <v>2777</v>
      </c>
      <c r="U4140" t="s">
        <v>3651</v>
      </c>
    </row>
    <row r="4141" spans="1:21" hidden="1" x14ac:dyDescent="0.25">
      <c r="A4141" t="s">
        <v>1794</v>
      </c>
      <c r="B4141" t="s">
        <v>16</v>
      </c>
      <c r="C4141" t="s">
        <v>17</v>
      </c>
      <c r="E4141" s="1">
        <v>44917</v>
      </c>
      <c r="F4141" s="3" t="s">
        <v>1977</v>
      </c>
      <c r="G4141" t="s">
        <v>1978</v>
      </c>
      <c r="H4141" t="s">
        <v>1979</v>
      </c>
      <c r="I4141" t="s">
        <v>1979</v>
      </c>
      <c r="J4141" s="3" t="s">
        <v>1980</v>
      </c>
      <c r="K4141" s="3" t="s">
        <v>1981</v>
      </c>
      <c r="L4141" s="3" t="s">
        <v>22</v>
      </c>
      <c r="M4141" s="5">
        <v>46743</v>
      </c>
      <c r="O4141" t="s">
        <v>23</v>
      </c>
      <c r="P4141">
        <v>2</v>
      </c>
      <c r="S4141" s="6">
        <v>45369</v>
      </c>
      <c r="T4141" t="s">
        <v>2777</v>
      </c>
      <c r="U4141" t="s">
        <v>3884</v>
      </c>
    </row>
    <row r="4142" spans="1:21" hidden="1" x14ac:dyDescent="0.25">
      <c r="A4142" t="s">
        <v>1794</v>
      </c>
      <c r="B4142" t="s">
        <v>16</v>
      </c>
      <c r="C4142" t="s">
        <v>17</v>
      </c>
      <c r="E4142" s="1">
        <v>44917</v>
      </c>
      <c r="F4142" s="3" t="s">
        <v>1977</v>
      </c>
      <c r="G4142" t="s">
        <v>1978</v>
      </c>
      <c r="H4142" t="s">
        <v>1979</v>
      </c>
      <c r="I4142" t="s">
        <v>1979</v>
      </c>
      <c r="J4142" s="3" t="s">
        <v>1980</v>
      </c>
      <c r="K4142" s="3" t="s">
        <v>1981</v>
      </c>
      <c r="L4142" s="3" t="s">
        <v>22</v>
      </c>
      <c r="M4142" s="5">
        <v>46743</v>
      </c>
      <c r="O4142" t="s">
        <v>23</v>
      </c>
      <c r="P4142">
        <v>4</v>
      </c>
      <c r="S4142" s="6">
        <v>45376</v>
      </c>
      <c r="T4142" t="s">
        <v>2777</v>
      </c>
      <c r="U4142" t="s">
        <v>3884</v>
      </c>
    </row>
    <row r="4143" spans="1:21" hidden="1" x14ac:dyDescent="0.25">
      <c r="A4143" t="s">
        <v>1794</v>
      </c>
      <c r="B4143" t="s">
        <v>16</v>
      </c>
      <c r="C4143" t="s">
        <v>17</v>
      </c>
      <c r="E4143" s="1">
        <v>44917</v>
      </c>
      <c r="F4143" s="3" t="s">
        <v>4071</v>
      </c>
      <c r="G4143" t="s">
        <v>1978</v>
      </c>
      <c r="H4143" t="s">
        <v>1979</v>
      </c>
      <c r="I4143" t="s">
        <v>1979</v>
      </c>
      <c r="J4143" s="3" t="s">
        <v>1980</v>
      </c>
      <c r="K4143" s="3" t="s">
        <v>1981</v>
      </c>
      <c r="L4143" s="3" t="s">
        <v>22</v>
      </c>
      <c r="M4143" s="5">
        <v>46743</v>
      </c>
      <c r="O4143" t="s">
        <v>23</v>
      </c>
      <c r="P4143">
        <v>10</v>
      </c>
      <c r="S4143" s="6">
        <v>45384</v>
      </c>
      <c r="T4143" t="s">
        <v>2777</v>
      </c>
      <c r="U4143" t="s">
        <v>3884</v>
      </c>
    </row>
    <row r="4144" spans="1:21" hidden="1" x14ac:dyDescent="0.25">
      <c r="A4144" t="s">
        <v>132</v>
      </c>
      <c r="B4144" t="s">
        <v>65</v>
      </c>
      <c r="C4144" t="s">
        <v>17</v>
      </c>
      <c r="D4144" t="s">
        <v>2243</v>
      </c>
      <c r="E4144" s="1">
        <v>44833</v>
      </c>
      <c r="F4144" s="3">
        <v>430281</v>
      </c>
      <c r="G4144" t="s">
        <v>3888</v>
      </c>
      <c r="H4144" t="s">
        <v>3887</v>
      </c>
      <c r="I4144" t="s">
        <v>3887</v>
      </c>
      <c r="J4144" s="3" t="s">
        <v>1789</v>
      </c>
      <c r="K4144" s="3">
        <v>19622018</v>
      </c>
      <c r="L4144" s="3" t="s">
        <v>22</v>
      </c>
      <c r="M4144" s="5">
        <v>45853</v>
      </c>
      <c r="O4144" t="s">
        <v>23</v>
      </c>
      <c r="P4144">
        <v>2</v>
      </c>
      <c r="S4144" s="6">
        <v>45421</v>
      </c>
      <c r="T4144" t="s">
        <v>2638</v>
      </c>
      <c r="U4144" t="s">
        <v>4038</v>
      </c>
    </row>
    <row r="4145" spans="1:21" hidden="1" x14ac:dyDescent="0.25">
      <c r="A4145" t="s">
        <v>132</v>
      </c>
      <c r="B4145" t="s">
        <v>65</v>
      </c>
      <c r="C4145" t="s">
        <v>17</v>
      </c>
      <c r="D4145" t="s">
        <v>2243</v>
      </c>
      <c r="E4145" s="1">
        <v>44833</v>
      </c>
      <c r="F4145" s="3">
        <v>430281</v>
      </c>
      <c r="G4145" t="s">
        <v>3888</v>
      </c>
      <c r="H4145" t="s">
        <v>3887</v>
      </c>
      <c r="I4145" t="s">
        <v>3887</v>
      </c>
      <c r="J4145" s="3" t="s">
        <v>1789</v>
      </c>
      <c r="K4145" s="3">
        <v>19622018</v>
      </c>
      <c r="L4145" s="3" t="s">
        <v>22</v>
      </c>
      <c r="M4145" s="5">
        <v>45853</v>
      </c>
      <c r="O4145" t="s">
        <v>23</v>
      </c>
      <c r="P4145">
        <v>2</v>
      </c>
      <c r="S4145" s="6">
        <v>45435</v>
      </c>
      <c r="T4145" t="s">
        <v>2580</v>
      </c>
      <c r="U4145" t="s">
        <v>4072</v>
      </c>
    </row>
    <row r="4146" spans="1:21" hidden="1" x14ac:dyDescent="0.25">
      <c r="A4146" t="s">
        <v>711</v>
      </c>
      <c r="B4146" t="s">
        <v>74</v>
      </c>
      <c r="C4146" t="s">
        <v>17</v>
      </c>
      <c r="E4146" s="1">
        <v>44393</v>
      </c>
      <c r="F4146" s="3" t="s">
        <v>945</v>
      </c>
      <c r="G4146" t="s">
        <v>719</v>
      </c>
      <c r="H4146" t="s">
        <v>744</v>
      </c>
      <c r="I4146" t="s">
        <v>720</v>
      </c>
      <c r="J4146" s="3" t="s">
        <v>946</v>
      </c>
      <c r="K4146" s="3" t="s">
        <v>947</v>
      </c>
      <c r="L4146" s="3" t="s">
        <v>22</v>
      </c>
      <c r="M4146" s="5">
        <v>45535</v>
      </c>
      <c r="O4146" t="s">
        <v>2985</v>
      </c>
      <c r="P4146">
        <v>538</v>
      </c>
      <c r="S4146" s="6">
        <v>45363</v>
      </c>
      <c r="T4146" t="s">
        <v>199</v>
      </c>
      <c r="U4146" t="s">
        <v>4003</v>
      </c>
    </row>
    <row r="4147" spans="1:21" hidden="1" x14ac:dyDescent="0.25">
      <c r="A4147" t="s">
        <v>711</v>
      </c>
      <c r="B4147" t="s">
        <v>74</v>
      </c>
      <c r="C4147" t="s">
        <v>17</v>
      </c>
      <c r="E4147" s="1">
        <v>44393</v>
      </c>
      <c r="F4147" s="3" t="s">
        <v>4073</v>
      </c>
      <c r="G4147" t="s">
        <v>719</v>
      </c>
      <c r="H4147" t="s">
        <v>744</v>
      </c>
      <c r="I4147" t="s">
        <v>720</v>
      </c>
      <c r="J4147" s="3" t="s">
        <v>946</v>
      </c>
      <c r="K4147" s="3" t="s">
        <v>947</v>
      </c>
      <c r="L4147" s="3" t="s">
        <v>22</v>
      </c>
      <c r="M4147" s="5">
        <v>45535</v>
      </c>
      <c r="O4147" t="s">
        <v>2985</v>
      </c>
      <c r="P4147">
        <v>1358.9</v>
      </c>
      <c r="S4147" s="6">
        <v>45449</v>
      </c>
      <c r="T4147" t="s">
        <v>199</v>
      </c>
      <c r="U4147" t="s">
        <v>4004</v>
      </c>
    </row>
    <row r="4148" spans="1:21" hidden="1" x14ac:dyDescent="0.25">
      <c r="A4148" t="s">
        <v>711</v>
      </c>
      <c r="B4148" t="s">
        <v>74</v>
      </c>
      <c r="C4148" t="s">
        <v>17</v>
      </c>
      <c r="E4148" s="1">
        <v>45203</v>
      </c>
      <c r="F4148" s="3" t="s">
        <v>3593</v>
      </c>
      <c r="G4148" t="s">
        <v>3594</v>
      </c>
      <c r="H4148" t="s">
        <v>2800</v>
      </c>
      <c r="I4148" t="s">
        <v>452</v>
      </c>
      <c r="J4148" s="3" t="s">
        <v>3598</v>
      </c>
      <c r="K4148" s="3" t="s">
        <v>3599</v>
      </c>
      <c r="L4148" s="3" t="s">
        <v>102</v>
      </c>
      <c r="M4148" s="5">
        <v>45889</v>
      </c>
      <c r="O4148" t="s">
        <v>2985</v>
      </c>
      <c r="P4148">
        <v>88.5</v>
      </c>
      <c r="S4148" s="6">
        <v>45449</v>
      </c>
      <c r="T4148" t="s">
        <v>199</v>
      </c>
      <c r="U4148" t="s">
        <v>4004</v>
      </c>
    </row>
    <row r="4149" spans="1:21" hidden="1" x14ac:dyDescent="0.25">
      <c r="A4149" t="s">
        <v>3731</v>
      </c>
      <c r="B4149" t="s">
        <v>74</v>
      </c>
      <c r="C4149" t="s">
        <v>722</v>
      </c>
      <c r="D4149" t="s">
        <v>2243</v>
      </c>
      <c r="E4149" s="1">
        <v>45426</v>
      </c>
      <c r="F4149" s="3" t="s">
        <v>4075</v>
      </c>
      <c r="G4149" t="s">
        <v>4074</v>
      </c>
      <c r="H4149" t="s">
        <v>2243</v>
      </c>
      <c r="I4149" t="s">
        <v>3108</v>
      </c>
      <c r="J4149" s="3" t="s">
        <v>4076</v>
      </c>
      <c r="K4149" s="3" t="s">
        <v>4077</v>
      </c>
      <c r="L4149" s="3" t="s">
        <v>22</v>
      </c>
      <c r="M4149" s="5">
        <v>46114</v>
      </c>
      <c r="N4149">
        <v>16</v>
      </c>
      <c r="O4149" t="s">
        <v>3541</v>
      </c>
      <c r="R4149" s="10">
        <f>Table1[[#This Row],[Initial Balance]]-P4215-P4571-P4572-P4573</f>
        <v>0</v>
      </c>
      <c r="S4149" s="6">
        <v>45426</v>
      </c>
      <c r="T4149" t="s">
        <v>2032</v>
      </c>
      <c r="U4149" t="s">
        <v>2630</v>
      </c>
    </row>
    <row r="4150" spans="1:21" hidden="1" x14ac:dyDescent="0.25">
      <c r="A4150" t="s">
        <v>3731</v>
      </c>
      <c r="B4150" t="s">
        <v>74</v>
      </c>
      <c r="C4150" t="s">
        <v>17</v>
      </c>
      <c r="D4150" t="s">
        <v>2243</v>
      </c>
      <c r="E4150" s="1">
        <v>45426</v>
      </c>
      <c r="F4150" s="3" t="s">
        <v>4075</v>
      </c>
      <c r="G4150" t="s">
        <v>4074</v>
      </c>
      <c r="H4150" t="s">
        <v>2243</v>
      </c>
      <c r="I4150" t="s">
        <v>3108</v>
      </c>
      <c r="J4150" s="3" t="s">
        <v>4076</v>
      </c>
      <c r="K4150" s="3" t="s">
        <v>4077</v>
      </c>
      <c r="L4150" s="3" t="s">
        <v>22</v>
      </c>
      <c r="M4150" s="5">
        <v>46114</v>
      </c>
      <c r="O4150" t="s">
        <v>3541</v>
      </c>
      <c r="S4150" s="6">
        <v>45453</v>
      </c>
      <c r="T4150" t="s">
        <v>2032</v>
      </c>
      <c r="U4150" t="s">
        <v>2022</v>
      </c>
    </row>
    <row r="4151" spans="1:21" hidden="1" x14ac:dyDescent="0.25">
      <c r="A4151" t="s">
        <v>3731</v>
      </c>
      <c r="B4151" t="s">
        <v>16</v>
      </c>
      <c r="C4151" t="s">
        <v>17</v>
      </c>
      <c r="D4151" t="s">
        <v>2243</v>
      </c>
      <c r="E4151" s="1">
        <v>45426</v>
      </c>
      <c r="F4151" s="3" t="s">
        <v>4078</v>
      </c>
      <c r="G4151" t="s">
        <v>4079</v>
      </c>
      <c r="H4151" t="s">
        <v>2243</v>
      </c>
      <c r="I4151" t="s">
        <v>1702</v>
      </c>
      <c r="J4151" s="3" t="s">
        <v>4080</v>
      </c>
      <c r="K4151" s="3">
        <v>18137818</v>
      </c>
      <c r="L4151" s="3" t="s">
        <v>22</v>
      </c>
      <c r="M4151" s="5">
        <v>47252</v>
      </c>
      <c r="N4151">
        <v>3</v>
      </c>
      <c r="O4151" t="s">
        <v>23</v>
      </c>
      <c r="R4151" s="10">
        <f>Table1[[#This Row],[Initial Balance]]-P4589-P4214-P4590</f>
        <v>0</v>
      </c>
      <c r="S4151" s="6">
        <v>45460</v>
      </c>
      <c r="T4151" t="s">
        <v>2032</v>
      </c>
      <c r="U4151" t="s">
        <v>2022</v>
      </c>
    </row>
    <row r="4152" spans="1:21" hidden="1" x14ac:dyDescent="0.25">
      <c r="A4152" t="s">
        <v>1647</v>
      </c>
      <c r="B4152" t="s">
        <v>74</v>
      </c>
      <c r="C4152" t="s">
        <v>17</v>
      </c>
      <c r="E4152" s="1">
        <v>45006</v>
      </c>
      <c r="F4152" s="3" t="s">
        <v>205</v>
      </c>
      <c r="G4152" t="s">
        <v>2674</v>
      </c>
      <c r="H4152" t="s">
        <v>1702</v>
      </c>
      <c r="J4152" s="3" t="s">
        <v>2675</v>
      </c>
      <c r="K4152" s="3" t="s">
        <v>2285</v>
      </c>
      <c r="L4152" s="3" t="s">
        <v>22</v>
      </c>
      <c r="M4152" s="5">
        <v>45975</v>
      </c>
      <c r="N4152" t="s">
        <v>35</v>
      </c>
      <c r="O4152" t="s">
        <v>2482</v>
      </c>
      <c r="P4152" t="s">
        <v>35</v>
      </c>
      <c r="R4152" s="10" t="s">
        <v>35</v>
      </c>
      <c r="S4152" s="6">
        <v>45037</v>
      </c>
      <c r="T4152" t="s">
        <v>2032</v>
      </c>
      <c r="U4152" t="s">
        <v>104</v>
      </c>
    </row>
    <row r="4153" spans="1:21" hidden="1" x14ac:dyDescent="0.25">
      <c r="A4153" t="s">
        <v>1647</v>
      </c>
      <c r="C4153" t="s">
        <v>17</v>
      </c>
      <c r="E4153" s="1">
        <v>45006</v>
      </c>
      <c r="F4153" s="3" t="s">
        <v>205</v>
      </c>
      <c r="G4153" t="s">
        <v>2674</v>
      </c>
      <c r="H4153" t="s">
        <v>1702</v>
      </c>
      <c r="J4153" s="3" t="s">
        <v>2675</v>
      </c>
      <c r="K4153" s="3" t="s">
        <v>2285</v>
      </c>
      <c r="L4153" s="3" t="s">
        <v>22</v>
      </c>
      <c r="M4153" s="5">
        <v>45975</v>
      </c>
      <c r="N4153" t="s">
        <v>35</v>
      </c>
      <c r="O4153" t="s">
        <v>2482</v>
      </c>
      <c r="P4153">
        <v>20</v>
      </c>
      <c r="S4153" s="6">
        <v>44934</v>
      </c>
      <c r="T4153" t="s">
        <v>1971</v>
      </c>
      <c r="U4153" t="s">
        <v>3634</v>
      </c>
    </row>
    <row r="4154" spans="1:21" hidden="1" x14ac:dyDescent="0.25">
      <c r="A4154" t="s">
        <v>1647</v>
      </c>
      <c r="B4154" t="s">
        <v>74</v>
      </c>
      <c r="C4154" t="s">
        <v>17</v>
      </c>
      <c r="D4154" t="s">
        <v>2243</v>
      </c>
      <c r="E4154" s="1">
        <v>45057</v>
      </c>
      <c r="F4154" s="3" t="s">
        <v>2496</v>
      </c>
      <c r="G4154" t="s">
        <v>2497</v>
      </c>
      <c r="H4154" t="s">
        <v>1702</v>
      </c>
      <c r="J4154" s="3" t="s">
        <v>2498</v>
      </c>
      <c r="K4154" s="3" t="s">
        <v>2499</v>
      </c>
      <c r="L4154" s="3" t="s">
        <v>22</v>
      </c>
      <c r="M4154" s="5">
        <v>46073</v>
      </c>
      <c r="N4154">
        <v>6</v>
      </c>
      <c r="O4154" t="s">
        <v>2482</v>
      </c>
      <c r="R4154" s="10">
        <v>0</v>
      </c>
      <c r="S4154" s="6">
        <v>45061</v>
      </c>
      <c r="T4154" t="s">
        <v>2032</v>
      </c>
      <c r="U4154" t="s">
        <v>25</v>
      </c>
    </row>
    <row r="4155" spans="1:21" hidden="1" x14ac:dyDescent="0.25">
      <c r="A4155" t="s">
        <v>1647</v>
      </c>
      <c r="B4155" t="s">
        <v>74</v>
      </c>
      <c r="C4155" t="s">
        <v>17</v>
      </c>
      <c r="D4155" t="s">
        <v>2243</v>
      </c>
      <c r="E4155" s="1">
        <v>45057</v>
      </c>
      <c r="F4155" s="3" t="s">
        <v>1101</v>
      </c>
      <c r="G4155" t="s">
        <v>2497</v>
      </c>
      <c r="H4155" t="s">
        <v>1702</v>
      </c>
      <c r="J4155" s="3" t="s">
        <v>2498</v>
      </c>
      <c r="K4155" s="3" t="s">
        <v>2499</v>
      </c>
      <c r="L4155" s="3" t="s">
        <v>22</v>
      </c>
      <c r="M4155" s="5">
        <v>46073</v>
      </c>
      <c r="O4155" t="s">
        <v>3672</v>
      </c>
      <c r="P4155">
        <v>6</v>
      </c>
      <c r="S4155" s="6">
        <v>45308</v>
      </c>
      <c r="T4155" t="s">
        <v>2032</v>
      </c>
      <c r="U4155" t="s">
        <v>3780</v>
      </c>
    </row>
    <row r="4156" spans="1:21" hidden="1" x14ac:dyDescent="0.25">
      <c r="A4156" t="s">
        <v>1647</v>
      </c>
      <c r="B4156" t="s">
        <v>3256</v>
      </c>
      <c r="C4156" t="s">
        <v>17</v>
      </c>
      <c r="D4156" t="s">
        <v>2243</v>
      </c>
      <c r="E4156" s="1">
        <v>45251</v>
      </c>
      <c r="F4156" s="3">
        <v>443092</v>
      </c>
      <c r="G4156" t="s">
        <v>3860</v>
      </c>
      <c r="H4156" t="s">
        <v>2243</v>
      </c>
      <c r="I4156" t="s">
        <v>3258</v>
      </c>
      <c r="J4156" s="3" t="s">
        <v>3259</v>
      </c>
      <c r="K4156" s="3">
        <v>2210461</v>
      </c>
      <c r="L4156" s="3" t="s">
        <v>22</v>
      </c>
      <c r="M4156" s="5">
        <v>47078</v>
      </c>
      <c r="O4156" t="s">
        <v>2648</v>
      </c>
      <c r="P4156">
        <v>540</v>
      </c>
      <c r="S4156" s="6">
        <v>45308</v>
      </c>
      <c r="T4156" t="s">
        <v>2197</v>
      </c>
      <c r="U4156" t="s">
        <v>3780</v>
      </c>
    </row>
    <row r="4157" spans="1:21" hidden="1" x14ac:dyDescent="0.25">
      <c r="A4157" t="s">
        <v>3373</v>
      </c>
      <c r="B4157" t="s">
        <v>16</v>
      </c>
      <c r="C4157" t="s">
        <v>17</v>
      </c>
      <c r="D4157" t="s">
        <v>2243</v>
      </c>
      <c r="E4157" s="1">
        <v>45447</v>
      </c>
      <c r="F4157" s="3" t="s">
        <v>4085</v>
      </c>
      <c r="G4157" t="s">
        <v>4086</v>
      </c>
      <c r="H4157" t="s">
        <v>2243</v>
      </c>
      <c r="I4157" t="s">
        <v>3228</v>
      </c>
      <c r="J4157" s="3" t="s">
        <v>4087</v>
      </c>
      <c r="K4157" s="3">
        <v>2349002014</v>
      </c>
      <c r="L4157" s="3" t="s">
        <v>22</v>
      </c>
      <c r="M4157" s="5">
        <v>47273</v>
      </c>
      <c r="N4157">
        <v>2</v>
      </c>
      <c r="O4157" t="s">
        <v>23</v>
      </c>
      <c r="R4157" s="10">
        <v>2</v>
      </c>
      <c r="S4157" s="6">
        <v>45449</v>
      </c>
      <c r="T4157" t="s">
        <v>2032</v>
      </c>
      <c r="U4157" t="s">
        <v>104</v>
      </c>
    </row>
    <row r="4158" spans="1:21" hidden="1" x14ac:dyDescent="0.25">
      <c r="A4158" t="s">
        <v>3373</v>
      </c>
      <c r="B4158" t="s">
        <v>16</v>
      </c>
      <c r="C4158" t="s">
        <v>17</v>
      </c>
      <c r="D4158" t="s">
        <v>2243</v>
      </c>
      <c r="E4158" s="1">
        <v>45447</v>
      </c>
      <c r="F4158" s="3" t="s">
        <v>4090</v>
      </c>
      <c r="G4158" t="s">
        <v>4089</v>
      </c>
      <c r="H4158" t="s">
        <v>2243</v>
      </c>
      <c r="I4158" t="s">
        <v>3228</v>
      </c>
      <c r="J4158" s="3" t="s">
        <v>4088</v>
      </c>
      <c r="K4158" s="3">
        <v>2410011913</v>
      </c>
      <c r="L4158" s="3" t="s">
        <v>22</v>
      </c>
      <c r="M4158" s="5">
        <v>47273</v>
      </c>
      <c r="N4158">
        <v>2</v>
      </c>
      <c r="O4158" t="s">
        <v>23</v>
      </c>
      <c r="R4158" s="10">
        <v>2</v>
      </c>
      <c r="S4158" s="6">
        <v>45449</v>
      </c>
      <c r="T4158" t="s">
        <v>2032</v>
      </c>
      <c r="U4158" t="s">
        <v>104</v>
      </c>
    </row>
    <row r="4159" spans="1:21" hidden="1" x14ac:dyDescent="0.25">
      <c r="A4159" t="s">
        <v>1647</v>
      </c>
      <c r="B4159" t="s">
        <v>3256</v>
      </c>
      <c r="C4159" t="s">
        <v>17</v>
      </c>
      <c r="E4159" s="1">
        <v>45251</v>
      </c>
      <c r="F4159" s="3">
        <v>443091</v>
      </c>
      <c r="G4159" t="s">
        <v>3267</v>
      </c>
      <c r="H4159" t="s">
        <v>2243</v>
      </c>
      <c r="I4159" t="s">
        <v>3258</v>
      </c>
      <c r="J4159" s="3" t="s">
        <v>3268</v>
      </c>
      <c r="K4159" s="3">
        <v>2210544</v>
      </c>
      <c r="L4159" s="3" t="s">
        <v>22</v>
      </c>
      <c r="M4159" s="5">
        <v>47078</v>
      </c>
      <c r="N4159">
        <v>2</v>
      </c>
      <c r="O4159" t="s">
        <v>422</v>
      </c>
      <c r="R4159" s="10">
        <v>2</v>
      </c>
      <c r="S4159" s="6">
        <v>45251</v>
      </c>
      <c r="T4159" t="s">
        <v>2032</v>
      </c>
      <c r="U4159" t="s">
        <v>25</v>
      </c>
    </row>
    <row r="4160" spans="1:21" hidden="1" x14ac:dyDescent="0.25">
      <c r="A4160" t="s">
        <v>1647</v>
      </c>
      <c r="B4160" t="s">
        <v>3256</v>
      </c>
      <c r="C4160" t="s">
        <v>17</v>
      </c>
      <c r="D4160" t="s">
        <v>2243</v>
      </c>
      <c r="E4160" s="1">
        <v>45251</v>
      </c>
      <c r="F4160" s="3">
        <v>443092</v>
      </c>
      <c r="G4160" t="s">
        <v>3257</v>
      </c>
      <c r="H4160" t="s">
        <v>2243</v>
      </c>
      <c r="I4160" t="s">
        <v>3258</v>
      </c>
      <c r="J4160" s="3" t="s">
        <v>3259</v>
      </c>
      <c r="K4160" s="3">
        <v>2210461</v>
      </c>
      <c r="L4160" s="3" t="s">
        <v>22</v>
      </c>
      <c r="M4160" s="5">
        <v>47078</v>
      </c>
      <c r="N4160">
        <v>2000</v>
      </c>
      <c r="O4160" t="s">
        <v>2708</v>
      </c>
      <c r="R4160" s="10">
        <v>1460</v>
      </c>
      <c r="S4160" s="6">
        <v>45251</v>
      </c>
      <c r="T4160" t="s">
        <v>2032</v>
      </c>
      <c r="U4160" t="s">
        <v>25</v>
      </c>
    </row>
    <row r="4161" spans="1:21" hidden="1" x14ac:dyDescent="0.25">
      <c r="A4161" t="s">
        <v>1647</v>
      </c>
      <c r="B4161" t="s">
        <v>16</v>
      </c>
      <c r="C4161" t="s">
        <v>17</v>
      </c>
      <c r="E4161" s="1">
        <v>45251</v>
      </c>
      <c r="F4161" s="3">
        <v>443091</v>
      </c>
      <c r="G4161" t="s">
        <v>3814</v>
      </c>
      <c r="H4161" t="s">
        <v>3203</v>
      </c>
      <c r="I4161" t="s">
        <v>3258</v>
      </c>
      <c r="J4161" s="3" t="s">
        <v>3268</v>
      </c>
      <c r="K4161" s="3">
        <v>2210544</v>
      </c>
      <c r="L4161" s="3" t="s">
        <v>22</v>
      </c>
      <c r="M4161" s="5">
        <v>47078</v>
      </c>
      <c r="N4161">
        <v>2</v>
      </c>
      <c r="O4161" t="s">
        <v>422</v>
      </c>
      <c r="S4161" s="6">
        <v>45305</v>
      </c>
      <c r="T4161" t="s">
        <v>2197</v>
      </c>
      <c r="U4161" t="s">
        <v>3780</v>
      </c>
    </row>
    <row r="4162" spans="1:21" hidden="1" x14ac:dyDescent="0.25">
      <c r="A4162" t="s">
        <v>1794</v>
      </c>
      <c r="B4162" t="s">
        <v>16</v>
      </c>
      <c r="C4162" t="s">
        <v>17</v>
      </c>
      <c r="E4162" s="1">
        <v>45435</v>
      </c>
      <c r="F4162" s="3" t="s">
        <v>4093</v>
      </c>
      <c r="G4162" t="s">
        <v>4094</v>
      </c>
      <c r="H4162" t="s">
        <v>3042</v>
      </c>
      <c r="I4162" t="s">
        <v>4095</v>
      </c>
      <c r="J4162" s="3" t="s">
        <v>4096</v>
      </c>
      <c r="K4162" s="3" t="s">
        <v>4097</v>
      </c>
      <c r="L4162" s="3" t="s">
        <v>22</v>
      </c>
      <c r="M4162" s="5" t="s">
        <v>4098</v>
      </c>
      <c r="N4162">
        <v>6000</v>
      </c>
      <c r="O4162" t="s">
        <v>23</v>
      </c>
      <c r="R4162" s="10">
        <v>6000</v>
      </c>
      <c r="S4162" s="6">
        <v>45447</v>
      </c>
      <c r="T4162" t="s">
        <v>2032</v>
      </c>
      <c r="U4162" t="s">
        <v>2022</v>
      </c>
    </row>
    <row r="4163" spans="1:21" hidden="1" x14ac:dyDescent="0.25">
      <c r="A4163" t="s">
        <v>711</v>
      </c>
      <c r="B4163" t="s">
        <v>74</v>
      </c>
      <c r="C4163" t="s">
        <v>17</v>
      </c>
      <c r="E4163" s="1">
        <v>44462</v>
      </c>
      <c r="F4163" s="3" t="s">
        <v>723</v>
      </c>
      <c r="G4163" t="s">
        <v>724</v>
      </c>
      <c r="H4163" t="s">
        <v>3601</v>
      </c>
      <c r="I4163" t="s">
        <v>3601</v>
      </c>
      <c r="J4163" s="3" t="s">
        <v>136</v>
      </c>
      <c r="K4163" s="3" t="s">
        <v>3161</v>
      </c>
      <c r="L4163" s="3" t="s">
        <v>22</v>
      </c>
      <c r="M4163" s="5">
        <v>46267</v>
      </c>
      <c r="O4163" t="s">
        <v>3160</v>
      </c>
      <c r="P4163">
        <v>96.42</v>
      </c>
      <c r="S4163" s="6">
        <v>45252</v>
      </c>
      <c r="T4163" t="s">
        <v>689</v>
      </c>
      <c r="U4163" t="s">
        <v>3582</v>
      </c>
    </row>
    <row r="4164" spans="1:21" hidden="1" x14ac:dyDescent="0.25">
      <c r="A4164" t="s">
        <v>711</v>
      </c>
      <c r="B4164" t="s">
        <v>74</v>
      </c>
      <c r="C4164" t="s">
        <v>17</v>
      </c>
      <c r="E4164" s="1">
        <v>44462</v>
      </c>
      <c r="F4164" s="3" t="s">
        <v>723</v>
      </c>
      <c r="G4164" t="s">
        <v>724</v>
      </c>
      <c r="H4164" t="s">
        <v>3601</v>
      </c>
      <c r="I4164" t="s">
        <v>3601</v>
      </c>
      <c r="J4164" s="3" t="s">
        <v>136</v>
      </c>
      <c r="K4164" s="3" t="s">
        <v>3161</v>
      </c>
      <c r="L4164" s="3" t="s">
        <v>22</v>
      </c>
      <c r="M4164" s="5">
        <v>46267</v>
      </c>
      <c r="O4164" t="s">
        <v>3160</v>
      </c>
      <c r="P4164">
        <v>192.05</v>
      </c>
      <c r="S4164" s="6">
        <v>45282</v>
      </c>
      <c r="T4164" t="s">
        <v>199</v>
      </c>
      <c r="U4164" t="s">
        <v>3582</v>
      </c>
    </row>
    <row r="4165" spans="1:21" hidden="1" x14ac:dyDescent="0.25">
      <c r="A4165" t="s">
        <v>711</v>
      </c>
      <c r="B4165" t="s">
        <v>74</v>
      </c>
      <c r="C4165" t="s">
        <v>17</v>
      </c>
      <c r="E4165" s="1">
        <v>44462</v>
      </c>
      <c r="F4165" s="3" t="s">
        <v>723</v>
      </c>
      <c r="G4165" t="s">
        <v>724</v>
      </c>
      <c r="H4165" t="s">
        <v>3601</v>
      </c>
      <c r="I4165" t="s">
        <v>3601</v>
      </c>
      <c r="J4165" s="3" t="s">
        <v>136</v>
      </c>
      <c r="K4165" s="3" t="s">
        <v>3161</v>
      </c>
      <c r="L4165" s="3" t="s">
        <v>22</v>
      </c>
      <c r="M4165" s="5">
        <v>46267</v>
      </c>
      <c r="O4165" t="s">
        <v>3160</v>
      </c>
      <c r="P4165">
        <v>111</v>
      </c>
      <c r="S4165" s="6">
        <v>45362</v>
      </c>
      <c r="T4165" t="s">
        <v>199</v>
      </c>
      <c r="U4165" t="s">
        <v>4003</v>
      </c>
    </row>
    <row r="4166" spans="1:21" hidden="1" x14ac:dyDescent="0.25">
      <c r="A4166" t="s">
        <v>711</v>
      </c>
      <c r="B4166" t="s">
        <v>74</v>
      </c>
      <c r="C4166" t="s">
        <v>17</v>
      </c>
      <c r="E4166" s="1">
        <v>44462</v>
      </c>
      <c r="F4166" s="3" t="s">
        <v>723</v>
      </c>
      <c r="G4166" t="s">
        <v>724</v>
      </c>
      <c r="H4166" t="s">
        <v>3601</v>
      </c>
      <c r="I4166" t="s">
        <v>3601</v>
      </c>
      <c r="J4166" s="3" t="s">
        <v>136</v>
      </c>
      <c r="K4166" s="3" t="s">
        <v>3161</v>
      </c>
      <c r="L4166" s="3" t="s">
        <v>22</v>
      </c>
      <c r="M4166" s="5">
        <v>46267</v>
      </c>
      <c r="O4166" t="s">
        <v>3160</v>
      </c>
      <c r="P4166">
        <v>280.89999999999998</v>
      </c>
      <c r="U4166" t="s">
        <v>4004</v>
      </c>
    </row>
    <row r="4167" spans="1:21" hidden="1" x14ac:dyDescent="0.25">
      <c r="A4167" t="s">
        <v>1647</v>
      </c>
      <c r="B4167" t="s">
        <v>16</v>
      </c>
      <c r="C4167" t="s">
        <v>17</v>
      </c>
      <c r="E4167" s="1">
        <v>45457</v>
      </c>
      <c r="F4167" s="3" t="s">
        <v>4099</v>
      </c>
      <c r="G4167" t="s">
        <v>4101</v>
      </c>
      <c r="H4167" t="s">
        <v>187</v>
      </c>
      <c r="J4167" s="3" t="s">
        <v>4100</v>
      </c>
      <c r="K4167" s="3">
        <v>220701</v>
      </c>
      <c r="L4167" s="3" t="s">
        <v>22</v>
      </c>
      <c r="M4167" s="5">
        <v>47283</v>
      </c>
      <c r="N4167">
        <v>25</v>
      </c>
      <c r="O4167" t="s">
        <v>23</v>
      </c>
      <c r="R4167" s="10">
        <v>50</v>
      </c>
      <c r="S4167" s="6">
        <v>45461</v>
      </c>
      <c r="T4167" t="s">
        <v>2032</v>
      </c>
      <c r="U4167" t="s">
        <v>2022</v>
      </c>
    </row>
    <row r="4168" spans="1:21" hidden="1" x14ac:dyDescent="0.25">
      <c r="A4168" t="s">
        <v>711</v>
      </c>
      <c r="B4168" t="s">
        <v>16</v>
      </c>
      <c r="C4168" t="s">
        <v>17</v>
      </c>
      <c r="E4168" s="1">
        <v>45301</v>
      </c>
      <c r="F4168" s="3" t="s">
        <v>2634</v>
      </c>
      <c r="G4168" t="s">
        <v>3612</v>
      </c>
      <c r="H4168" t="s">
        <v>2243</v>
      </c>
      <c r="I4168" t="s">
        <v>3613</v>
      </c>
      <c r="J4168" s="3" t="s">
        <v>3643</v>
      </c>
      <c r="K4168" s="3" t="s">
        <v>2243</v>
      </c>
      <c r="L4168" s="3" t="s">
        <v>22</v>
      </c>
      <c r="M4168" s="5">
        <v>45618</v>
      </c>
      <c r="O4168" t="s">
        <v>23</v>
      </c>
      <c r="P4168">
        <v>2</v>
      </c>
      <c r="S4168" s="6">
        <v>45449</v>
      </c>
      <c r="T4168" t="s">
        <v>2032</v>
      </c>
      <c r="U4168" t="s">
        <v>4004</v>
      </c>
    </row>
    <row r="4169" spans="1:21" hidden="1" x14ac:dyDescent="0.25">
      <c r="A4169" t="s">
        <v>2239</v>
      </c>
      <c r="B4169" t="s">
        <v>16</v>
      </c>
      <c r="C4169" t="s">
        <v>17</v>
      </c>
      <c r="E4169" s="1">
        <v>45273</v>
      </c>
      <c r="F4169" s="3" t="s">
        <v>4102</v>
      </c>
      <c r="G4169" t="s">
        <v>4103</v>
      </c>
      <c r="H4169" t="s">
        <v>3383</v>
      </c>
      <c r="I4169" t="s">
        <v>4104</v>
      </c>
      <c r="J4169" s="3" t="s">
        <v>4105</v>
      </c>
      <c r="K4169" s="3">
        <v>1447228</v>
      </c>
      <c r="L4169" s="3" t="s">
        <v>22</v>
      </c>
      <c r="M4169" s="5">
        <v>47100</v>
      </c>
      <c r="N4169">
        <v>100</v>
      </c>
      <c r="O4169" t="s">
        <v>23</v>
      </c>
      <c r="R4169" s="10">
        <v>100</v>
      </c>
      <c r="S4169" s="6">
        <v>45461</v>
      </c>
      <c r="T4169" t="s">
        <v>2032</v>
      </c>
      <c r="U4169" t="s">
        <v>104</v>
      </c>
    </row>
    <row r="4170" spans="1:21" hidden="1" x14ac:dyDescent="0.25">
      <c r="A4170" t="s">
        <v>1794</v>
      </c>
      <c r="B4170" t="s">
        <v>65</v>
      </c>
      <c r="C4170" t="s">
        <v>17</v>
      </c>
      <c r="E4170" s="1">
        <v>45365</v>
      </c>
      <c r="F4170" s="3" t="s">
        <v>4106</v>
      </c>
      <c r="G4170" t="s">
        <v>4107</v>
      </c>
      <c r="I4170" t="s">
        <v>3950</v>
      </c>
      <c r="J4170" s="3" t="s">
        <v>4108</v>
      </c>
      <c r="K4170" s="3" t="s">
        <v>2243</v>
      </c>
      <c r="L4170" s="3" t="s">
        <v>22</v>
      </c>
      <c r="M4170" s="5">
        <v>47191</v>
      </c>
      <c r="N4170">
        <v>200</v>
      </c>
      <c r="O4170" t="s">
        <v>23</v>
      </c>
      <c r="R4170" s="10">
        <v>200</v>
      </c>
      <c r="S4170" s="6">
        <v>45461</v>
      </c>
      <c r="T4170" t="s">
        <v>2032</v>
      </c>
      <c r="U4170" t="s">
        <v>2022</v>
      </c>
    </row>
    <row r="4171" spans="1:21" hidden="1" x14ac:dyDescent="0.25">
      <c r="A4171" t="s">
        <v>1647</v>
      </c>
      <c r="B4171" t="s">
        <v>74</v>
      </c>
      <c r="C4171" t="s">
        <v>17</v>
      </c>
      <c r="E4171" s="1">
        <v>45217</v>
      </c>
      <c r="F4171" s="3">
        <v>50000695</v>
      </c>
      <c r="G4171" t="s">
        <v>743</v>
      </c>
      <c r="H4171" t="s">
        <v>2053</v>
      </c>
      <c r="I4171" t="s">
        <v>720</v>
      </c>
      <c r="J4171" s="3" t="s">
        <v>4026</v>
      </c>
      <c r="K4171" s="3" t="s">
        <v>4027</v>
      </c>
      <c r="L4171" s="3" t="s">
        <v>22</v>
      </c>
      <c r="M4171" s="5">
        <v>45939</v>
      </c>
      <c r="O4171" t="s">
        <v>2985</v>
      </c>
      <c r="P4171">
        <v>207.4</v>
      </c>
      <c r="S4171" s="6">
        <v>45308</v>
      </c>
      <c r="T4171" t="s">
        <v>2197</v>
      </c>
      <c r="U4171" t="s">
        <v>3780</v>
      </c>
    </row>
    <row r="4172" spans="1:21" hidden="1" x14ac:dyDescent="0.25">
      <c r="A4172" t="s">
        <v>1647</v>
      </c>
      <c r="B4172" t="s">
        <v>74</v>
      </c>
      <c r="C4172" t="s">
        <v>17</v>
      </c>
      <c r="E4172" s="1">
        <v>45217</v>
      </c>
      <c r="F4172" s="3">
        <v>50000695</v>
      </c>
      <c r="G4172" t="s">
        <v>743</v>
      </c>
      <c r="H4172" t="s">
        <v>2053</v>
      </c>
      <c r="I4172" t="s">
        <v>720</v>
      </c>
      <c r="J4172" s="3" t="s">
        <v>4026</v>
      </c>
      <c r="K4172" s="3" t="s">
        <v>4027</v>
      </c>
      <c r="L4172" s="3" t="s">
        <v>22</v>
      </c>
      <c r="M4172" s="5">
        <v>45939</v>
      </c>
      <c r="O4172" t="s">
        <v>2985</v>
      </c>
      <c r="P4172">
        <v>10</v>
      </c>
      <c r="S4172" s="6">
        <v>45338</v>
      </c>
      <c r="T4172" t="s">
        <v>2197</v>
      </c>
      <c r="U4172" t="s">
        <v>954</v>
      </c>
    </row>
    <row r="4173" spans="1:21" hidden="1" x14ac:dyDescent="0.25">
      <c r="A4173" t="s">
        <v>1647</v>
      </c>
      <c r="B4173" t="s">
        <v>74</v>
      </c>
      <c r="C4173" t="s">
        <v>17</v>
      </c>
      <c r="E4173" s="1">
        <v>45217</v>
      </c>
      <c r="F4173" s="3">
        <v>50000695</v>
      </c>
      <c r="G4173" t="s">
        <v>743</v>
      </c>
      <c r="H4173" t="s">
        <v>2053</v>
      </c>
      <c r="I4173" t="s">
        <v>720</v>
      </c>
      <c r="J4173" s="3" t="s">
        <v>4026</v>
      </c>
      <c r="K4173" s="3" t="s">
        <v>4027</v>
      </c>
      <c r="L4173" s="3" t="s">
        <v>22</v>
      </c>
      <c r="M4173" s="5">
        <v>45939</v>
      </c>
      <c r="O4173" t="s">
        <v>2985</v>
      </c>
      <c r="P4173">
        <v>495</v>
      </c>
      <c r="S4173" s="6">
        <v>45352</v>
      </c>
      <c r="T4173" t="s">
        <v>4109</v>
      </c>
      <c r="U4173" t="s">
        <v>3827</v>
      </c>
    </row>
    <row r="4174" spans="1:21" hidden="1" x14ac:dyDescent="0.25">
      <c r="A4174" t="s">
        <v>1647</v>
      </c>
      <c r="B4174" t="s">
        <v>74</v>
      </c>
      <c r="C4174" t="s">
        <v>17</v>
      </c>
      <c r="E4174" s="1">
        <v>45217</v>
      </c>
      <c r="F4174" s="3">
        <v>50000695</v>
      </c>
      <c r="G4174" t="s">
        <v>743</v>
      </c>
      <c r="H4174" t="s">
        <v>2053</v>
      </c>
      <c r="I4174" t="s">
        <v>720</v>
      </c>
      <c r="J4174" s="3" t="s">
        <v>4026</v>
      </c>
      <c r="K4174" s="3" t="s">
        <v>4027</v>
      </c>
      <c r="L4174" s="3" t="s">
        <v>22</v>
      </c>
      <c r="M4174" s="5">
        <v>45939</v>
      </c>
      <c r="O4174" t="s">
        <v>2985</v>
      </c>
      <c r="P4174">
        <v>2373.4</v>
      </c>
      <c r="S4174" s="6">
        <v>45352</v>
      </c>
      <c r="T4174" t="s">
        <v>689</v>
      </c>
      <c r="U4174" t="s">
        <v>3828</v>
      </c>
    </row>
    <row r="4175" spans="1:21" hidden="1" x14ac:dyDescent="0.25">
      <c r="A4175" t="s">
        <v>1647</v>
      </c>
      <c r="B4175" t="s">
        <v>74</v>
      </c>
      <c r="C4175" t="s">
        <v>17</v>
      </c>
      <c r="E4175" s="1">
        <v>45217</v>
      </c>
      <c r="F4175" s="3">
        <v>50000695</v>
      </c>
      <c r="G4175" t="s">
        <v>743</v>
      </c>
      <c r="H4175" t="s">
        <v>2053</v>
      </c>
      <c r="I4175" t="s">
        <v>720</v>
      </c>
      <c r="J4175" s="3" t="s">
        <v>4026</v>
      </c>
      <c r="K4175" s="3" t="s">
        <v>4027</v>
      </c>
      <c r="L4175" s="3" t="s">
        <v>22</v>
      </c>
      <c r="M4175" s="5">
        <v>45939</v>
      </c>
      <c r="O4175" t="s">
        <v>2985</v>
      </c>
      <c r="P4175">
        <v>18.8</v>
      </c>
      <c r="S4175" s="6">
        <v>45363</v>
      </c>
      <c r="T4175" t="s">
        <v>199</v>
      </c>
      <c r="U4175" t="s">
        <v>4003</v>
      </c>
    </row>
    <row r="4176" spans="1:21" hidden="1" x14ac:dyDescent="0.25">
      <c r="A4176" t="s">
        <v>1647</v>
      </c>
      <c r="B4176" t="s">
        <v>74</v>
      </c>
      <c r="C4176" t="s">
        <v>17</v>
      </c>
      <c r="E4176" s="1">
        <v>45217</v>
      </c>
      <c r="F4176" s="3">
        <v>50000695</v>
      </c>
      <c r="G4176" t="s">
        <v>743</v>
      </c>
      <c r="H4176" t="s">
        <v>2053</v>
      </c>
      <c r="I4176" t="s">
        <v>720</v>
      </c>
      <c r="J4176" s="3" t="s">
        <v>4026</v>
      </c>
      <c r="K4176" s="3" t="s">
        <v>4027</v>
      </c>
      <c r="L4176" s="3" t="s">
        <v>22</v>
      </c>
      <c r="M4176" s="5">
        <v>45939</v>
      </c>
      <c r="O4176" t="s">
        <v>2985</v>
      </c>
      <c r="P4176">
        <v>13</v>
      </c>
      <c r="S4176" s="6">
        <v>45370</v>
      </c>
      <c r="T4176" t="s">
        <v>689</v>
      </c>
      <c r="U4176" t="s">
        <v>3902</v>
      </c>
    </row>
    <row r="4177" spans="1:21" hidden="1" x14ac:dyDescent="0.25">
      <c r="A4177" t="s">
        <v>1647</v>
      </c>
      <c r="B4177" t="s">
        <v>74</v>
      </c>
      <c r="C4177" t="s">
        <v>17</v>
      </c>
      <c r="E4177" s="1">
        <v>45217</v>
      </c>
      <c r="F4177" s="3">
        <v>50000695</v>
      </c>
      <c r="G4177" t="s">
        <v>743</v>
      </c>
      <c r="H4177" t="s">
        <v>2053</v>
      </c>
      <c r="I4177" t="s">
        <v>720</v>
      </c>
      <c r="J4177" s="3" t="s">
        <v>4026</v>
      </c>
      <c r="K4177" s="3" t="s">
        <v>4027</v>
      </c>
      <c r="L4177" s="3" t="s">
        <v>22</v>
      </c>
      <c r="M4177" s="5">
        <v>45939</v>
      </c>
      <c r="O4177" t="s">
        <v>2985</v>
      </c>
      <c r="P4177">
        <v>372.5</v>
      </c>
      <c r="S4177" s="6">
        <v>45386</v>
      </c>
      <c r="T4177" t="s">
        <v>689</v>
      </c>
      <c r="U4177" t="s">
        <v>3892</v>
      </c>
    </row>
    <row r="4178" spans="1:21" hidden="1" x14ac:dyDescent="0.25">
      <c r="A4178" t="s">
        <v>1647</v>
      </c>
      <c r="B4178" t="s">
        <v>74</v>
      </c>
      <c r="C4178" t="s">
        <v>17</v>
      </c>
      <c r="E4178" s="1">
        <v>45217</v>
      </c>
      <c r="F4178" s="3">
        <v>50000695</v>
      </c>
      <c r="G4178" t="s">
        <v>743</v>
      </c>
      <c r="H4178" t="s">
        <v>2053</v>
      </c>
      <c r="I4178" t="s">
        <v>720</v>
      </c>
      <c r="J4178" s="3" t="s">
        <v>4026</v>
      </c>
      <c r="K4178" s="3" t="s">
        <v>4027</v>
      </c>
      <c r="L4178" s="3" t="s">
        <v>22</v>
      </c>
      <c r="M4178" s="5">
        <v>45939</v>
      </c>
      <c r="O4178" t="s">
        <v>2985</v>
      </c>
      <c r="P4178">
        <v>0.5</v>
      </c>
      <c r="S4178" s="6">
        <v>45397</v>
      </c>
      <c r="T4178" t="s">
        <v>1971</v>
      </c>
      <c r="U4178" t="s">
        <v>3953</v>
      </c>
    </row>
    <row r="4179" spans="1:21" hidden="1" x14ac:dyDescent="0.25">
      <c r="A4179" t="s">
        <v>1647</v>
      </c>
      <c r="B4179" t="s">
        <v>74</v>
      </c>
      <c r="C4179" t="s">
        <v>17</v>
      </c>
      <c r="E4179" s="1">
        <v>45217</v>
      </c>
      <c r="F4179" s="3">
        <v>50000695</v>
      </c>
      <c r="G4179" t="s">
        <v>743</v>
      </c>
      <c r="H4179" t="s">
        <v>2053</v>
      </c>
      <c r="I4179" t="s">
        <v>720</v>
      </c>
      <c r="J4179" s="3" t="s">
        <v>4026</v>
      </c>
      <c r="K4179" s="3" t="s">
        <v>4027</v>
      </c>
      <c r="L4179" s="3" t="s">
        <v>22</v>
      </c>
      <c r="M4179" s="5">
        <v>45939</v>
      </c>
      <c r="O4179" t="s">
        <v>2985</v>
      </c>
      <c r="P4179">
        <v>360.3</v>
      </c>
      <c r="S4179" s="6">
        <v>45414</v>
      </c>
      <c r="T4179" t="s">
        <v>689</v>
      </c>
      <c r="U4179" t="s">
        <v>3891</v>
      </c>
    </row>
    <row r="4180" spans="1:21" hidden="1" x14ac:dyDescent="0.25">
      <c r="A4180" t="s">
        <v>1647</v>
      </c>
      <c r="B4180" t="s">
        <v>74</v>
      </c>
      <c r="C4180" t="s">
        <v>17</v>
      </c>
      <c r="E4180" s="1">
        <v>45217</v>
      </c>
      <c r="F4180" s="3">
        <v>50000695</v>
      </c>
      <c r="G4180" t="s">
        <v>743</v>
      </c>
      <c r="H4180" t="s">
        <v>2053</v>
      </c>
      <c r="I4180" t="s">
        <v>720</v>
      </c>
      <c r="J4180" s="3" t="s">
        <v>4026</v>
      </c>
      <c r="K4180" s="3" t="s">
        <v>4027</v>
      </c>
      <c r="L4180" s="3" t="s">
        <v>22</v>
      </c>
      <c r="M4180" s="5">
        <v>45939</v>
      </c>
      <c r="O4180" t="s">
        <v>2985</v>
      </c>
      <c r="P4180">
        <v>357.4</v>
      </c>
      <c r="S4180" s="6">
        <v>45415</v>
      </c>
      <c r="T4180" t="s">
        <v>689</v>
      </c>
      <c r="U4180" t="s">
        <v>4025</v>
      </c>
    </row>
    <row r="4181" spans="1:21" hidden="1" x14ac:dyDescent="0.25">
      <c r="A4181" t="s">
        <v>132</v>
      </c>
      <c r="B4181" t="s">
        <v>65</v>
      </c>
      <c r="C4181" t="s">
        <v>17</v>
      </c>
      <c r="E4181" s="1">
        <v>44312</v>
      </c>
      <c r="F4181" s="3">
        <v>773000008</v>
      </c>
      <c r="G4181" t="s">
        <v>4110</v>
      </c>
      <c r="H4181" t="s">
        <v>3175</v>
      </c>
      <c r="I4181" t="s">
        <v>2600</v>
      </c>
      <c r="J4181" s="3" t="s">
        <v>581</v>
      </c>
      <c r="K4181" s="3">
        <v>1000201851</v>
      </c>
      <c r="L4181" s="3" t="s">
        <v>22</v>
      </c>
      <c r="M4181" s="5">
        <v>46138</v>
      </c>
      <c r="O4181" t="s">
        <v>23</v>
      </c>
      <c r="P4181">
        <v>576</v>
      </c>
      <c r="S4181" s="6">
        <v>45581</v>
      </c>
      <c r="T4181" t="s">
        <v>1556</v>
      </c>
      <c r="U4181" t="s">
        <v>3230</v>
      </c>
    </row>
    <row r="4182" spans="1:21" hidden="1" x14ac:dyDescent="0.25">
      <c r="A4182" t="s">
        <v>132</v>
      </c>
      <c r="B4182" t="s">
        <v>16</v>
      </c>
      <c r="C4182" t="s">
        <v>722</v>
      </c>
      <c r="E4182" s="1">
        <v>45433</v>
      </c>
      <c r="F4182" s="3" t="s">
        <v>853</v>
      </c>
      <c r="G4182" t="s">
        <v>3583</v>
      </c>
      <c r="H4182" t="s">
        <v>2243</v>
      </c>
      <c r="I4182" t="s">
        <v>591</v>
      </c>
      <c r="J4182" s="3" t="s">
        <v>4111</v>
      </c>
      <c r="K4182" s="3">
        <v>628339</v>
      </c>
      <c r="L4182" s="3" t="s">
        <v>22</v>
      </c>
      <c r="M4182" s="5">
        <v>45496</v>
      </c>
      <c r="N4182">
        <v>300</v>
      </c>
      <c r="O4182" t="s">
        <v>23</v>
      </c>
      <c r="R4182" s="10">
        <f>Table1[[#This Row],[Initial Balance]]-P4183-P4748</f>
        <v>0</v>
      </c>
      <c r="S4182" s="6">
        <v>45433</v>
      </c>
      <c r="T4182" t="s">
        <v>2032</v>
      </c>
      <c r="U4182" t="s">
        <v>2022</v>
      </c>
    </row>
    <row r="4183" spans="1:21" hidden="1" x14ac:dyDescent="0.25">
      <c r="A4183" t="s">
        <v>132</v>
      </c>
      <c r="B4183" t="s">
        <v>16</v>
      </c>
      <c r="C4183" t="s">
        <v>17</v>
      </c>
      <c r="E4183" s="1">
        <v>45433</v>
      </c>
      <c r="F4183" s="3" t="s">
        <v>853</v>
      </c>
      <c r="G4183" t="s">
        <v>3583</v>
      </c>
      <c r="H4183" t="s">
        <v>2243</v>
      </c>
      <c r="I4183" t="s">
        <v>591</v>
      </c>
      <c r="J4183" s="3" t="s">
        <v>4111</v>
      </c>
      <c r="K4183" s="3">
        <v>628339</v>
      </c>
      <c r="L4183" s="3" t="s">
        <v>22</v>
      </c>
      <c r="M4183" s="5">
        <v>45496</v>
      </c>
      <c r="O4183" t="s">
        <v>23</v>
      </c>
      <c r="P4183">
        <v>10</v>
      </c>
      <c r="S4183" s="6">
        <v>45441</v>
      </c>
      <c r="T4183" t="s">
        <v>346</v>
      </c>
      <c r="U4183" t="s">
        <v>4112</v>
      </c>
    </row>
    <row r="4184" spans="1:21" hidden="1" x14ac:dyDescent="0.25">
      <c r="A4184" t="s">
        <v>132</v>
      </c>
      <c r="B4184" t="s">
        <v>16</v>
      </c>
      <c r="C4184" t="s">
        <v>17</v>
      </c>
      <c r="E4184" s="1">
        <v>45433</v>
      </c>
      <c r="F4184" s="3" t="s">
        <v>853</v>
      </c>
      <c r="G4184" t="s">
        <v>3583</v>
      </c>
      <c r="H4184" t="s">
        <v>2243</v>
      </c>
      <c r="I4184" t="s">
        <v>591</v>
      </c>
      <c r="J4184" s="3" t="s">
        <v>4111</v>
      </c>
      <c r="K4184" s="3">
        <v>628339</v>
      </c>
      <c r="L4184" s="3" t="s">
        <v>22</v>
      </c>
      <c r="M4184" s="5">
        <v>45496</v>
      </c>
      <c r="O4184" t="s">
        <v>23</v>
      </c>
      <c r="P4184">
        <v>0</v>
      </c>
      <c r="S4184" s="6">
        <v>45443</v>
      </c>
      <c r="T4184" t="s">
        <v>346</v>
      </c>
      <c r="U4184" t="s">
        <v>2022</v>
      </c>
    </row>
    <row r="4185" spans="1:21" hidden="1" x14ac:dyDescent="0.25">
      <c r="A4185" t="s">
        <v>2614</v>
      </c>
      <c r="B4185" t="s">
        <v>16</v>
      </c>
      <c r="C4185" t="s">
        <v>17</v>
      </c>
      <c r="E4185" s="1">
        <v>45222</v>
      </c>
      <c r="F4185" s="3" t="s">
        <v>4115</v>
      </c>
      <c r="G4185" t="s">
        <v>3346</v>
      </c>
      <c r="I4185" t="s">
        <v>4114</v>
      </c>
      <c r="J4185" s="3" t="s">
        <v>3347</v>
      </c>
      <c r="K4185" s="3" t="s">
        <v>3348</v>
      </c>
      <c r="L4185" s="3" t="s">
        <v>22</v>
      </c>
      <c r="M4185" s="5">
        <v>46142</v>
      </c>
      <c r="O4185" t="s">
        <v>23</v>
      </c>
      <c r="P4185">
        <v>1</v>
      </c>
      <c r="S4185" s="6">
        <v>45420</v>
      </c>
      <c r="T4185" t="s">
        <v>2638</v>
      </c>
      <c r="U4185" t="s">
        <v>4113</v>
      </c>
    </row>
    <row r="4186" spans="1:21" hidden="1" x14ac:dyDescent="0.25">
      <c r="A4186" t="s">
        <v>2529</v>
      </c>
      <c r="B4186" t="s">
        <v>74</v>
      </c>
      <c r="C4186" t="s">
        <v>17</v>
      </c>
      <c r="E4186" s="1">
        <v>45061</v>
      </c>
      <c r="F4186" s="3" t="s">
        <v>3727</v>
      </c>
      <c r="G4186" t="s">
        <v>3728</v>
      </c>
      <c r="H4186" t="s">
        <v>2243</v>
      </c>
      <c r="I4186" t="s">
        <v>1541</v>
      </c>
      <c r="J4186" s="3" t="s">
        <v>3730</v>
      </c>
      <c r="K4186" s="3">
        <v>2154716</v>
      </c>
      <c r="L4186" s="3" t="s">
        <v>22</v>
      </c>
      <c r="M4186" s="5">
        <v>46083</v>
      </c>
      <c r="O4186" t="s">
        <v>422</v>
      </c>
      <c r="P4186">
        <v>59.95</v>
      </c>
      <c r="S4186" s="6">
        <v>45195</v>
      </c>
      <c r="T4186" t="s">
        <v>689</v>
      </c>
      <c r="U4186" t="s">
        <v>3059</v>
      </c>
    </row>
    <row r="4187" spans="1:21" hidden="1" x14ac:dyDescent="0.25">
      <c r="A4187" t="s">
        <v>2529</v>
      </c>
      <c r="B4187" t="s">
        <v>74</v>
      </c>
      <c r="C4187" t="s">
        <v>17</v>
      </c>
      <c r="E4187" s="1">
        <v>45061</v>
      </c>
      <c r="F4187" s="3" t="s">
        <v>3727</v>
      </c>
      <c r="G4187" t="s">
        <v>3728</v>
      </c>
      <c r="H4187" t="s">
        <v>2243</v>
      </c>
      <c r="I4187" t="s">
        <v>1541</v>
      </c>
      <c r="J4187" s="3" t="s">
        <v>3730</v>
      </c>
      <c r="K4187" s="3">
        <v>2154716</v>
      </c>
      <c r="L4187" s="3" t="s">
        <v>22</v>
      </c>
      <c r="M4187" s="5">
        <v>46083</v>
      </c>
      <c r="O4187" t="s">
        <v>422</v>
      </c>
      <c r="P4187">
        <v>1</v>
      </c>
      <c r="S4187" s="6">
        <v>45306</v>
      </c>
      <c r="T4187" t="s">
        <v>689</v>
      </c>
      <c r="U4187" t="s">
        <v>3274</v>
      </c>
    </row>
    <row r="4188" spans="1:21" hidden="1" x14ac:dyDescent="0.25">
      <c r="A4188" t="s">
        <v>2529</v>
      </c>
      <c r="B4188" t="s">
        <v>74</v>
      </c>
      <c r="C4188" t="s">
        <v>17</v>
      </c>
      <c r="E4188" s="1">
        <v>45061</v>
      </c>
      <c r="F4188" s="3" t="s">
        <v>3727</v>
      </c>
      <c r="G4188" t="s">
        <v>3728</v>
      </c>
      <c r="H4188" t="s">
        <v>2243</v>
      </c>
      <c r="I4188" t="s">
        <v>1541</v>
      </c>
      <c r="J4188" s="3" t="s">
        <v>3730</v>
      </c>
      <c r="K4188" s="3">
        <v>2154716</v>
      </c>
      <c r="L4188" s="3" t="s">
        <v>22</v>
      </c>
      <c r="M4188" s="5">
        <v>46083</v>
      </c>
      <c r="O4188" t="s">
        <v>422</v>
      </c>
      <c r="S4188" s="6">
        <v>45324</v>
      </c>
      <c r="T4188" t="s">
        <v>2032</v>
      </c>
      <c r="U4188" t="s">
        <v>2022</v>
      </c>
    </row>
    <row r="4189" spans="1:21" hidden="1" x14ac:dyDescent="0.25">
      <c r="A4189" t="s">
        <v>2529</v>
      </c>
      <c r="B4189" t="s">
        <v>74</v>
      </c>
      <c r="C4189" t="s">
        <v>17</v>
      </c>
      <c r="E4189" s="1">
        <v>45061</v>
      </c>
      <c r="F4189" s="3" t="s">
        <v>3727</v>
      </c>
      <c r="G4189" t="s">
        <v>3728</v>
      </c>
      <c r="H4189" t="s">
        <v>2243</v>
      </c>
      <c r="I4189" t="s">
        <v>1541</v>
      </c>
      <c r="J4189" s="3" t="s">
        <v>3730</v>
      </c>
      <c r="K4189" s="3">
        <v>2154716</v>
      </c>
      <c r="L4189" s="3" t="s">
        <v>22</v>
      </c>
      <c r="M4189" s="5">
        <v>46083</v>
      </c>
      <c r="O4189" t="s">
        <v>422</v>
      </c>
      <c r="P4189">
        <v>6.5</v>
      </c>
      <c r="S4189" s="6">
        <v>45446</v>
      </c>
      <c r="T4189" t="s">
        <v>1397</v>
      </c>
      <c r="U4189" t="s">
        <v>4116</v>
      </c>
    </row>
    <row r="4190" spans="1:21" hidden="1" x14ac:dyDescent="0.25">
      <c r="A4190" t="s">
        <v>3731</v>
      </c>
      <c r="B4190" t="s">
        <v>74</v>
      </c>
      <c r="C4190" t="s">
        <v>722</v>
      </c>
      <c r="D4190" t="s">
        <v>2243</v>
      </c>
      <c r="E4190" s="1">
        <v>45379</v>
      </c>
      <c r="F4190" s="3" t="s">
        <v>3755</v>
      </c>
      <c r="G4190" t="s">
        <v>4117</v>
      </c>
      <c r="H4190" t="s">
        <v>2243</v>
      </c>
      <c r="I4190" t="s">
        <v>1702</v>
      </c>
      <c r="J4190" s="3" t="s">
        <v>4118</v>
      </c>
      <c r="K4190" s="3" t="s">
        <v>4119</v>
      </c>
      <c r="L4190" s="3" t="s">
        <v>22</v>
      </c>
      <c r="M4190" s="5">
        <v>46446</v>
      </c>
      <c r="N4190">
        <v>180</v>
      </c>
      <c r="O4190" t="s">
        <v>3672</v>
      </c>
      <c r="R4190" s="10">
        <f>Table1[[#This Row],[Initial Balance]]-P4191-P4192-P4193-P4194-P4694</f>
        <v>0</v>
      </c>
      <c r="S4190" s="6">
        <v>45379</v>
      </c>
      <c r="T4190" t="s">
        <v>2032</v>
      </c>
      <c r="U4190" t="s">
        <v>1726</v>
      </c>
    </row>
    <row r="4191" spans="1:21" hidden="1" x14ac:dyDescent="0.25">
      <c r="A4191" t="s">
        <v>3731</v>
      </c>
      <c r="B4191" t="s">
        <v>74</v>
      </c>
      <c r="C4191" t="s">
        <v>17</v>
      </c>
      <c r="D4191" t="s">
        <v>2243</v>
      </c>
      <c r="E4191" s="1">
        <v>45379</v>
      </c>
      <c r="F4191" s="3" t="s">
        <v>3755</v>
      </c>
      <c r="G4191" t="s">
        <v>4117</v>
      </c>
      <c r="H4191" t="s">
        <v>2243</v>
      </c>
      <c r="I4191" t="s">
        <v>1702</v>
      </c>
      <c r="J4191" s="3" t="s">
        <v>4118</v>
      </c>
      <c r="K4191" s="3" t="s">
        <v>4119</v>
      </c>
      <c r="L4191" s="3" t="s">
        <v>22</v>
      </c>
      <c r="M4191" s="5">
        <v>46446</v>
      </c>
      <c r="O4191" t="s">
        <v>2482</v>
      </c>
      <c r="P4191">
        <v>20</v>
      </c>
      <c r="S4191" s="6">
        <v>45435</v>
      </c>
      <c r="T4191" t="s">
        <v>2580</v>
      </c>
      <c r="U4191" t="s">
        <v>3274</v>
      </c>
    </row>
    <row r="4192" spans="1:21" hidden="1" x14ac:dyDescent="0.25">
      <c r="A4192" t="s">
        <v>3731</v>
      </c>
      <c r="B4192" t="s">
        <v>74</v>
      </c>
      <c r="C4192" t="s">
        <v>17</v>
      </c>
      <c r="D4192" t="s">
        <v>2243</v>
      </c>
      <c r="E4192" s="1">
        <v>45379</v>
      </c>
      <c r="F4192" s="3" t="s">
        <v>3755</v>
      </c>
      <c r="G4192" t="s">
        <v>4117</v>
      </c>
      <c r="H4192" t="s">
        <v>2243</v>
      </c>
      <c r="I4192" t="s">
        <v>1702</v>
      </c>
      <c r="J4192" s="3" t="s">
        <v>4118</v>
      </c>
      <c r="K4192" s="3" t="s">
        <v>4119</v>
      </c>
      <c r="L4192" s="3" t="s">
        <v>22</v>
      </c>
      <c r="M4192" s="5">
        <v>46446</v>
      </c>
      <c r="O4192" t="s">
        <v>2482</v>
      </c>
      <c r="P4192">
        <v>0</v>
      </c>
      <c r="S4192" s="6">
        <v>45461</v>
      </c>
      <c r="T4192" t="s">
        <v>2032</v>
      </c>
      <c r="U4192" t="s">
        <v>2022</v>
      </c>
    </row>
    <row r="4193" spans="1:21" hidden="1" x14ac:dyDescent="0.25">
      <c r="A4193" t="s">
        <v>3731</v>
      </c>
      <c r="B4193" t="s">
        <v>74</v>
      </c>
      <c r="C4193" t="s">
        <v>17</v>
      </c>
      <c r="D4193" t="s">
        <v>2243</v>
      </c>
      <c r="E4193" s="1">
        <v>45379</v>
      </c>
      <c r="F4193" s="3" t="s">
        <v>3755</v>
      </c>
      <c r="G4193" t="s">
        <v>4117</v>
      </c>
      <c r="H4193" t="s">
        <v>2243</v>
      </c>
      <c r="I4193" t="s">
        <v>1702</v>
      </c>
      <c r="J4193" s="3" t="s">
        <v>4118</v>
      </c>
      <c r="K4193" s="3" t="s">
        <v>4119</v>
      </c>
      <c r="L4193" s="3" t="s">
        <v>22</v>
      </c>
      <c r="M4193" s="5">
        <v>46446</v>
      </c>
      <c r="O4193" t="s">
        <v>2482</v>
      </c>
      <c r="P4193">
        <v>40</v>
      </c>
      <c r="S4193" s="6">
        <v>45461</v>
      </c>
      <c r="T4193" t="s">
        <v>2638</v>
      </c>
      <c r="U4193" t="s">
        <v>4120</v>
      </c>
    </row>
    <row r="4194" spans="1:21" hidden="1" x14ac:dyDescent="0.25">
      <c r="A4194" t="s">
        <v>3731</v>
      </c>
      <c r="B4194" t="s">
        <v>74</v>
      </c>
      <c r="C4194" t="s">
        <v>17</v>
      </c>
      <c r="D4194" t="s">
        <v>2243</v>
      </c>
      <c r="E4194" s="1">
        <v>45379</v>
      </c>
      <c r="F4194" s="3" t="s">
        <v>3755</v>
      </c>
      <c r="G4194" t="s">
        <v>4117</v>
      </c>
      <c r="H4194" t="s">
        <v>2243</v>
      </c>
      <c r="I4194" t="s">
        <v>1702</v>
      </c>
      <c r="J4194" s="3" t="s">
        <v>4118</v>
      </c>
      <c r="K4194" s="3" t="s">
        <v>4119</v>
      </c>
      <c r="L4194" s="3" t="s">
        <v>22</v>
      </c>
      <c r="M4194" s="5">
        <v>46446</v>
      </c>
      <c r="O4194" t="s">
        <v>2482</v>
      </c>
      <c r="P4194">
        <v>60</v>
      </c>
      <c r="S4194" s="6">
        <v>45463</v>
      </c>
      <c r="T4194" t="s">
        <v>2638</v>
      </c>
      <c r="U4194" t="s">
        <v>4121</v>
      </c>
    </row>
    <row r="4195" spans="1:21" hidden="1" x14ac:dyDescent="0.25">
      <c r="A4195" t="s">
        <v>3731</v>
      </c>
      <c r="B4195" t="s">
        <v>74</v>
      </c>
      <c r="C4195" t="s">
        <v>17</v>
      </c>
      <c r="D4195" t="s">
        <v>2243</v>
      </c>
      <c r="E4195" s="1">
        <v>45384</v>
      </c>
      <c r="F4195" s="3" t="s">
        <v>2933</v>
      </c>
      <c r="G4195" t="s">
        <v>3924</v>
      </c>
      <c r="H4195" t="s">
        <v>2243</v>
      </c>
      <c r="I4195" t="s">
        <v>3510</v>
      </c>
      <c r="J4195" s="3" t="s">
        <v>3925</v>
      </c>
      <c r="K4195" s="3">
        <v>7706916</v>
      </c>
      <c r="L4195" s="3" t="s">
        <v>22</v>
      </c>
      <c r="M4195" s="5">
        <v>45757</v>
      </c>
      <c r="O4195" t="s">
        <v>23</v>
      </c>
      <c r="P4195">
        <v>2</v>
      </c>
      <c r="S4195" s="6">
        <v>45463</v>
      </c>
      <c r="T4195" t="s">
        <v>2638</v>
      </c>
      <c r="U4195" t="s">
        <v>4121</v>
      </c>
    </row>
    <row r="4196" spans="1:21" hidden="1" x14ac:dyDescent="0.25">
      <c r="A4196" t="s">
        <v>3731</v>
      </c>
      <c r="B4196" t="s">
        <v>65</v>
      </c>
      <c r="C4196" t="s">
        <v>17</v>
      </c>
      <c r="D4196" t="s">
        <v>2243</v>
      </c>
      <c r="E4196" s="1">
        <v>45401</v>
      </c>
      <c r="F4196" s="3" t="s">
        <v>597</v>
      </c>
      <c r="G4196" t="s">
        <v>2886</v>
      </c>
      <c r="H4196" t="s">
        <v>594</v>
      </c>
      <c r="I4196" t="s">
        <v>3993</v>
      </c>
      <c r="J4196" s="3" t="s">
        <v>3992</v>
      </c>
      <c r="K4196" s="3">
        <v>55200</v>
      </c>
      <c r="L4196" s="3" t="s">
        <v>22</v>
      </c>
      <c r="M4196" s="5">
        <v>46076</v>
      </c>
      <c r="O4196" t="s">
        <v>23</v>
      </c>
      <c r="P4196">
        <v>4730</v>
      </c>
      <c r="S4196" s="6">
        <v>45462</v>
      </c>
      <c r="T4196" t="s">
        <v>2638</v>
      </c>
      <c r="U4196" t="s">
        <v>4121</v>
      </c>
    </row>
    <row r="4197" spans="1:21" hidden="1" x14ac:dyDescent="0.25">
      <c r="A4197" t="s">
        <v>3731</v>
      </c>
      <c r="B4197" t="s">
        <v>65</v>
      </c>
      <c r="C4197" t="s">
        <v>3136</v>
      </c>
      <c r="D4197" t="s">
        <v>2243</v>
      </c>
      <c r="E4197" s="1">
        <v>45401</v>
      </c>
      <c r="F4197" s="3">
        <v>1793780</v>
      </c>
      <c r="G4197" t="s">
        <v>3990</v>
      </c>
      <c r="H4197" t="s">
        <v>594</v>
      </c>
      <c r="I4197" t="s">
        <v>3964</v>
      </c>
      <c r="J4197" s="3" t="s">
        <v>3994</v>
      </c>
      <c r="K4197" s="3">
        <v>6107339912</v>
      </c>
      <c r="L4197" s="3" t="s">
        <v>22</v>
      </c>
      <c r="M4197" s="5">
        <v>46101</v>
      </c>
      <c r="O4197" t="s">
        <v>23</v>
      </c>
      <c r="P4197">
        <v>4784</v>
      </c>
      <c r="S4197" s="6">
        <v>45462</v>
      </c>
      <c r="T4197" t="s">
        <v>2638</v>
      </c>
      <c r="U4197" t="s">
        <v>4121</v>
      </c>
    </row>
    <row r="4198" spans="1:21" hidden="1" x14ac:dyDescent="0.25">
      <c r="A4198" t="s">
        <v>3731</v>
      </c>
      <c r="B4198" t="s">
        <v>65</v>
      </c>
      <c r="C4198" t="s">
        <v>17</v>
      </c>
      <c r="D4198" t="s">
        <v>2243</v>
      </c>
      <c r="E4198" s="1">
        <v>45421</v>
      </c>
      <c r="F4198" s="3" t="s">
        <v>2243</v>
      </c>
      <c r="G4198" t="s">
        <v>3907</v>
      </c>
      <c r="H4198" t="s">
        <v>594</v>
      </c>
      <c r="I4198" t="s">
        <v>67</v>
      </c>
      <c r="J4198" s="3" t="s">
        <v>4122</v>
      </c>
      <c r="K4198" s="3">
        <v>1703856</v>
      </c>
      <c r="L4198" s="3" t="s">
        <v>22</v>
      </c>
      <c r="M4198" s="5">
        <v>47247</v>
      </c>
      <c r="N4198">
        <v>19</v>
      </c>
      <c r="O4198" t="s">
        <v>23</v>
      </c>
      <c r="R4198" s="10">
        <v>0</v>
      </c>
      <c r="S4198" s="6">
        <v>45421</v>
      </c>
      <c r="T4198" t="s">
        <v>2032</v>
      </c>
      <c r="U4198" t="s">
        <v>104</v>
      </c>
    </row>
    <row r="4199" spans="1:21" hidden="1" x14ac:dyDescent="0.25">
      <c r="A4199" t="s">
        <v>3731</v>
      </c>
      <c r="B4199" t="s">
        <v>65</v>
      </c>
      <c r="C4199" t="s">
        <v>17</v>
      </c>
      <c r="D4199" t="s">
        <v>2243</v>
      </c>
      <c r="E4199" s="1">
        <v>45421</v>
      </c>
      <c r="F4199" s="3" t="s">
        <v>2243</v>
      </c>
      <c r="G4199" t="s">
        <v>3907</v>
      </c>
      <c r="H4199" t="s">
        <v>594</v>
      </c>
      <c r="I4199" t="s">
        <v>67</v>
      </c>
      <c r="J4199" s="3" t="s">
        <v>4122</v>
      </c>
      <c r="K4199" s="3">
        <v>1703856</v>
      </c>
      <c r="L4199" s="3" t="s">
        <v>22</v>
      </c>
      <c r="M4199" s="5">
        <v>47247</v>
      </c>
      <c r="O4199" t="s">
        <v>23</v>
      </c>
      <c r="P4199">
        <v>8</v>
      </c>
      <c r="S4199" s="6">
        <v>45467</v>
      </c>
      <c r="T4199" t="s">
        <v>4123</v>
      </c>
      <c r="U4199" t="s">
        <v>4121</v>
      </c>
    </row>
    <row r="4200" spans="1:21" hidden="1" x14ac:dyDescent="0.25">
      <c r="A4200" t="s">
        <v>3731</v>
      </c>
      <c r="B4200" t="s">
        <v>65</v>
      </c>
      <c r="C4200" t="s">
        <v>17</v>
      </c>
      <c r="D4200" t="s">
        <v>2243</v>
      </c>
      <c r="E4200" s="1">
        <v>45421</v>
      </c>
      <c r="F4200" s="3" t="s">
        <v>2243</v>
      </c>
      <c r="G4200" t="s">
        <v>3907</v>
      </c>
      <c r="H4200" t="s">
        <v>594</v>
      </c>
      <c r="I4200" t="s">
        <v>67</v>
      </c>
      <c r="J4200" s="3" t="s">
        <v>4122</v>
      </c>
      <c r="K4200" s="3">
        <v>1703856</v>
      </c>
      <c r="L4200" s="3" t="s">
        <v>22</v>
      </c>
      <c r="M4200" s="5">
        <v>47247</v>
      </c>
      <c r="O4200" t="s">
        <v>23</v>
      </c>
      <c r="P4200">
        <v>11</v>
      </c>
      <c r="S4200" s="6">
        <v>45467</v>
      </c>
      <c r="T4200" t="s">
        <v>4124</v>
      </c>
      <c r="U4200" t="s">
        <v>4121</v>
      </c>
    </row>
    <row r="4201" spans="1:21" hidden="1" x14ac:dyDescent="0.25">
      <c r="A4201" t="s">
        <v>3731</v>
      </c>
      <c r="B4201" t="s">
        <v>74</v>
      </c>
      <c r="C4201" t="s">
        <v>722</v>
      </c>
      <c r="D4201" t="s">
        <v>2243</v>
      </c>
      <c r="E4201" s="1">
        <v>45457</v>
      </c>
      <c r="F4201" s="3">
        <v>1510</v>
      </c>
      <c r="G4201" t="s">
        <v>4125</v>
      </c>
      <c r="H4201" t="s">
        <v>4126</v>
      </c>
      <c r="I4201" t="s">
        <v>4127</v>
      </c>
      <c r="J4201" s="3" t="s">
        <v>4128</v>
      </c>
      <c r="K4201" s="3">
        <v>2307000045</v>
      </c>
      <c r="L4201" s="3" t="s">
        <v>102</v>
      </c>
      <c r="M4201" s="5">
        <v>46783</v>
      </c>
      <c r="N4201">
        <v>2</v>
      </c>
      <c r="O4201" t="s">
        <v>422</v>
      </c>
      <c r="R4201" s="10">
        <f>Table1[[#This Row],[Initial Balance]]-P4203-P4204-P4608-P4609</f>
        <v>0.44797999999999993</v>
      </c>
      <c r="S4201" s="6">
        <v>45457</v>
      </c>
      <c r="T4201" t="s">
        <v>2420</v>
      </c>
      <c r="U4201" t="s">
        <v>2630</v>
      </c>
    </row>
    <row r="4202" spans="1:21" hidden="1" x14ac:dyDescent="0.25">
      <c r="A4202" t="s">
        <v>3731</v>
      </c>
      <c r="B4202" t="s">
        <v>74</v>
      </c>
      <c r="C4202" t="s">
        <v>17</v>
      </c>
      <c r="D4202" t="s">
        <v>2243</v>
      </c>
      <c r="E4202" s="1">
        <v>45457</v>
      </c>
      <c r="F4202" s="3">
        <v>1510</v>
      </c>
      <c r="G4202" t="s">
        <v>4125</v>
      </c>
      <c r="H4202" t="s">
        <v>4129</v>
      </c>
      <c r="I4202" t="s">
        <v>4127</v>
      </c>
      <c r="J4202" s="3" t="s">
        <v>4128</v>
      </c>
      <c r="K4202" s="3">
        <v>2307000045</v>
      </c>
      <c r="L4202" s="3" t="s">
        <v>102</v>
      </c>
      <c r="M4202" s="5">
        <v>46783</v>
      </c>
      <c r="O4202" t="s">
        <v>422</v>
      </c>
      <c r="P4202">
        <v>0</v>
      </c>
      <c r="S4202" s="6">
        <v>45461</v>
      </c>
      <c r="T4202" t="s">
        <v>2032</v>
      </c>
      <c r="U4202" t="s">
        <v>2022</v>
      </c>
    </row>
    <row r="4203" spans="1:21" hidden="1" x14ac:dyDescent="0.25">
      <c r="A4203" t="s">
        <v>3731</v>
      </c>
      <c r="B4203" t="s">
        <v>74</v>
      </c>
      <c r="C4203" t="s">
        <v>17</v>
      </c>
      <c r="D4203" t="s">
        <v>2243</v>
      </c>
      <c r="E4203" s="1">
        <v>45457</v>
      </c>
      <c r="F4203" s="3">
        <v>1510</v>
      </c>
      <c r="G4203" t="s">
        <v>4125</v>
      </c>
      <c r="H4203" t="s">
        <v>4129</v>
      </c>
      <c r="I4203" t="s">
        <v>4127</v>
      </c>
      <c r="J4203" s="3" t="s">
        <v>4128</v>
      </c>
      <c r="K4203" s="3">
        <v>2307000045</v>
      </c>
      <c r="L4203" s="3" t="s">
        <v>102</v>
      </c>
      <c r="M4203" s="5">
        <v>46783</v>
      </c>
      <c r="O4203" t="s">
        <v>422</v>
      </c>
      <c r="P4203">
        <v>4.1320000000000003E-2</v>
      </c>
      <c r="S4203" s="6">
        <v>45462</v>
      </c>
      <c r="T4203" s="12" t="s">
        <v>2638</v>
      </c>
      <c r="U4203" t="s">
        <v>3480</v>
      </c>
    </row>
    <row r="4204" spans="1:21" hidden="1" x14ac:dyDescent="0.25">
      <c r="A4204" t="s">
        <v>3731</v>
      </c>
      <c r="B4204" t="s">
        <v>74</v>
      </c>
      <c r="C4204" t="s">
        <v>17</v>
      </c>
      <c r="D4204" t="s">
        <v>2243</v>
      </c>
      <c r="E4204" s="1">
        <v>45457</v>
      </c>
      <c r="F4204" s="3">
        <v>1510</v>
      </c>
      <c r="G4204" t="s">
        <v>4125</v>
      </c>
      <c r="H4204" t="s">
        <v>4129</v>
      </c>
      <c r="I4204" t="s">
        <v>4127</v>
      </c>
      <c r="J4204" s="3" t="s">
        <v>4128</v>
      </c>
      <c r="K4204" s="3">
        <v>2307000045</v>
      </c>
      <c r="L4204" s="3" t="s">
        <v>102</v>
      </c>
      <c r="M4204" s="5">
        <v>46783</v>
      </c>
      <c r="O4204" t="s">
        <v>422</v>
      </c>
      <c r="P4204">
        <v>0.50349999999999995</v>
      </c>
      <c r="S4204" s="6">
        <v>45463</v>
      </c>
      <c r="T4204" s="12" t="s">
        <v>2638</v>
      </c>
      <c r="U4204" t="s">
        <v>4121</v>
      </c>
    </row>
    <row r="4205" spans="1:21" hidden="1" x14ac:dyDescent="0.25">
      <c r="A4205" t="s">
        <v>3731</v>
      </c>
      <c r="B4205" t="s">
        <v>74</v>
      </c>
      <c r="C4205" t="s">
        <v>722</v>
      </c>
      <c r="D4205" t="s">
        <v>2243</v>
      </c>
      <c r="E4205" s="1">
        <v>45457</v>
      </c>
      <c r="F4205" s="3">
        <v>1510</v>
      </c>
      <c r="G4205" t="s">
        <v>4125</v>
      </c>
      <c r="H4205" t="s">
        <v>4126</v>
      </c>
      <c r="I4205" t="s">
        <v>4127</v>
      </c>
      <c r="J4205" s="3" t="s">
        <v>4130</v>
      </c>
      <c r="K4205" s="3">
        <v>2307000071</v>
      </c>
      <c r="L4205" s="3" t="s">
        <v>102</v>
      </c>
      <c r="M4205" s="5">
        <v>46904</v>
      </c>
      <c r="N4205">
        <v>100</v>
      </c>
      <c r="O4205" t="s">
        <v>2708</v>
      </c>
      <c r="R4205" s="10">
        <f>Table1[[#This Row],[Initial Balance]]-P4207-P4610</f>
        <v>99.955829999999992</v>
      </c>
      <c r="S4205" s="6">
        <v>45457</v>
      </c>
      <c r="T4205" t="s">
        <v>2420</v>
      </c>
      <c r="U4205" t="s">
        <v>1726</v>
      </c>
    </row>
    <row r="4206" spans="1:21" hidden="1" x14ac:dyDescent="0.25">
      <c r="A4206" t="s">
        <v>3731</v>
      </c>
      <c r="B4206" t="s">
        <v>74</v>
      </c>
      <c r="C4206" t="s">
        <v>17</v>
      </c>
      <c r="D4206" t="s">
        <v>2243</v>
      </c>
      <c r="E4206" s="1">
        <v>45457</v>
      </c>
      <c r="F4206" s="3">
        <v>1510</v>
      </c>
      <c r="G4206" t="s">
        <v>4125</v>
      </c>
      <c r="H4206" t="s">
        <v>4126</v>
      </c>
      <c r="I4206" t="s">
        <v>4127</v>
      </c>
      <c r="J4206" s="3" t="s">
        <v>4130</v>
      </c>
      <c r="K4206" s="3">
        <v>2307000071</v>
      </c>
      <c r="L4206" s="3" t="s">
        <v>102</v>
      </c>
      <c r="M4206" s="5">
        <v>46904</v>
      </c>
      <c r="N4206">
        <v>100</v>
      </c>
      <c r="O4206" t="s">
        <v>2708</v>
      </c>
      <c r="P4206">
        <v>0</v>
      </c>
      <c r="S4206" s="6">
        <v>45461</v>
      </c>
      <c r="T4206" t="s">
        <v>2032</v>
      </c>
      <c r="U4206" t="s">
        <v>3460</v>
      </c>
    </row>
    <row r="4207" spans="1:21" hidden="1" x14ac:dyDescent="0.25">
      <c r="A4207" t="s">
        <v>3731</v>
      </c>
      <c r="B4207" t="s">
        <v>74</v>
      </c>
      <c r="C4207" t="s">
        <v>17</v>
      </c>
      <c r="D4207" t="s">
        <v>2243</v>
      </c>
      <c r="E4207" s="1">
        <v>45457</v>
      </c>
      <c r="F4207" s="3">
        <v>1510</v>
      </c>
      <c r="G4207" t="s">
        <v>4125</v>
      </c>
      <c r="H4207" t="s">
        <v>4126</v>
      </c>
      <c r="I4207" t="s">
        <v>4127</v>
      </c>
      <c r="J4207" s="3" t="s">
        <v>4130</v>
      </c>
      <c r="K4207" s="3">
        <v>2307000071</v>
      </c>
      <c r="L4207" s="3" t="s">
        <v>102</v>
      </c>
      <c r="M4207" s="5">
        <v>46904</v>
      </c>
      <c r="N4207">
        <v>100</v>
      </c>
      <c r="O4207" t="s">
        <v>2708</v>
      </c>
      <c r="P4207">
        <v>4.0169999999999997E-2</v>
      </c>
      <c r="S4207" s="6">
        <v>45461</v>
      </c>
      <c r="T4207" t="s">
        <v>2638</v>
      </c>
      <c r="U4207" t="s">
        <v>4131</v>
      </c>
    </row>
    <row r="4208" spans="1:21" hidden="1" x14ac:dyDescent="0.25">
      <c r="A4208" t="s">
        <v>3731</v>
      </c>
      <c r="B4208" t="s">
        <v>74</v>
      </c>
      <c r="C4208" t="s">
        <v>722</v>
      </c>
      <c r="D4208" t="s">
        <v>2243</v>
      </c>
      <c r="E4208" s="1">
        <v>45457</v>
      </c>
      <c r="F4208" s="3">
        <v>1510</v>
      </c>
      <c r="G4208" t="s">
        <v>4125</v>
      </c>
      <c r="H4208" t="s">
        <v>4126</v>
      </c>
      <c r="I4208" t="s">
        <v>4127</v>
      </c>
      <c r="J4208" s="3" t="s">
        <v>4132</v>
      </c>
      <c r="K4208" s="3">
        <v>2307000072</v>
      </c>
      <c r="L4208" s="3" t="s">
        <v>102</v>
      </c>
      <c r="M4208" s="5">
        <v>46904</v>
      </c>
      <c r="N4208">
        <v>100</v>
      </c>
      <c r="O4208" t="s">
        <v>2985</v>
      </c>
      <c r="R4208" s="10">
        <f>Table1[[#This Row],[Initial Balance]]-P4210-P4611</f>
        <v>95.529560000000004</v>
      </c>
      <c r="S4208" s="6">
        <v>45457</v>
      </c>
      <c r="T4208" t="s">
        <v>2420</v>
      </c>
      <c r="U4208" t="s">
        <v>1726</v>
      </c>
    </row>
    <row r="4209" spans="1:21" hidden="1" x14ac:dyDescent="0.25">
      <c r="A4209" t="s">
        <v>3731</v>
      </c>
      <c r="B4209" t="s">
        <v>74</v>
      </c>
      <c r="C4209" t="s">
        <v>17</v>
      </c>
      <c r="D4209" t="s">
        <v>2243</v>
      </c>
      <c r="E4209" s="1">
        <v>45457</v>
      </c>
      <c r="F4209" s="3">
        <v>1510</v>
      </c>
      <c r="G4209" t="s">
        <v>4125</v>
      </c>
      <c r="H4209" t="s">
        <v>4126</v>
      </c>
      <c r="I4209" t="s">
        <v>4127</v>
      </c>
      <c r="J4209" s="3" t="s">
        <v>4132</v>
      </c>
      <c r="K4209" s="3">
        <v>2307000072</v>
      </c>
      <c r="L4209" s="3" t="s">
        <v>102</v>
      </c>
      <c r="M4209" s="5">
        <v>46904</v>
      </c>
      <c r="N4209">
        <v>100</v>
      </c>
      <c r="O4209" t="s">
        <v>2985</v>
      </c>
      <c r="P4209">
        <v>0</v>
      </c>
      <c r="S4209" s="6">
        <v>45461</v>
      </c>
      <c r="T4209" t="s">
        <v>2032</v>
      </c>
      <c r="U4209" t="s">
        <v>104</v>
      </c>
    </row>
    <row r="4210" spans="1:21" hidden="1" x14ac:dyDescent="0.25">
      <c r="A4210" t="s">
        <v>3731</v>
      </c>
      <c r="B4210" t="s">
        <v>74</v>
      </c>
      <c r="C4210" t="s">
        <v>17</v>
      </c>
      <c r="D4210" t="s">
        <v>2243</v>
      </c>
      <c r="E4210" s="1">
        <v>45457</v>
      </c>
      <c r="F4210" s="3">
        <v>1510</v>
      </c>
      <c r="G4210" t="s">
        <v>4125</v>
      </c>
      <c r="H4210" t="s">
        <v>4126</v>
      </c>
      <c r="I4210" t="s">
        <v>4127</v>
      </c>
      <c r="J4210" s="3" t="s">
        <v>4132</v>
      </c>
      <c r="K4210" s="3">
        <v>2307000072</v>
      </c>
      <c r="L4210" s="3" t="s">
        <v>102</v>
      </c>
      <c r="M4210" s="5">
        <v>46904</v>
      </c>
      <c r="N4210">
        <v>100</v>
      </c>
      <c r="O4210" t="s">
        <v>2985</v>
      </c>
      <c r="P4210">
        <v>4.0439999999999997E-2</v>
      </c>
      <c r="S4210" s="6">
        <v>45461</v>
      </c>
      <c r="T4210" t="s">
        <v>2638</v>
      </c>
      <c r="U4210" t="s">
        <v>4131</v>
      </c>
    </row>
    <row r="4211" spans="1:21" hidden="1" x14ac:dyDescent="0.25">
      <c r="A4211" t="s">
        <v>3731</v>
      </c>
      <c r="B4211" t="s">
        <v>65</v>
      </c>
      <c r="C4211" t="s">
        <v>17</v>
      </c>
      <c r="E4211" s="1">
        <v>45327</v>
      </c>
      <c r="F4211" s="3">
        <v>73</v>
      </c>
      <c r="G4211" t="s">
        <v>2886</v>
      </c>
      <c r="H4211" t="s">
        <v>2243</v>
      </c>
      <c r="I4211" t="s">
        <v>3645</v>
      </c>
      <c r="J4211" s="3" t="s">
        <v>4133</v>
      </c>
      <c r="K4211" s="3" t="s">
        <v>3738</v>
      </c>
      <c r="L4211" s="3" t="s">
        <v>22</v>
      </c>
      <c r="M4211" s="5">
        <v>45937</v>
      </c>
      <c r="O4211" t="s">
        <v>23</v>
      </c>
      <c r="P4211">
        <v>1650</v>
      </c>
      <c r="S4211" s="6">
        <v>45393</v>
      </c>
      <c r="T4211" t="s">
        <v>2638</v>
      </c>
      <c r="U4211" t="s">
        <v>4134</v>
      </c>
    </row>
    <row r="4212" spans="1:21" hidden="1" x14ac:dyDescent="0.25">
      <c r="A4212" t="s">
        <v>3731</v>
      </c>
      <c r="B4212" t="s">
        <v>16</v>
      </c>
      <c r="C4212" t="s">
        <v>17</v>
      </c>
      <c r="D4212" t="s">
        <v>2243</v>
      </c>
      <c r="E4212" s="1">
        <v>45384</v>
      </c>
      <c r="F4212" s="3">
        <v>3100499</v>
      </c>
      <c r="G4212" t="s">
        <v>3922</v>
      </c>
      <c r="H4212" t="s">
        <v>2243</v>
      </c>
      <c r="I4212" t="s">
        <v>897</v>
      </c>
      <c r="J4212" s="3" t="s">
        <v>3923</v>
      </c>
      <c r="K4212" s="3" t="s">
        <v>3116</v>
      </c>
      <c r="L4212" s="3" t="s">
        <v>22</v>
      </c>
      <c r="M4212" s="5">
        <v>46792</v>
      </c>
      <c r="O4212" t="s">
        <v>525</v>
      </c>
      <c r="P4212">
        <v>25.1</v>
      </c>
      <c r="S4212" s="6">
        <v>45461</v>
      </c>
      <c r="T4212" t="s">
        <v>2638</v>
      </c>
      <c r="U4212" t="s">
        <v>4135</v>
      </c>
    </row>
    <row r="4213" spans="1:21" hidden="1" x14ac:dyDescent="0.25">
      <c r="A4213" t="s">
        <v>3731</v>
      </c>
      <c r="B4213" t="s">
        <v>16</v>
      </c>
      <c r="C4213" t="s">
        <v>17</v>
      </c>
      <c r="D4213" t="s">
        <v>2243</v>
      </c>
      <c r="E4213" s="1">
        <v>45384</v>
      </c>
      <c r="F4213" s="3">
        <v>3100499</v>
      </c>
      <c r="G4213" t="s">
        <v>3922</v>
      </c>
      <c r="H4213" t="s">
        <v>2243</v>
      </c>
      <c r="I4213" t="s">
        <v>897</v>
      </c>
      <c r="J4213" s="3" t="s">
        <v>3923</v>
      </c>
      <c r="K4213" s="3" t="s">
        <v>3116</v>
      </c>
      <c r="L4213" s="3" t="s">
        <v>22</v>
      </c>
      <c r="M4213" s="5">
        <v>46792</v>
      </c>
      <c r="O4213" t="s">
        <v>525</v>
      </c>
      <c r="P4213">
        <v>3.3</v>
      </c>
      <c r="S4213" s="6">
        <v>45461</v>
      </c>
      <c r="T4213" t="s">
        <v>2638</v>
      </c>
      <c r="U4213" t="s">
        <v>4136</v>
      </c>
    </row>
    <row r="4214" spans="1:21" hidden="1" x14ac:dyDescent="0.25">
      <c r="A4214" t="s">
        <v>3731</v>
      </c>
      <c r="B4214" t="s">
        <v>16</v>
      </c>
      <c r="C4214" t="s">
        <v>17</v>
      </c>
      <c r="D4214" t="s">
        <v>2243</v>
      </c>
      <c r="E4214" s="1">
        <v>45426</v>
      </c>
      <c r="F4214" s="3" t="s">
        <v>4078</v>
      </c>
      <c r="G4214" t="s">
        <v>4079</v>
      </c>
      <c r="H4214" t="s">
        <v>2243</v>
      </c>
      <c r="I4214" t="s">
        <v>1702</v>
      </c>
      <c r="J4214" s="3" t="s">
        <v>4080</v>
      </c>
      <c r="K4214" s="3">
        <v>18137818</v>
      </c>
      <c r="L4214" s="3" t="s">
        <v>22</v>
      </c>
      <c r="M4214" s="5">
        <v>47252</v>
      </c>
      <c r="O4214" t="s">
        <v>23</v>
      </c>
      <c r="P4214">
        <v>1</v>
      </c>
      <c r="S4214" s="6">
        <v>45462</v>
      </c>
      <c r="T4214" t="s">
        <v>2638</v>
      </c>
      <c r="U4214" t="s">
        <v>4121</v>
      </c>
    </row>
    <row r="4215" spans="1:21" hidden="1" x14ac:dyDescent="0.25">
      <c r="A4215" t="s">
        <v>3731</v>
      </c>
      <c r="B4215" t="s">
        <v>74</v>
      </c>
      <c r="C4215" t="s">
        <v>17</v>
      </c>
      <c r="D4215" t="s">
        <v>2243</v>
      </c>
      <c r="E4215" s="1">
        <v>45426</v>
      </c>
      <c r="F4215" s="3" t="s">
        <v>4075</v>
      </c>
      <c r="G4215" t="s">
        <v>4074</v>
      </c>
      <c r="H4215" t="s">
        <v>2243</v>
      </c>
      <c r="I4215" t="s">
        <v>3108</v>
      </c>
      <c r="J4215" s="3" t="s">
        <v>4076</v>
      </c>
      <c r="K4215" s="3" t="s">
        <v>4077</v>
      </c>
      <c r="L4215" s="3" t="s">
        <v>22</v>
      </c>
      <c r="M4215" s="5">
        <v>46114</v>
      </c>
      <c r="O4215" t="s">
        <v>3541</v>
      </c>
      <c r="P4215">
        <v>4</v>
      </c>
      <c r="S4215" s="6">
        <v>45462</v>
      </c>
      <c r="T4215" t="s">
        <v>2638</v>
      </c>
      <c r="U4215" t="s">
        <v>4121</v>
      </c>
    </row>
    <row r="4216" spans="1:21" hidden="1" x14ac:dyDescent="0.25">
      <c r="A4216" t="s">
        <v>3731</v>
      </c>
      <c r="B4216" t="s">
        <v>16</v>
      </c>
      <c r="C4216" t="s">
        <v>17</v>
      </c>
      <c r="D4216" t="s">
        <v>2243</v>
      </c>
      <c r="E4216" s="1">
        <v>45384</v>
      </c>
      <c r="F4216" s="3" t="s">
        <v>39</v>
      </c>
      <c r="G4216" t="s">
        <v>4031</v>
      </c>
      <c r="H4216" t="s">
        <v>3027</v>
      </c>
      <c r="I4216" t="s">
        <v>42</v>
      </c>
      <c r="J4216" s="3" t="s">
        <v>3934</v>
      </c>
      <c r="K4216" s="3">
        <v>60458972</v>
      </c>
      <c r="L4216" s="3" t="s">
        <v>22</v>
      </c>
      <c r="M4216" s="5">
        <v>46142</v>
      </c>
      <c r="O4216" t="s">
        <v>23</v>
      </c>
      <c r="P4216">
        <v>1</v>
      </c>
      <c r="S4216" s="6">
        <v>45462</v>
      </c>
      <c r="T4216" t="s">
        <v>2638</v>
      </c>
      <c r="U4216" t="s">
        <v>4121</v>
      </c>
    </row>
    <row r="4217" spans="1:21" hidden="1" x14ac:dyDescent="0.25">
      <c r="A4217" t="s">
        <v>3731</v>
      </c>
      <c r="B4217" t="s">
        <v>16</v>
      </c>
      <c r="C4217" t="s">
        <v>17</v>
      </c>
      <c r="D4217" t="s">
        <v>2243</v>
      </c>
      <c r="E4217" s="1">
        <v>45349</v>
      </c>
      <c r="F4217" s="3" t="s">
        <v>2634</v>
      </c>
      <c r="G4217" t="s">
        <v>3612</v>
      </c>
      <c r="H4217" t="s">
        <v>2243</v>
      </c>
      <c r="I4217" t="s">
        <v>2636</v>
      </c>
      <c r="J4217" s="3" t="s">
        <v>3812</v>
      </c>
      <c r="K4217" s="3">
        <v>2732652821</v>
      </c>
      <c r="L4217" s="3" t="s">
        <v>22</v>
      </c>
      <c r="M4217" s="5">
        <v>45715</v>
      </c>
      <c r="O4217" t="s">
        <v>23</v>
      </c>
      <c r="P4217">
        <v>1</v>
      </c>
      <c r="S4217" s="6">
        <v>45462</v>
      </c>
      <c r="T4217" t="s">
        <v>2638</v>
      </c>
      <c r="U4217" t="s">
        <v>4121</v>
      </c>
    </row>
    <row r="4218" spans="1:21" hidden="1" x14ac:dyDescent="0.25">
      <c r="A4218" t="s">
        <v>3731</v>
      </c>
      <c r="B4218" t="s">
        <v>16</v>
      </c>
      <c r="C4218" t="s">
        <v>17</v>
      </c>
      <c r="D4218" t="s">
        <v>2243</v>
      </c>
      <c r="E4218" s="1">
        <v>45414</v>
      </c>
      <c r="F4218" s="3" t="s">
        <v>3984</v>
      </c>
      <c r="G4218" t="s">
        <v>2275</v>
      </c>
      <c r="H4218" t="s">
        <v>2243</v>
      </c>
      <c r="I4218" t="s">
        <v>3202</v>
      </c>
      <c r="J4218" s="3" t="s">
        <v>3985</v>
      </c>
      <c r="K4218" s="3">
        <v>220701</v>
      </c>
      <c r="L4218" s="3" t="s">
        <v>22</v>
      </c>
      <c r="M4218" s="5">
        <v>47240</v>
      </c>
      <c r="O4218" t="s">
        <v>23</v>
      </c>
      <c r="P4218">
        <v>4</v>
      </c>
      <c r="S4218" s="6">
        <v>45462</v>
      </c>
      <c r="T4218" t="s">
        <v>2638</v>
      </c>
      <c r="U4218" t="s">
        <v>4121</v>
      </c>
    </row>
    <row r="4219" spans="1:21" hidden="1" x14ac:dyDescent="0.25">
      <c r="A4219" t="s">
        <v>3731</v>
      </c>
      <c r="B4219" t="s">
        <v>74</v>
      </c>
      <c r="C4219" t="s">
        <v>17</v>
      </c>
      <c r="D4219" t="s">
        <v>2243</v>
      </c>
      <c r="E4219" s="1">
        <v>45419</v>
      </c>
      <c r="F4219" s="3" t="s">
        <v>4041</v>
      </c>
      <c r="G4219" t="s">
        <v>4042</v>
      </c>
      <c r="H4219" t="s">
        <v>2243</v>
      </c>
      <c r="I4219" t="s">
        <v>323</v>
      </c>
      <c r="J4219" s="3" t="s">
        <v>4043</v>
      </c>
      <c r="K4219" s="3" t="s">
        <v>4044</v>
      </c>
      <c r="L4219" s="3" t="s">
        <v>22</v>
      </c>
      <c r="M4219" s="5">
        <v>46265</v>
      </c>
      <c r="O4219" t="s">
        <v>3541</v>
      </c>
      <c r="P4219">
        <v>7.0000000000000001E-3</v>
      </c>
      <c r="S4219" s="6">
        <v>45467</v>
      </c>
      <c r="T4219" t="s">
        <v>2638</v>
      </c>
      <c r="U4219" t="s">
        <v>4121</v>
      </c>
    </row>
    <row r="4220" spans="1:21" hidden="1" x14ac:dyDescent="0.25">
      <c r="A4220" t="s">
        <v>3731</v>
      </c>
      <c r="B4220" t="s">
        <v>74</v>
      </c>
      <c r="C4220" t="s">
        <v>17</v>
      </c>
      <c r="D4220" t="s">
        <v>2243</v>
      </c>
      <c r="E4220" s="1">
        <v>45309</v>
      </c>
      <c r="F4220" s="3" t="s">
        <v>4046</v>
      </c>
      <c r="G4220" t="s">
        <v>4047</v>
      </c>
      <c r="H4220" t="s">
        <v>2243</v>
      </c>
      <c r="I4220" t="s">
        <v>452</v>
      </c>
      <c r="J4220" s="3" t="s">
        <v>4048</v>
      </c>
      <c r="K4220" s="3" t="s">
        <v>4049</v>
      </c>
      <c r="L4220" s="3" t="s">
        <v>22</v>
      </c>
      <c r="M4220" s="5">
        <v>46216</v>
      </c>
      <c r="O4220" t="s">
        <v>2985</v>
      </c>
      <c r="P4220">
        <v>10</v>
      </c>
      <c r="S4220" s="6">
        <v>45462</v>
      </c>
      <c r="T4220" t="s">
        <v>2638</v>
      </c>
      <c r="U4220" t="s">
        <v>4121</v>
      </c>
    </row>
    <row r="4221" spans="1:21" hidden="1" x14ac:dyDescent="0.25">
      <c r="A4221" t="s">
        <v>3731</v>
      </c>
      <c r="B4221" t="s">
        <v>74</v>
      </c>
      <c r="C4221" t="s">
        <v>17</v>
      </c>
      <c r="D4221" t="s">
        <v>2243</v>
      </c>
      <c r="E4221" s="1">
        <v>45306</v>
      </c>
      <c r="F4221" s="3" t="s">
        <v>4034</v>
      </c>
      <c r="G4221" t="s">
        <v>4035</v>
      </c>
      <c r="H4221" t="s">
        <v>2243</v>
      </c>
      <c r="I4221" t="s">
        <v>452</v>
      </c>
      <c r="J4221" s="3" t="s">
        <v>4045</v>
      </c>
      <c r="K4221" s="3" t="s">
        <v>4037</v>
      </c>
      <c r="L4221" s="3" t="s">
        <v>22</v>
      </c>
      <c r="M4221" s="5">
        <v>46264</v>
      </c>
      <c r="O4221" t="s">
        <v>2985</v>
      </c>
      <c r="P4221">
        <v>50.1</v>
      </c>
      <c r="S4221" s="6">
        <v>45462</v>
      </c>
      <c r="T4221" t="s">
        <v>2638</v>
      </c>
      <c r="U4221" t="s">
        <v>4121</v>
      </c>
    </row>
    <row r="4222" spans="1:21" hidden="1" x14ac:dyDescent="0.25">
      <c r="A4222" t="s">
        <v>3731</v>
      </c>
      <c r="B4222" t="s">
        <v>16</v>
      </c>
      <c r="C4222" t="s">
        <v>17</v>
      </c>
      <c r="D4222" t="s">
        <v>2243</v>
      </c>
      <c r="E4222" s="1">
        <v>45421</v>
      </c>
      <c r="F4222" s="3" t="s">
        <v>3381</v>
      </c>
      <c r="G4222" t="s">
        <v>3988</v>
      </c>
      <c r="H4222" t="s">
        <v>2243</v>
      </c>
      <c r="I4222" t="s">
        <v>233</v>
      </c>
      <c r="J4222" s="3" t="s">
        <v>3987</v>
      </c>
      <c r="K4222" s="3" t="s">
        <v>3986</v>
      </c>
      <c r="L4222" s="3" t="s">
        <v>22</v>
      </c>
      <c r="M4222" s="5">
        <v>46112</v>
      </c>
      <c r="O4222" t="s">
        <v>23</v>
      </c>
      <c r="P4222">
        <v>1</v>
      </c>
      <c r="S4222" s="6">
        <v>45463</v>
      </c>
      <c r="T4222" t="s">
        <v>2638</v>
      </c>
      <c r="U4222" t="s">
        <v>4121</v>
      </c>
    </row>
    <row r="4223" spans="1:21" hidden="1" x14ac:dyDescent="0.25">
      <c r="A4223" t="s">
        <v>3731</v>
      </c>
      <c r="B4223" t="s">
        <v>74</v>
      </c>
      <c r="C4223" t="s">
        <v>17</v>
      </c>
      <c r="D4223" t="s">
        <v>2243</v>
      </c>
      <c r="E4223" s="1">
        <v>45306</v>
      </c>
      <c r="F4223" s="3">
        <v>50160</v>
      </c>
      <c r="G4223" t="s">
        <v>629</v>
      </c>
      <c r="H4223" t="s">
        <v>2243</v>
      </c>
      <c r="I4223" t="s">
        <v>452</v>
      </c>
      <c r="J4223" s="3" t="s">
        <v>4138</v>
      </c>
      <c r="K4223" s="3" t="s">
        <v>4033</v>
      </c>
      <c r="L4223" s="3" t="s">
        <v>22</v>
      </c>
      <c r="M4223" s="5">
        <v>45844</v>
      </c>
      <c r="O4223" t="s">
        <v>422</v>
      </c>
      <c r="P4223">
        <v>0.36009999999999998</v>
      </c>
      <c r="S4223" s="6">
        <v>45463</v>
      </c>
      <c r="T4223" t="s">
        <v>2638</v>
      </c>
      <c r="U4223" t="s">
        <v>4137</v>
      </c>
    </row>
    <row r="4224" spans="1:21" hidden="1" x14ac:dyDescent="0.25">
      <c r="A4224" t="s">
        <v>3731</v>
      </c>
      <c r="B4224" t="s">
        <v>16</v>
      </c>
      <c r="C4224" t="s">
        <v>17</v>
      </c>
      <c r="D4224" t="s">
        <v>2243</v>
      </c>
      <c r="E4224" s="1">
        <v>45384</v>
      </c>
      <c r="F4224" s="3" t="s">
        <v>3343</v>
      </c>
      <c r="G4224" t="s">
        <v>3919</v>
      </c>
      <c r="H4224" t="s">
        <v>2243</v>
      </c>
      <c r="I4224" t="s">
        <v>126</v>
      </c>
      <c r="J4224" s="3" t="s">
        <v>3920</v>
      </c>
      <c r="K4224" s="3">
        <v>600410</v>
      </c>
      <c r="L4224" s="3" t="s">
        <v>22</v>
      </c>
      <c r="M4224" s="5">
        <v>46143</v>
      </c>
      <c r="O4224" t="s">
        <v>23</v>
      </c>
      <c r="P4224">
        <v>75</v>
      </c>
      <c r="S4224" s="6">
        <v>45462</v>
      </c>
      <c r="T4224" t="s">
        <v>2638</v>
      </c>
      <c r="U4224" t="s">
        <v>4121</v>
      </c>
    </row>
    <row r="4225" spans="1:21" hidden="1" x14ac:dyDescent="0.25">
      <c r="A4225" t="s">
        <v>3731</v>
      </c>
      <c r="B4225" t="s">
        <v>65</v>
      </c>
      <c r="C4225" t="s">
        <v>17</v>
      </c>
      <c r="D4225" t="s">
        <v>2243</v>
      </c>
      <c r="E4225" s="1">
        <v>45421</v>
      </c>
      <c r="F4225" s="3" t="s">
        <v>2243</v>
      </c>
      <c r="G4225" t="s">
        <v>3907</v>
      </c>
      <c r="H4225" t="s">
        <v>2243</v>
      </c>
      <c r="I4225" t="s">
        <v>67</v>
      </c>
      <c r="J4225" s="3" t="s">
        <v>3989</v>
      </c>
      <c r="K4225" s="3">
        <v>1703856</v>
      </c>
      <c r="L4225" s="3" t="s">
        <v>22</v>
      </c>
      <c r="M4225" s="5">
        <v>47247</v>
      </c>
      <c r="O4225" t="s">
        <v>23</v>
      </c>
      <c r="P4225">
        <v>600</v>
      </c>
      <c r="S4225" s="6">
        <v>45462</v>
      </c>
      <c r="T4225" t="s">
        <v>2638</v>
      </c>
      <c r="U4225" t="s">
        <v>4121</v>
      </c>
    </row>
    <row r="4226" spans="1:21" hidden="1" x14ac:dyDescent="0.25">
      <c r="A4226" t="s">
        <v>3731</v>
      </c>
      <c r="B4226" t="s">
        <v>65</v>
      </c>
      <c r="C4226" t="s">
        <v>17</v>
      </c>
      <c r="D4226" t="s">
        <v>2243</v>
      </c>
      <c r="E4226" s="1">
        <v>45421</v>
      </c>
      <c r="F4226" s="3" t="s">
        <v>2243</v>
      </c>
      <c r="G4226" t="s">
        <v>3907</v>
      </c>
      <c r="H4226" t="s">
        <v>2243</v>
      </c>
      <c r="I4226" t="s">
        <v>67</v>
      </c>
      <c r="J4226" s="3" t="s">
        <v>3989</v>
      </c>
      <c r="K4226" s="3">
        <v>1703856</v>
      </c>
      <c r="L4226" s="3" t="s">
        <v>22</v>
      </c>
      <c r="M4226" s="5">
        <v>47247</v>
      </c>
      <c r="O4226" t="s">
        <v>23</v>
      </c>
      <c r="P4226">
        <v>400</v>
      </c>
      <c r="S4226" s="6">
        <v>45462</v>
      </c>
      <c r="T4226" t="s">
        <v>2638</v>
      </c>
      <c r="U4226" t="s">
        <v>4121</v>
      </c>
    </row>
    <row r="4227" spans="1:21" hidden="1" x14ac:dyDescent="0.25">
      <c r="A4227" t="s">
        <v>1794</v>
      </c>
      <c r="B4227" t="s">
        <v>16</v>
      </c>
      <c r="C4227" t="s">
        <v>17</v>
      </c>
      <c r="E4227" s="1">
        <v>44937</v>
      </c>
      <c r="F4227" s="3">
        <v>305180</v>
      </c>
      <c r="G4227" t="s">
        <v>2135</v>
      </c>
      <c r="H4227" t="s">
        <v>3027</v>
      </c>
      <c r="I4227" t="s">
        <v>41</v>
      </c>
      <c r="J4227" s="3" t="s">
        <v>2136</v>
      </c>
      <c r="K4227" s="3">
        <v>2175385</v>
      </c>
      <c r="L4227" s="3" t="s">
        <v>22</v>
      </c>
      <c r="M4227" s="5">
        <v>46691</v>
      </c>
      <c r="O4227" t="s">
        <v>23</v>
      </c>
      <c r="P4227">
        <v>2</v>
      </c>
      <c r="S4227" s="6">
        <v>45462</v>
      </c>
      <c r="T4227" t="s">
        <v>2638</v>
      </c>
      <c r="U4227" t="s">
        <v>4137</v>
      </c>
    </row>
    <row r="4228" spans="1:21" hidden="1" x14ac:dyDescent="0.25">
      <c r="A4228" t="s">
        <v>1794</v>
      </c>
      <c r="B4228" t="s">
        <v>16</v>
      </c>
      <c r="C4228" t="s">
        <v>17</v>
      </c>
      <c r="E4228" s="1">
        <v>44902</v>
      </c>
      <c r="F4228" s="3" t="s">
        <v>536</v>
      </c>
      <c r="G4228" t="s">
        <v>1945</v>
      </c>
      <c r="H4228" t="s">
        <v>3383</v>
      </c>
      <c r="I4228" t="s">
        <v>33</v>
      </c>
      <c r="J4228" s="3" t="s">
        <v>1946</v>
      </c>
      <c r="K4228" s="3">
        <v>600006</v>
      </c>
      <c r="L4228" s="3" t="s">
        <v>22</v>
      </c>
      <c r="M4228" s="5">
        <v>45974</v>
      </c>
      <c r="O4228" t="s">
        <v>23</v>
      </c>
      <c r="P4228">
        <v>2</v>
      </c>
      <c r="S4228" s="6">
        <v>45462</v>
      </c>
      <c r="T4228" t="s">
        <v>2638</v>
      </c>
      <c r="U4228" t="s">
        <v>4121</v>
      </c>
    </row>
    <row r="4229" spans="1:21" hidden="1" x14ac:dyDescent="0.25">
      <c r="A4229" t="s">
        <v>1647</v>
      </c>
      <c r="B4229" t="s">
        <v>65</v>
      </c>
      <c r="C4229" t="s">
        <v>17</v>
      </c>
      <c r="D4229" t="s">
        <v>2243</v>
      </c>
      <c r="E4229" s="1">
        <v>45483</v>
      </c>
      <c r="F4229" s="3" t="s">
        <v>4141</v>
      </c>
      <c r="G4229" t="s">
        <v>4142</v>
      </c>
      <c r="I4229" t="s">
        <v>1034</v>
      </c>
      <c r="J4229" s="3" t="s">
        <v>4143</v>
      </c>
      <c r="K4229" s="3">
        <v>7208528</v>
      </c>
      <c r="L4229" s="3" t="s">
        <v>22</v>
      </c>
      <c r="M4229" s="5">
        <v>46605</v>
      </c>
      <c r="N4229">
        <v>100000</v>
      </c>
      <c r="O4229" t="s">
        <v>23</v>
      </c>
      <c r="R4229" s="10">
        <f>Table1[[#This Row],[Initial Balance]]-P4230</f>
        <v>89000</v>
      </c>
      <c r="S4229" s="6">
        <v>45483</v>
      </c>
      <c r="T4229" t="s">
        <v>2032</v>
      </c>
      <c r="U4229" t="s">
        <v>104</v>
      </c>
    </row>
    <row r="4230" spans="1:21" hidden="1" x14ac:dyDescent="0.25">
      <c r="A4230" t="s">
        <v>1647</v>
      </c>
      <c r="B4230" t="s">
        <v>65</v>
      </c>
      <c r="C4230" t="s">
        <v>17</v>
      </c>
      <c r="D4230" t="s">
        <v>2243</v>
      </c>
      <c r="E4230" s="1">
        <v>45483</v>
      </c>
      <c r="F4230" s="3" t="s">
        <v>4141</v>
      </c>
      <c r="G4230" t="s">
        <v>4142</v>
      </c>
      <c r="I4230" t="s">
        <v>1034</v>
      </c>
      <c r="J4230" s="3" t="s">
        <v>4143</v>
      </c>
      <c r="K4230" s="3">
        <v>7208528</v>
      </c>
      <c r="L4230" s="3" t="s">
        <v>22</v>
      </c>
      <c r="M4230" s="5">
        <v>46605</v>
      </c>
      <c r="O4230" t="s">
        <v>23</v>
      </c>
      <c r="P4230">
        <v>11000</v>
      </c>
      <c r="S4230" s="6">
        <v>45485</v>
      </c>
      <c r="T4230" t="s">
        <v>689</v>
      </c>
      <c r="U4230" t="s">
        <v>4144</v>
      </c>
    </row>
    <row r="4231" spans="1:21" hidden="1" x14ac:dyDescent="0.25">
      <c r="A4231" t="s">
        <v>1647</v>
      </c>
      <c r="B4231" t="s">
        <v>74</v>
      </c>
      <c r="C4231" t="s">
        <v>17</v>
      </c>
      <c r="D4231" t="s">
        <v>2243</v>
      </c>
      <c r="E4231" s="1">
        <v>45069</v>
      </c>
      <c r="F4231" s="3" t="s">
        <v>2243</v>
      </c>
      <c r="G4231" t="s">
        <v>4147</v>
      </c>
      <c r="I4231" t="s">
        <v>3270</v>
      </c>
      <c r="J4231" s="3" t="s">
        <v>3577</v>
      </c>
      <c r="K4231" s="3" t="s">
        <v>3272</v>
      </c>
      <c r="L4231" s="3" t="s">
        <v>102</v>
      </c>
      <c r="M4231" s="5">
        <v>45582</v>
      </c>
      <c r="O4231" t="s">
        <v>2985</v>
      </c>
      <c r="P4231">
        <v>2028</v>
      </c>
      <c r="S4231" s="6">
        <v>45460</v>
      </c>
      <c r="T4231" t="s">
        <v>689</v>
      </c>
      <c r="U4231" t="s">
        <v>4145</v>
      </c>
    </row>
    <row r="4232" spans="1:21" hidden="1" x14ac:dyDescent="0.25">
      <c r="A4232" t="s">
        <v>1647</v>
      </c>
      <c r="B4232" t="s">
        <v>74</v>
      </c>
      <c r="C4232" t="s">
        <v>17</v>
      </c>
      <c r="D4232" t="s">
        <v>2243</v>
      </c>
      <c r="E4232" s="1">
        <v>45069</v>
      </c>
      <c r="F4232" s="3" t="s">
        <v>2243</v>
      </c>
      <c r="G4232" t="s">
        <v>4147</v>
      </c>
      <c r="I4232" t="s">
        <v>3270</v>
      </c>
      <c r="J4232" s="3" t="s">
        <v>3577</v>
      </c>
      <c r="K4232" s="3" t="s">
        <v>3272</v>
      </c>
      <c r="L4232" s="3" t="s">
        <v>102</v>
      </c>
      <c r="M4232" s="5">
        <v>45582</v>
      </c>
      <c r="O4232" t="s">
        <v>2985</v>
      </c>
      <c r="P4232">
        <v>2043.45</v>
      </c>
      <c r="S4232" s="6">
        <v>45483</v>
      </c>
      <c r="T4232" t="s">
        <v>689</v>
      </c>
      <c r="U4232" t="s">
        <v>4146</v>
      </c>
    </row>
    <row r="4233" spans="1:21" hidden="1" x14ac:dyDescent="0.25">
      <c r="A4233" t="s">
        <v>1647</v>
      </c>
      <c r="B4233" t="s">
        <v>74</v>
      </c>
      <c r="C4233" t="s">
        <v>17</v>
      </c>
      <c r="D4233" t="s">
        <v>2243</v>
      </c>
      <c r="E4233" s="1">
        <v>45069</v>
      </c>
      <c r="F4233" s="3" t="s">
        <v>2243</v>
      </c>
      <c r="G4233" t="s">
        <v>4147</v>
      </c>
      <c r="I4233" t="s">
        <v>3270</v>
      </c>
      <c r="J4233" s="3" t="s">
        <v>3577</v>
      </c>
      <c r="K4233" s="3" t="s">
        <v>3272</v>
      </c>
      <c r="L4233" s="3" t="s">
        <v>102</v>
      </c>
      <c r="M4233" s="5">
        <v>45582</v>
      </c>
      <c r="O4233" t="s">
        <v>2985</v>
      </c>
      <c r="P4233">
        <v>928.52499999999998</v>
      </c>
      <c r="S4233" s="6">
        <v>45483</v>
      </c>
      <c r="T4233" t="s">
        <v>689</v>
      </c>
      <c r="U4233" t="s">
        <v>4144</v>
      </c>
    </row>
    <row r="4234" spans="1:21" hidden="1" x14ac:dyDescent="0.25">
      <c r="A4234" t="s">
        <v>1647</v>
      </c>
      <c r="B4234" t="s">
        <v>74</v>
      </c>
      <c r="C4234" t="s">
        <v>17</v>
      </c>
      <c r="D4234" t="s">
        <v>2243</v>
      </c>
      <c r="E4234" s="1">
        <v>45093</v>
      </c>
      <c r="F4234" s="3" t="s">
        <v>2243</v>
      </c>
      <c r="G4234" t="s">
        <v>4148</v>
      </c>
      <c r="I4234" t="s">
        <v>3270</v>
      </c>
      <c r="J4234" s="3" t="s">
        <v>3271</v>
      </c>
      <c r="K4234" s="3" t="s">
        <v>3272</v>
      </c>
      <c r="L4234" s="3" t="s">
        <v>102</v>
      </c>
      <c r="M4234" s="5">
        <v>45582</v>
      </c>
      <c r="O4234" t="s">
        <v>2708</v>
      </c>
      <c r="P4234">
        <v>1204.57</v>
      </c>
      <c r="S4234" s="6">
        <v>45483</v>
      </c>
      <c r="T4234" t="s">
        <v>689</v>
      </c>
      <c r="U4234" t="s">
        <v>4144</v>
      </c>
    </row>
    <row r="4235" spans="1:21" hidden="1" x14ac:dyDescent="0.25">
      <c r="A4235" t="s">
        <v>1647</v>
      </c>
      <c r="B4235" t="s">
        <v>3256</v>
      </c>
      <c r="C4235" t="s">
        <v>17</v>
      </c>
      <c r="D4235" t="s">
        <v>2243</v>
      </c>
      <c r="E4235" s="1">
        <v>45061</v>
      </c>
      <c r="F4235" s="3">
        <v>626005</v>
      </c>
      <c r="G4235" t="s">
        <v>3779</v>
      </c>
      <c r="I4235" t="s">
        <v>3202</v>
      </c>
      <c r="J4235" s="3" t="s">
        <v>3279</v>
      </c>
      <c r="K4235" s="3">
        <v>220701</v>
      </c>
      <c r="L4235" s="3" t="s">
        <v>22</v>
      </c>
      <c r="M4235" s="5">
        <v>46888</v>
      </c>
      <c r="O4235" t="s">
        <v>23</v>
      </c>
      <c r="P4235">
        <v>3</v>
      </c>
      <c r="S4235" s="6">
        <v>45460</v>
      </c>
      <c r="T4235" t="s">
        <v>689</v>
      </c>
      <c r="U4235" t="s">
        <v>4149</v>
      </c>
    </row>
    <row r="4236" spans="1:21" hidden="1" x14ac:dyDescent="0.25">
      <c r="A4236" t="s">
        <v>1647</v>
      </c>
      <c r="B4236" t="s">
        <v>3256</v>
      </c>
      <c r="C4236" t="s">
        <v>17</v>
      </c>
      <c r="D4236" t="s">
        <v>2243</v>
      </c>
      <c r="E4236" s="1">
        <v>45061</v>
      </c>
      <c r="F4236" s="3">
        <v>626005</v>
      </c>
      <c r="G4236" t="s">
        <v>3779</v>
      </c>
      <c r="I4236" t="s">
        <v>3202</v>
      </c>
      <c r="J4236" s="3" t="s">
        <v>3279</v>
      </c>
      <c r="K4236" s="3">
        <v>220701</v>
      </c>
      <c r="L4236" s="3" t="s">
        <v>22</v>
      </c>
      <c r="M4236" s="5">
        <v>46888</v>
      </c>
      <c r="O4236" t="s">
        <v>23</v>
      </c>
      <c r="P4236">
        <v>7</v>
      </c>
      <c r="S4236" s="6">
        <v>45461</v>
      </c>
      <c r="T4236" t="s">
        <v>689</v>
      </c>
      <c r="U4236" t="s">
        <v>4145</v>
      </c>
    </row>
    <row r="4237" spans="1:21" hidden="1" x14ac:dyDescent="0.25">
      <c r="A4237" t="s">
        <v>1647</v>
      </c>
      <c r="B4237" t="s">
        <v>3256</v>
      </c>
      <c r="C4237" t="s">
        <v>17</v>
      </c>
      <c r="D4237" t="s">
        <v>2243</v>
      </c>
      <c r="E4237" s="1">
        <v>45061</v>
      </c>
      <c r="F4237" s="3">
        <v>626005</v>
      </c>
      <c r="G4237" t="s">
        <v>3779</v>
      </c>
      <c r="I4237" t="s">
        <v>3202</v>
      </c>
      <c r="J4237" s="3" t="s">
        <v>3279</v>
      </c>
      <c r="K4237" s="3">
        <v>220701</v>
      </c>
      <c r="L4237" s="3" t="s">
        <v>22</v>
      </c>
      <c r="M4237" s="5">
        <v>46888</v>
      </c>
      <c r="O4237" t="s">
        <v>23</v>
      </c>
      <c r="P4237">
        <v>3</v>
      </c>
      <c r="S4237" s="6">
        <v>45483</v>
      </c>
      <c r="T4237" t="s">
        <v>689</v>
      </c>
      <c r="U4237" t="s">
        <v>4144</v>
      </c>
    </row>
    <row r="4238" spans="1:21" hidden="1" x14ac:dyDescent="0.25">
      <c r="A4238" t="s">
        <v>1647</v>
      </c>
      <c r="B4238" t="s">
        <v>16</v>
      </c>
      <c r="C4238" t="s">
        <v>17</v>
      </c>
      <c r="D4238" t="s">
        <v>2243</v>
      </c>
      <c r="E4238" s="1">
        <v>45455</v>
      </c>
      <c r="F4238" s="3" t="s">
        <v>4061</v>
      </c>
      <c r="G4238" t="s">
        <v>3617</v>
      </c>
      <c r="H4238" t="s">
        <v>3619</v>
      </c>
      <c r="I4238" t="s">
        <v>233</v>
      </c>
      <c r="J4238" s="3" t="s">
        <v>4062</v>
      </c>
      <c r="K4238" s="3">
        <v>117544</v>
      </c>
      <c r="L4238" s="3" t="s">
        <v>22</v>
      </c>
      <c r="M4238" s="5">
        <v>47131</v>
      </c>
      <c r="O4238" t="s">
        <v>23</v>
      </c>
      <c r="P4238">
        <v>2</v>
      </c>
      <c r="S4238" s="6">
        <v>45467</v>
      </c>
      <c r="T4238" t="s">
        <v>689</v>
      </c>
      <c r="U4238" t="s">
        <v>4145</v>
      </c>
    </row>
    <row r="4239" spans="1:21" hidden="1" x14ac:dyDescent="0.25">
      <c r="A4239" t="s">
        <v>1647</v>
      </c>
      <c r="B4239" t="s">
        <v>16</v>
      </c>
      <c r="C4239" t="s">
        <v>17</v>
      </c>
      <c r="D4239" t="s">
        <v>2243</v>
      </c>
      <c r="E4239" s="1">
        <v>45455</v>
      </c>
      <c r="F4239" s="3" t="s">
        <v>4061</v>
      </c>
      <c r="G4239" t="s">
        <v>3617</v>
      </c>
      <c r="H4239" t="s">
        <v>3619</v>
      </c>
      <c r="I4239" t="s">
        <v>233</v>
      </c>
      <c r="J4239" s="3" t="s">
        <v>4062</v>
      </c>
      <c r="K4239" s="3">
        <v>117544</v>
      </c>
      <c r="L4239" s="3" t="s">
        <v>22</v>
      </c>
      <c r="M4239" s="5">
        <v>47131</v>
      </c>
      <c r="O4239" t="s">
        <v>23</v>
      </c>
      <c r="P4239">
        <v>2</v>
      </c>
      <c r="S4239" s="6">
        <v>45483</v>
      </c>
      <c r="T4239" t="s">
        <v>689</v>
      </c>
      <c r="U4239" t="s">
        <v>4144</v>
      </c>
    </row>
    <row r="4240" spans="1:21" hidden="1" x14ac:dyDescent="0.25">
      <c r="A4240" t="s">
        <v>1647</v>
      </c>
      <c r="B4240" t="s">
        <v>74</v>
      </c>
      <c r="C4240" t="s">
        <v>17</v>
      </c>
      <c r="E4240" s="1">
        <v>45091</v>
      </c>
      <c r="F4240" s="3">
        <v>743720</v>
      </c>
      <c r="G4240" t="s">
        <v>2052</v>
      </c>
      <c r="I4240" t="s">
        <v>3629</v>
      </c>
      <c r="J4240" s="3" t="s">
        <v>4151</v>
      </c>
      <c r="K4240" s="3" t="s">
        <v>4150</v>
      </c>
      <c r="L4240" s="3" t="s">
        <v>22</v>
      </c>
      <c r="M4240" s="5">
        <v>45565</v>
      </c>
      <c r="N4240">
        <v>40000</v>
      </c>
      <c r="O4240" t="s">
        <v>2708</v>
      </c>
      <c r="R4240" s="10">
        <f>Table1[[#This Row],[Initial Balance]]-P4241-P4242</f>
        <v>0</v>
      </c>
      <c r="S4240" s="6">
        <v>45457</v>
      </c>
      <c r="T4240" t="s">
        <v>346</v>
      </c>
      <c r="U4240" t="s">
        <v>104</v>
      </c>
    </row>
    <row r="4241" spans="1:21" hidden="1" x14ac:dyDescent="0.25">
      <c r="A4241" t="s">
        <v>1647</v>
      </c>
      <c r="B4241" t="s">
        <v>74</v>
      </c>
      <c r="C4241" t="s">
        <v>17</v>
      </c>
      <c r="E4241" s="1">
        <v>45091</v>
      </c>
      <c r="F4241" s="3">
        <v>743720</v>
      </c>
      <c r="G4241" t="s">
        <v>2052</v>
      </c>
      <c r="I4241" t="s">
        <v>3629</v>
      </c>
      <c r="J4241" s="3" t="s">
        <v>4151</v>
      </c>
      <c r="K4241" s="3" t="s">
        <v>4150</v>
      </c>
      <c r="L4241" s="3" t="s">
        <v>22</v>
      </c>
      <c r="M4241" s="5">
        <v>45565</v>
      </c>
      <c r="O4241" t="s">
        <v>2708</v>
      </c>
      <c r="P4241">
        <v>21631.7</v>
      </c>
      <c r="S4241" s="6">
        <v>45460</v>
      </c>
      <c r="T4241" t="s">
        <v>689</v>
      </c>
      <c r="U4241" t="s">
        <v>4145</v>
      </c>
    </row>
    <row r="4242" spans="1:21" hidden="1" x14ac:dyDescent="0.25">
      <c r="A4242" t="s">
        <v>1647</v>
      </c>
      <c r="B4242" t="s">
        <v>74</v>
      </c>
      <c r="C4242" t="s">
        <v>17</v>
      </c>
      <c r="E4242" s="1">
        <v>45091</v>
      </c>
      <c r="F4242" s="3">
        <v>743720</v>
      </c>
      <c r="G4242" t="s">
        <v>2052</v>
      </c>
      <c r="I4242" t="s">
        <v>3629</v>
      </c>
      <c r="J4242" s="3" t="s">
        <v>4151</v>
      </c>
      <c r="K4242" s="3" t="s">
        <v>4150</v>
      </c>
      <c r="L4242" s="3" t="s">
        <v>22</v>
      </c>
      <c r="M4242" s="5">
        <v>45565</v>
      </c>
      <c r="O4242" t="s">
        <v>2708</v>
      </c>
      <c r="P4242">
        <v>18368.3</v>
      </c>
      <c r="S4242" s="6">
        <v>45483</v>
      </c>
      <c r="T4242" t="s">
        <v>689</v>
      </c>
      <c r="U4242" t="s">
        <v>4144</v>
      </c>
    </row>
    <row r="4243" spans="1:21" hidden="1" x14ac:dyDescent="0.25">
      <c r="A4243" t="s">
        <v>1647</v>
      </c>
      <c r="B4243" t="s">
        <v>65</v>
      </c>
      <c r="C4243" t="s">
        <v>17</v>
      </c>
      <c r="E4243" s="1">
        <v>44914</v>
      </c>
      <c r="F4243" s="3" t="s">
        <v>4141</v>
      </c>
      <c r="G4243" t="s">
        <v>1961</v>
      </c>
      <c r="H4243" t="s">
        <v>3301</v>
      </c>
      <c r="J4243" s="3" t="s">
        <v>1962</v>
      </c>
      <c r="K4243" s="3">
        <v>208528</v>
      </c>
      <c r="L4243" s="3" t="s">
        <v>22</v>
      </c>
      <c r="M4243" s="5">
        <v>46605</v>
      </c>
      <c r="O4243" t="s">
        <v>23</v>
      </c>
      <c r="P4243">
        <v>48400</v>
      </c>
      <c r="S4243" s="6">
        <v>45467</v>
      </c>
      <c r="T4243" t="s">
        <v>689</v>
      </c>
      <c r="U4243" t="s">
        <v>4145</v>
      </c>
    </row>
    <row r="4244" spans="1:21" hidden="1" x14ac:dyDescent="0.25">
      <c r="A4244" t="s">
        <v>1647</v>
      </c>
      <c r="B4244" t="s">
        <v>65</v>
      </c>
      <c r="C4244" t="s">
        <v>17</v>
      </c>
      <c r="E4244" s="1">
        <v>44914</v>
      </c>
      <c r="F4244" s="3" t="s">
        <v>4141</v>
      </c>
      <c r="G4244" t="s">
        <v>1961</v>
      </c>
      <c r="H4244" t="s">
        <v>3301</v>
      </c>
      <c r="J4244" s="3" t="s">
        <v>1962</v>
      </c>
      <c r="K4244" s="3">
        <v>208528</v>
      </c>
      <c r="L4244" s="3" t="s">
        <v>22</v>
      </c>
      <c r="M4244" s="5">
        <v>46605</v>
      </c>
      <c r="O4244" t="s">
        <v>23</v>
      </c>
      <c r="P4244">
        <v>50400</v>
      </c>
      <c r="S4244" s="6">
        <v>45483</v>
      </c>
      <c r="T4244" t="s">
        <v>689</v>
      </c>
      <c r="U4244" t="s">
        <v>4146</v>
      </c>
    </row>
    <row r="4245" spans="1:21" hidden="1" x14ac:dyDescent="0.25">
      <c r="A4245" t="s">
        <v>1647</v>
      </c>
      <c r="B4245" t="s">
        <v>65</v>
      </c>
      <c r="C4245" t="s">
        <v>17</v>
      </c>
      <c r="E4245" s="1">
        <v>44914</v>
      </c>
      <c r="F4245" s="3" t="s">
        <v>4141</v>
      </c>
      <c r="G4245" t="s">
        <v>1961</v>
      </c>
      <c r="H4245" t="s">
        <v>3301</v>
      </c>
      <c r="J4245" s="3" t="s">
        <v>1962</v>
      </c>
      <c r="K4245" s="3">
        <v>208528</v>
      </c>
      <c r="L4245" s="3" t="s">
        <v>22</v>
      </c>
      <c r="M4245" s="5">
        <v>46605</v>
      </c>
      <c r="O4245" t="s">
        <v>23</v>
      </c>
      <c r="P4245">
        <v>42647</v>
      </c>
      <c r="S4245" s="6">
        <v>45483</v>
      </c>
      <c r="T4245" t="s">
        <v>689</v>
      </c>
      <c r="U4245" t="s">
        <v>4144</v>
      </c>
    </row>
    <row r="4246" spans="1:21" hidden="1" x14ac:dyDescent="0.25">
      <c r="A4246" t="s">
        <v>1647</v>
      </c>
      <c r="B4246" t="s">
        <v>16</v>
      </c>
      <c r="C4246" t="s">
        <v>17</v>
      </c>
      <c r="D4246" t="s">
        <v>2243</v>
      </c>
      <c r="E4246" s="1">
        <v>45450</v>
      </c>
      <c r="F4246" s="3" t="s">
        <v>2634</v>
      </c>
      <c r="G4246" t="s">
        <v>3612</v>
      </c>
      <c r="H4246" t="s">
        <v>2243</v>
      </c>
      <c r="I4246" t="s">
        <v>2636</v>
      </c>
      <c r="J4246" s="3" t="s">
        <v>4152</v>
      </c>
      <c r="K4246" s="3">
        <v>2732652821</v>
      </c>
      <c r="L4246" s="3" t="s">
        <v>22</v>
      </c>
      <c r="M4246" s="5">
        <v>45812</v>
      </c>
      <c r="N4246">
        <v>10</v>
      </c>
      <c r="O4246" t="s">
        <v>23</v>
      </c>
      <c r="R4246" s="10">
        <f>Table1[[#This Row],[Initial Balance]]-P4247-P4248</f>
        <v>8</v>
      </c>
      <c r="S4246" s="6">
        <v>45450</v>
      </c>
      <c r="T4246" t="s">
        <v>2032</v>
      </c>
      <c r="U4246" t="s">
        <v>104</v>
      </c>
    </row>
    <row r="4247" spans="1:21" hidden="1" x14ac:dyDescent="0.25">
      <c r="A4247" t="s">
        <v>1647</v>
      </c>
      <c r="B4247" t="s">
        <v>16</v>
      </c>
      <c r="C4247" t="s">
        <v>17</v>
      </c>
      <c r="D4247" t="s">
        <v>2243</v>
      </c>
      <c r="E4247" s="1">
        <v>45450</v>
      </c>
      <c r="F4247" s="3" t="s">
        <v>2634</v>
      </c>
      <c r="G4247" t="s">
        <v>3612</v>
      </c>
      <c r="H4247" t="s">
        <v>2243</v>
      </c>
      <c r="I4247" t="s">
        <v>3613</v>
      </c>
      <c r="J4247" s="3" t="s">
        <v>4152</v>
      </c>
      <c r="K4247" s="3">
        <v>2732652821</v>
      </c>
      <c r="L4247" s="3" t="s">
        <v>22</v>
      </c>
      <c r="M4247" s="5">
        <v>45812</v>
      </c>
      <c r="O4247" t="s">
        <v>23</v>
      </c>
      <c r="P4247">
        <v>1</v>
      </c>
      <c r="S4247" s="6">
        <v>45461</v>
      </c>
      <c r="T4247" t="s">
        <v>689</v>
      </c>
      <c r="U4247" t="s">
        <v>4145</v>
      </c>
    </row>
    <row r="4248" spans="1:21" hidden="1" x14ac:dyDescent="0.25">
      <c r="A4248" t="s">
        <v>1647</v>
      </c>
      <c r="B4248" t="s">
        <v>16</v>
      </c>
      <c r="C4248" t="s">
        <v>17</v>
      </c>
      <c r="D4248" t="s">
        <v>2243</v>
      </c>
      <c r="E4248" s="1">
        <v>45450</v>
      </c>
      <c r="F4248" s="3" t="s">
        <v>2634</v>
      </c>
      <c r="G4248" t="s">
        <v>3612</v>
      </c>
      <c r="H4248" t="s">
        <v>2243</v>
      </c>
      <c r="I4248" t="s">
        <v>3613</v>
      </c>
      <c r="J4248" s="3" t="s">
        <v>4152</v>
      </c>
      <c r="K4248" s="3">
        <v>2732652821</v>
      </c>
      <c r="L4248" s="3" t="s">
        <v>22</v>
      </c>
      <c r="M4248" s="5">
        <v>45812</v>
      </c>
      <c r="O4248" t="s">
        <v>23</v>
      </c>
      <c r="P4248">
        <v>1</v>
      </c>
      <c r="S4248" s="6">
        <v>45483</v>
      </c>
      <c r="T4248" t="s">
        <v>689</v>
      </c>
      <c r="U4248" t="s">
        <v>4144</v>
      </c>
    </row>
    <row r="4249" spans="1:21" hidden="1" x14ac:dyDescent="0.25">
      <c r="A4249" t="s">
        <v>1647</v>
      </c>
      <c r="B4249" t="s">
        <v>16</v>
      </c>
      <c r="C4249" t="s">
        <v>17</v>
      </c>
      <c r="D4249" t="s">
        <v>2243</v>
      </c>
      <c r="E4249" s="1">
        <v>45453</v>
      </c>
      <c r="F4249" s="3" t="s">
        <v>3946</v>
      </c>
      <c r="G4249" t="s">
        <v>4067</v>
      </c>
      <c r="H4249" t="s">
        <v>2243</v>
      </c>
      <c r="I4249" t="s">
        <v>3290</v>
      </c>
      <c r="J4249" s="3" t="s">
        <v>4066</v>
      </c>
      <c r="K4249" s="3" t="s">
        <v>2243</v>
      </c>
      <c r="L4249" s="3" t="s">
        <v>22</v>
      </c>
      <c r="M4249" s="5">
        <v>47279</v>
      </c>
      <c r="O4249" t="s">
        <v>23</v>
      </c>
      <c r="P4249">
        <v>1</v>
      </c>
      <c r="S4249" s="6">
        <v>45460</v>
      </c>
      <c r="T4249" t="s">
        <v>689</v>
      </c>
      <c r="U4249" t="s">
        <v>4145</v>
      </c>
    </row>
    <row r="4250" spans="1:21" hidden="1" x14ac:dyDescent="0.25">
      <c r="A4250" t="s">
        <v>1647</v>
      </c>
      <c r="B4250" t="s">
        <v>16</v>
      </c>
      <c r="C4250" t="s">
        <v>17</v>
      </c>
      <c r="D4250" t="s">
        <v>2243</v>
      </c>
      <c r="E4250" s="1">
        <v>45453</v>
      </c>
      <c r="F4250" s="3" t="s">
        <v>3946</v>
      </c>
      <c r="G4250" t="s">
        <v>4067</v>
      </c>
      <c r="H4250" t="s">
        <v>2243</v>
      </c>
      <c r="I4250" t="s">
        <v>3290</v>
      </c>
      <c r="J4250" s="3" t="s">
        <v>4066</v>
      </c>
      <c r="K4250" s="3" t="s">
        <v>2243</v>
      </c>
      <c r="L4250" s="3" t="s">
        <v>22</v>
      </c>
      <c r="M4250" s="5">
        <v>47279</v>
      </c>
      <c r="O4250" t="s">
        <v>23</v>
      </c>
      <c r="P4250">
        <v>1</v>
      </c>
      <c r="S4250" s="6">
        <v>45483</v>
      </c>
      <c r="T4250" t="s">
        <v>689</v>
      </c>
      <c r="U4250" t="s">
        <v>4144</v>
      </c>
    </row>
    <row r="4251" spans="1:21" hidden="1" x14ac:dyDescent="0.25">
      <c r="A4251" t="s">
        <v>1647</v>
      </c>
      <c r="B4251" t="s">
        <v>16</v>
      </c>
      <c r="C4251" t="s">
        <v>17</v>
      </c>
      <c r="D4251" t="s">
        <v>2243</v>
      </c>
      <c r="E4251" s="1">
        <v>45448</v>
      </c>
      <c r="F4251" s="3" t="s">
        <v>4153</v>
      </c>
      <c r="G4251" t="s">
        <v>4154</v>
      </c>
      <c r="H4251" t="s">
        <v>2243</v>
      </c>
      <c r="I4251" t="s">
        <v>3290</v>
      </c>
      <c r="J4251" s="3" t="s">
        <v>4155</v>
      </c>
      <c r="K4251" s="3" t="s">
        <v>2243</v>
      </c>
      <c r="L4251" s="3" t="s">
        <v>22</v>
      </c>
      <c r="M4251" s="5">
        <v>47274</v>
      </c>
      <c r="N4251">
        <v>4</v>
      </c>
      <c r="O4251" t="s">
        <v>23</v>
      </c>
      <c r="R4251" s="10">
        <f>Table1[[#This Row],[Initial Balance]]-P4252-P4253</f>
        <v>2</v>
      </c>
      <c r="S4251" s="6">
        <v>45449</v>
      </c>
      <c r="T4251" t="s">
        <v>2032</v>
      </c>
      <c r="U4251" t="s">
        <v>104</v>
      </c>
    </row>
    <row r="4252" spans="1:21" hidden="1" x14ac:dyDescent="0.25">
      <c r="A4252" t="s">
        <v>1647</v>
      </c>
      <c r="B4252" t="s">
        <v>3256</v>
      </c>
      <c r="C4252" t="s">
        <v>17</v>
      </c>
      <c r="D4252" t="s">
        <v>2243</v>
      </c>
      <c r="E4252" s="1">
        <v>45448</v>
      </c>
      <c r="F4252" s="3" t="s">
        <v>4153</v>
      </c>
      <c r="G4252" t="s">
        <v>4154</v>
      </c>
      <c r="H4252" t="s">
        <v>2243</v>
      </c>
      <c r="I4252" t="s">
        <v>3290</v>
      </c>
      <c r="J4252" s="3" t="s">
        <v>4155</v>
      </c>
      <c r="K4252" s="3" t="s">
        <v>2243</v>
      </c>
      <c r="L4252" s="3" t="s">
        <v>22</v>
      </c>
      <c r="M4252" s="5">
        <v>47274</v>
      </c>
      <c r="O4252" t="s">
        <v>23</v>
      </c>
      <c r="P4252">
        <v>1</v>
      </c>
      <c r="S4252" s="6">
        <v>45460</v>
      </c>
      <c r="T4252" t="s">
        <v>689</v>
      </c>
      <c r="U4252" t="s">
        <v>4149</v>
      </c>
    </row>
    <row r="4253" spans="1:21" hidden="1" x14ac:dyDescent="0.25">
      <c r="A4253" t="s">
        <v>1647</v>
      </c>
      <c r="B4253" t="s">
        <v>3256</v>
      </c>
      <c r="C4253" t="s">
        <v>17</v>
      </c>
      <c r="D4253" t="s">
        <v>2243</v>
      </c>
      <c r="E4253" s="1">
        <v>45448</v>
      </c>
      <c r="F4253" s="3" t="s">
        <v>4153</v>
      </c>
      <c r="G4253" t="s">
        <v>4154</v>
      </c>
      <c r="H4253" t="s">
        <v>2243</v>
      </c>
      <c r="I4253" t="s">
        <v>3290</v>
      </c>
      <c r="J4253" s="3" t="s">
        <v>4155</v>
      </c>
      <c r="K4253" s="3" t="s">
        <v>2243</v>
      </c>
      <c r="L4253" s="3" t="s">
        <v>22</v>
      </c>
      <c r="M4253" s="5">
        <v>47274</v>
      </c>
      <c r="O4253" t="s">
        <v>23</v>
      </c>
      <c r="P4253">
        <v>1</v>
      </c>
      <c r="S4253" s="6">
        <v>45483</v>
      </c>
      <c r="T4253" t="s">
        <v>689</v>
      </c>
      <c r="U4253" t="s">
        <v>4156</v>
      </c>
    </row>
    <row r="4254" spans="1:21" hidden="1" x14ac:dyDescent="0.25">
      <c r="A4254" t="s">
        <v>1647</v>
      </c>
      <c r="B4254" t="s">
        <v>3256</v>
      </c>
      <c r="C4254" t="s">
        <v>17</v>
      </c>
      <c r="D4254" t="s">
        <v>2243</v>
      </c>
      <c r="E4254" s="1">
        <v>45453</v>
      </c>
      <c r="F4254" s="3" t="s">
        <v>4063</v>
      </c>
      <c r="G4254" t="s">
        <v>4064</v>
      </c>
      <c r="H4254" t="s">
        <v>2243</v>
      </c>
      <c r="I4254" t="s">
        <v>3290</v>
      </c>
      <c r="J4254" s="3" t="s">
        <v>4065</v>
      </c>
      <c r="K4254" s="3" t="s">
        <v>2243</v>
      </c>
      <c r="L4254" s="3" t="s">
        <v>22</v>
      </c>
      <c r="M4254" s="5">
        <v>47279</v>
      </c>
      <c r="O4254" t="s">
        <v>23</v>
      </c>
      <c r="P4254">
        <v>2</v>
      </c>
      <c r="S4254" s="6">
        <v>45460</v>
      </c>
      <c r="T4254" t="s">
        <v>689</v>
      </c>
      <c r="U4254" t="s">
        <v>4149</v>
      </c>
    </row>
    <row r="4255" spans="1:21" hidden="1" x14ac:dyDescent="0.25">
      <c r="A4255" t="s">
        <v>1647</v>
      </c>
      <c r="B4255" t="s">
        <v>3256</v>
      </c>
      <c r="C4255" t="s">
        <v>17</v>
      </c>
      <c r="D4255" t="s">
        <v>2243</v>
      </c>
      <c r="E4255" s="1">
        <v>45453</v>
      </c>
      <c r="F4255" s="3" t="s">
        <v>4063</v>
      </c>
      <c r="G4255" t="s">
        <v>4064</v>
      </c>
      <c r="H4255" t="s">
        <v>2243</v>
      </c>
      <c r="I4255" t="s">
        <v>3290</v>
      </c>
      <c r="J4255" s="3" t="s">
        <v>4065</v>
      </c>
      <c r="K4255" s="3" t="s">
        <v>2243</v>
      </c>
      <c r="L4255" s="3" t="s">
        <v>22</v>
      </c>
      <c r="M4255" s="5">
        <v>47279</v>
      </c>
      <c r="O4255" t="s">
        <v>23</v>
      </c>
      <c r="P4255">
        <v>1</v>
      </c>
      <c r="S4255" s="6">
        <v>45455</v>
      </c>
      <c r="T4255" t="s">
        <v>689</v>
      </c>
      <c r="U4255" t="s">
        <v>4149</v>
      </c>
    </row>
    <row r="4256" spans="1:21" hidden="1" x14ac:dyDescent="0.25">
      <c r="A4256" t="s">
        <v>1647</v>
      </c>
      <c r="B4256" t="s">
        <v>3256</v>
      </c>
      <c r="C4256" t="s">
        <v>17</v>
      </c>
      <c r="D4256" t="s">
        <v>2243</v>
      </c>
      <c r="E4256" s="1">
        <v>45453</v>
      </c>
      <c r="F4256" s="3" t="s">
        <v>4063</v>
      </c>
      <c r="G4256" t="s">
        <v>4064</v>
      </c>
      <c r="H4256" t="s">
        <v>2243</v>
      </c>
      <c r="I4256" t="s">
        <v>3290</v>
      </c>
      <c r="J4256" s="3" t="s">
        <v>4065</v>
      </c>
      <c r="K4256" s="3" t="s">
        <v>2243</v>
      </c>
      <c r="L4256" s="3" t="s">
        <v>22</v>
      </c>
      <c r="M4256" s="5">
        <v>47279</v>
      </c>
      <c r="O4256" t="s">
        <v>23</v>
      </c>
      <c r="P4256">
        <v>1</v>
      </c>
      <c r="S4256" s="6">
        <v>45483</v>
      </c>
      <c r="T4256" t="s">
        <v>689</v>
      </c>
      <c r="U4256" t="s">
        <v>4156</v>
      </c>
    </row>
    <row r="4257" spans="1:21" hidden="1" x14ac:dyDescent="0.25">
      <c r="A4257" t="s">
        <v>1647</v>
      </c>
      <c r="B4257" t="s">
        <v>16</v>
      </c>
      <c r="C4257" t="s">
        <v>17</v>
      </c>
      <c r="D4257" t="s">
        <v>2243</v>
      </c>
      <c r="E4257" s="1">
        <v>45061</v>
      </c>
      <c r="F4257" s="3" t="s">
        <v>2483</v>
      </c>
      <c r="G4257" t="s">
        <v>2484</v>
      </c>
      <c r="H4257" t="s">
        <v>3830</v>
      </c>
      <c r="J4257" s="3" t="s">
        <v>2486</v>
      </c>
      <c r="K4257" s="3">
        <v>410323000</v>
      </c>
      <c r="L4257" s="3" t="s">
        <v>22</v>
      </c>
      <c r="M4257" s="5">
        <v>46888</v>
      </c>
      <c r="O4257" t="s">
        <v>23</v>
      </c>
      <c r="P4257">
        <v>3</v>
      </c>
      <c r="S4257" s="6">
        <v>45460</v>
      </c>
      <c r="T4257" t="s">
        <v>689</v>
      </c>
      <c r="U4257" t="s">
        <v>4145</v>
      </c>
    </row>
    <row r="4258" spans="1:21" hidden="1" x14ac:dyDescent="0.25">
      <c r="A4258" t="s">
        <v>1647</v>
      </c>
      <c r="B4258" t="s">
        <v>16</v>
      </c>
      <c r="C4258" t="s">
        <v>17</v>
      </c>
      <c r="D4258" t="s">
        <v>2243</v>
      </c>
      <c r="E4258" s="1">
        <v>45061</v>
      </c>
      <c r="F4258" s="3" t="s">
        <v>2483</v>
      </c>
      <c r="G4258" t="s">
        <v>2484</v>
      </c>
      <c r="H4258" t="s">
        <v>3830</v>
      </c>
      <c r="J4258" s="3" t="s">
        <v>2486</v>
      </c>
      <c r="K4258" s="3">
        <v>410323000</v>
      </c>
      <c r="L4258" s="3" t="s">
        <v>22</v>
      </c>
      <c r="M4258" s="5">
        <v>46888</v>
      </c>
      <c r="O4258" t="s">
        <v>23</v>
      </c>
      <c r="P4258">
        <v>1</v>
      </c>
      <c r="S4258" s="6">
        <v>45467</v>
      </c>
      <c r="T4258" t="s">
        <v>689</v>
      </c>
      <c r="U4258" t="s">
        <v>4145</v>
      </c>
    </row>
    <row r="4259" spans="1:21" hidden="1" x14ac:dyDescent="0.25">
      <c r="A4259" t="s">
        <v>1647</v>
      </c>
      <c r="B4259" t="s">
        <v>16</v>
      </c>
      <c r="C4259" t="s">
        <v>17</v>
      </c>
      <c r="D4259" t="s">
        <v>2243</v>
      </c>
      <c r="E4259" s="1">
        <v>45061</v>
      </c>
      <c r="F4259" s="3" t="s">
        <v>2483</v>
      </c>
      <c r="G4259" t="s">
        <v>2484</v>
      </c>
      <c r="H4259" t="s">
        <v>3830</v>
      </c>
      <c r="J4259" s="3" t="s">
        <v>2486</v>
      </c>
      <c r="K4259" s="3">
        <v>410323000</v>
      </c>
      <c r="L4259" s="3" t="s">
        <v>22</v>
      </c>
      <c r="M4259" s="5">
        <v>46888</v>
      </c>
      <c r="O4259" t="s">
        <v>23</v>
      </c>
      <c r="P4259">
        <v>3</v>
      </c>
      <c r="S4259" s="6">
        <v>45483</v>
      </c>
      <c r="T4259" t="s">
        <v>689</v>
      </c>
      <c r="U4259" t="s">
        <v>4144</v>
      </c>
    </row>
    <row r="4260" spans="1:21" hidden="1" x14ac:dyDescent="0.25">
      <c r="A4260" t="s">
        <v>1647</v>
      </c>
      <c r="B4260" t="s">
        <v>3256</v>
      </c>
      <c r="C4260" t="s">
        <v>17</v>
      </c>
      <c r="D4260" t="s">
        <v>2243</v>
      </c>
      <c r="E4260" s="1">
        <v>45448</v>
      </c>
      <c r="F4260" s="3" t="s">
        <v>3683</v>
      </c>
      <c r="G4260" t="s">
        <v>4157</v>
      </c>
      <c r="I4260" t="s">
        <v>3290</v>
      </c>
      <c r="J4260" s="3" t="s">
        <v>4158</v>
      </c>
      <c r="K4260" s="3" t="s">
        <v>2243</v>
      </c>
      <c r="L4260" s="3" t="s">
        <v>22</v>
      </c>
      <c r="M4260" s="5">
        <v>47274</v>
      </c>
      <c r="N4260">
        <v>8</v>
      </c>
      <c r="O4260" t="s">
        <v>23</v>
      </c>
      <c r="R4260" s="10">
        <f>Table1[[#This Row],[Initial Balance]]-P4261-P4262-P4701</f>
        <v>3</v>
      </c>
      <c r="S4260" s="6">
        <v>45449</v>
      </c>
      <c r="T4260" t="s">
        <v>2032</v>
      </c>
      <c r="U4260" t="s">
        <v>104</v>
      </c>
    </row>
    <row r="4261" spans="1:21" hidden="1" x14ac:dyDescent="0.25">
      <c r="A4261" t="s">
        <v>1647</v>
      </c>
      <c r="B4261" t="s">
        <v>16</v>
      </c>
      <c r="C4261" t="s">
        <v>17</v>
      </c>
      <c r="D4261" t="s">
        <v>2243</v>
      </c>
      <c r="E4261" s="1">
        <v>45448</v>
      </c>
      <c r="F4261" s="3" t="s">
        <v>3683</v>
      </c>
      <c r="G4261" t="s">
        <v>4157</v>
      </c>
      <c r="I4261" t="s">
        <v>3290</v>
      </c>
      <c r="J4261" s="3" t="s">
        <v>4158</v>
      </c>
      <c r="K4261" s="3" t="s">
        <v>2243</v>
      </c>
      <c r="L4261" s="3" t="s">
        <v>22</v>
      </c>
      <c r="M4261" s="5">
        <v>47274</v>
      </c>
      <c r="O4261" t="s">
        <v>23</v>
      </c>
      <c r="P4261">
        <v>1</v>
      </c>
      <c r="S4261" s="6">
        <v>45460</v>
      </c>
      <c r="T4261" t="s">
        <v>689</v>
      </c>
      <c r="U4261" t="s">
        <v>4145</v>
      </c>
    </row>
    <row r="4262" spans="1:21" hidden="1" x14ac:dyDescent="0.25">
      <c r="A4262" t="s">
        <v>1647</v>
      </c>
      <c r="B4262" t="s">
        <v>16</v>
      </c>
      <c r="C4262" t="s">
        <v>17</v>
      </c>
      <c r="D4262" t="s">
        <v>2243</v>
      </c>
      <c r="E4262" s="1">
        <v>45448</v>
      </c>
      <c r="F4262" s="3" t="s">
        <v>3683</v>
      </c>
      <c r="G4262" t="s">
        <v>4157</v>
      </c>
      <c r="I4262" t="s">
        <v>3290</v>
      </c>
      <c r="J4262" s="3" t="s">
        <v>4158</v>
      </c>
      <c r="K4262" s="3" t="s">
        <v>2243</v>
      </c>
      <c r="L4262" s="3" t="s">
        <v>22</v>
      </c>
      <c r="M4262" s="5">
        <v>47274</v>
      </c>
      <c r="O4262" t="s">
        <v>23</v>
      </c>
      <c r="P4262">
        <v>2</v>
      </c>
      <c r="S4262" s="6">
        <v>45483</v>
      </c>
      <c r="T4262" t="s">
        <v>689</v>
      </c>
      <c r="U4262" t="s">
        <v>4144</v>
      </c>
    </row>
    <row r="4263" spans="1:21" hidden="1" x14ac:dyDescent="0.25">
      <c r="A4263" t="s">
        <v>1647</v>
      </c>
      <c r="B4263" t="s">
        <v>74</v>
      </c>
      <c r="C4263" t="s">
        <v>722</v>
      </c>
      <c r="E4263" s="1">
        <v>45453</v>
      </c>
      <c r="F4263" s="3" t="s">
        <v>4159</v>
      </c>
      <c r="G4263" t="s">
        <v>4160</v>
      </c>
      <c r="H4263" t="s">
        <v>3632</v>
      </c>
      <c r="J4263" s="3" t="s">
        <v>4161</v>
      </c>
      <c r="K4263" s="3">
        <v>394050600</v>
      </c>
      <c r="L4263" s="3" t="s">
        <v>102</v>
      </c>
      <c r="M4263" s="5">
        <v>46147</v>
      </c>
      <c r="N4263">
        <v>4540</v>
      </c>
      <c r="O4263" t="s">
        <v>2985</v>
      </c>
      <c r="R4263" s="10">
        <f>Table1[[#This Row],[Initial Balance]]-P4264-P4266-P4267</f>
        <v>4284.9949999999999</v>
      </c>
      <c r="S4263" s="6">
        <v>45453</v>
      </c>
      <c r="T4263" t="s">
        <v>2032</v>
      </c>
      <c r="U4263" t="s">
        <v>2630</v>
      </c>
    </row>
    <row r="4264" spans="1:21" hidden="1" x14ac:dyDescent="0.25">
      <c r="A4264" t="s">
        <v>1647</v>
      </c>
      <c r="B4264" t="s">
        <v>74</v>
      </c>
      <c r="C4264" t="s">
        <v>17</v>
      </c>
      <c r="E4264" s="1">
        <v>45453</v>
      </c>
      <c r="F4264" s="3" t="s">
        <v>4159</v>
      </c>
      <c r="G4264" t="s">
        <v>4160</v>
      </c>
      <c r="H4264" t="s">
        <v>3632</v>
      </c>
      <c r="J4264" s="3" t="s">
        <v>4161</v>
      </c>
      <c r="K4264" s="3">
        <v>394050600</v>
      </c>
      <c r="L4264" s="3" t="s">
        <v>102</v>
      </c>
      <c r="M4264" s="5">
        <v>46147</v>
      </c>
      <c r="O4264" t="s">
        <v>2985</v>
      </c>
      <c r="P4264">
        <v>5.0000000000000001E-3</v>
      </c>
      <c r="S4264" s="6">
        <v>45453</v>
      </c>
      <c r="T4264" t="s">
        <v>689</v>
      </c>
      <c r="U4264" t="s">
        <v>3274</v>
      </c>
    </row>
    <row r="4265" spans="1:21" hidden="1" x14ac:dyDescent="0.25">
      <c r="A4265" t="s">
        <v>1647</v>
      </c>
      <c r="B4265" t="s">
        <v>74</v>
      </c>
      <c r="C4265" t="s">
        <v>17</v>
      </c>
      <c r="E4265" s="1">
        <v>45453</v>
      </c>
      <c r="F4265" s="3" t="s">
        <v>4159</v>
      </c>
      <c r="G4265" t="s">
        <v>4160</v>
      </c>
      <c r="H4265" t="s">
        <v>3632</v>
      </c>
      <c r="J4265" s="3" t="s">
        <v>4161</v>
      </c>
      <c r="K4265" s="3">
        <v>394050600</v>
      </c>
      <c r="L4265" s="3" t="s">
        <v>102</v>
      </c>
      <c r="M4265" s="5">
        <v>46147</v>
      </c>
      <c r="O4265" t="s">
        <v>2985</v>
      </c>
      <c r="P4265">
        <v>0</v>
      </c>
      <c r="S4265" s="6">
        <v>45457</v>
      </c>
      <c r="T4265" t="s">
        <v>346</v>
      </c>
      <c r="U4265" t="s">
        <v>2022</v>
      </c>
    </row>
    <row r="4266" spans="1:21" hidden="1" x14ac:dyDescent="0.25">
      <c r="A4266" t="s">
        <v>1647</v>
      </c>
      <c r="B4266" t="s">
        <v>74</v>
      </c>
      <c r="C4266" t="s">
        <v>17</v>
      </c>
      <c r="E4266" s="1">
        <v>45453</v>
      </c>
      <c r="F4266" s="3" t="s">
        <v>4159</v>
      </c>
      <c r="G4266" t="s">
        <v>4160</v>
      </c>
      <c r="H4266" t="s">
        <v>3632</v>
      </c>
      <c r="J4266" s="3" t="s">
        <v>4161</v>
      </c>
      <c r="K4266" s="3">
        <v>394050600</v>
      </c>
      <c r="L4266" s="3" t="s">
        <v>102</v>
      </c>
      <c r="M4266" s="5">
        <v>46147</v>
      </c>
      <c r="O4266" t="s">
        <v>2985</v>
      </c>
      <c r="P4266">
        <v>130</v>
      </c>
      <c r="S4266" s="6">
        <v>45461</v>
      </c>
      <c r="T4266" t="s">
        <v>689</v>
      </c>
      <c r="U4266" t="s">
        <v>4145</v>
      </c>
    </row>
    <row r="4267" spans="1:21" hidden="1" x14ac:dyDescent="0.25">
      <c r="A4267" t="s">
        <v>1647</v>
      </c>
      <c r="B4267" t="s">
        <v>74</v>
      </c>
      <c r="C4267" t="s">
        <v>17</v>
      </c>
      <c r="E4267" s="1">
        <v>45453</v>
      </c>
      <c r="F4267" s="3" t="s">
        <v>4159</v>
      </c>
      <c r="G4267" t="s">
        <v>4160</v>
      </c>
      <c r="H4267" t="s">
        <v>3632</v>
      </c>
      <c r="J4267" s="3" t="s">
        <v>4161</v>
      </c>
      <c r="K4267" s="3">
        <v>394050600</v>
      </c>
      <c r="L4267" s="3" t="s">
        <v>102</v>
      </c>
      <c r="M4267" s="5">
        <v>46147</v>
      </c>
      <c r="O4267" t="s">
        <v>2985</v>
      </c>
      <c r="P4267">
        <v>125</v>
      </c>
      <c r="S4267" s="6">
        <v>45483</v>
      </c>
      <c r="T4267" t="s">
        <v>689</v>
      </c>
      <c r="U4267" t="s">
        <v>4144</v>
      </c>
    </row>
    <row r="4268" spans="1:21" hidden="1" x14ac:dyDescent="0.25">
      <c r="E4268" s="1"/>
      <c r="M4268" s="5"/>
      <c r="U4268" t="s">
        <v>4162</v>
      </c>
    </row>
    <row r="4269" spans="1:21" hidden="1" x14ac:dyDescent="0.25">
      <c r="A4269" t="s">
        <v>1647</v>
      </c>
      <c r="B4269" t="s">
        <v>74</v>
      </c>
      <c r="C4269" t="s">
        <v>17</v>
      </c>
      <c r="E4269" s="1">
        <v>45238</v>
      </c>
      <c r="F4269" s="3" t="s">
        <v>3627</v>
      </c>
      <c r="G4269" t="s">
        <v>3628</v>
      </c>
      <c r="H4269" t="s">
        <v>744</v>
      </c>
      <c r="I4269" t="s">
        <v>3629</v>
      </c>
      <c r="J4269" s="3" t="s">
        <v>3630</v>
      </c>
      <c r="K4269" s="3" t="s">
        <v>3631</v>
      </c>
      <c r="L4269" s="3" t="s">
        <v>22</v>
      </c>
      <c r="M4269" s="5">
        <v>45689</v>
      </c>
      <c r="O4269" t="s">
        <v>2985</v>
      </c>
      <c r="P4269">
        <v>3350</v>
      </c>
      <c r="S4269" s="6">
        <v>45483</v>
      </c>
      <c r="T4269" t="s">
        <v>689</v>
      </c>
      <c r="U4269" t="s">
        <v>4144</v>
      </c>
    </row>
    <row r="4270" spans="1:21" hidden="1" x14ac:dyDescent="0.25">
      <c r="A4270" t="s">
        <v>1647</v>
      </c>
      <c r="B4270" t="s">
        <v>74</v>
      </c>
      <c r="C4270" t="s">
        <v>3136</v>
      </c>
      <c r="E4270" s="1">
        <v>44907</v>
      </c>
      <c r="F4270" s="3">
        <v>5712</v>
      </c>
      <c r="G4270" t="s">
        <v>1932</v>
      </c>
      <c r="H4270" t="s">
        <v>1933</v>
      </c>
      <c r="J4270" s="3" t="s">
        <v>1934</v>
      </c>
      <c r="K4270" s="3">
        <v>2202000011</v>
      </c>
      <c r="L4270" s="3" t="s">
        <v>22</v>
      </c>
      <c r="M4270" s="5">
        <v>46418</v>
      </c>
      <c r="O4270" t="s">
        <v>103</v>
      </c>
      <c r="P4270">
        <v>125</v>
      </c>
      <c r="S4270" s="6">
        <v>45467</v>
      </c>
      <c r="T4270" t="s">
        <v>689</v>
      </c>
      <c r="U4270" t="s">
        <v>4145</v>
      </c>
    </row>
    <row r="4271" spans="1:21" hidden="1" x14ac:dyDescent="0.25">
      <c r="A4271" t="s">
        <v>1647</v>
      </c>
      <c r="B4271" t="s">
        <v>74</v>
      </c>
      <c r="C4271" t="s">
        <v>3136</v>
      </c>
      <c r="E4271" s="1">
        <v>44907</v>
      </c>
      <c r="F4271" s="3">
        <v>5712</v>
      </c>
      <c r="G4271" t="s">
        <v>1932</v>
      </c>
      <c r="H4271" t="s">
        <v>1933</v>
      </c>
      <c r="J4271" s="3" t="s">
        <v>1934</v>
      </c>
      <c r="K4271" s="3">
        <v>2202000011</v>
      </c>
      <c r="L4271" s="3" t="s">
        <v>22</v>
      </c>
      <c r="M4271" s="5">
        <v>46418</v>
      </c>
      <c r="O4271" t="s">
        <v>103</v>
      </c>
      <c r="P4271">
        <v>125</v>
      </c>
      <c r="S4271" s="6">
        <v>45483</v>
      </c>
      <c r="T4271" t="s">
        <v>689</v>
      </c>
      <c r="U4271" t="s">
        <v>4144</v>
      </c>
    </row>
    <row r="4272" spans="1:21" hidden="1" x14ac:dyDescent="0.25">
      <c r="A4272" t="s">
        <v>1647</v>
      </c>
      <c r="B4272" t="s">
        <v>16</v>
      </c>
      <c r="C4272" t="s">
        <v>17</v>
      </c>
      <c r="D4272" t="s">
        <v>2243</v>
      </c>
      <c r="E4272" s="1">
        <v>45293</v>
      </c>
      <c r="F4272" s="3" t="s">
        <v>3857</v>
      </c>
      <c r="G4272" t="s">
        <v>3858</v>
      </c>
      <c r="H4272" t="s">
        <v>2243</v>
      </c>
      <c r="I4272" t="s">
        <v>233</v>
      </c>
      <c r="J4272" s="3" t="s">
        <v>3859</v>
      </c>
      <c r="K4272" s="3">
        <v>86175</v>
      </c>
      <c r="L4272" s="3" t="s">
        <v>22</v>
      </c>
      <c r="M4272" s="5">
        <v>47120</v>
      </c>
      <c r="O4272" t="s">
        <v>23</v>
      </c>
      <c r="P4272">
        <v>1</v>
      </c>
      <c r="S4272" s="6">
        <v>45476</v>
      </c>
      <c r="T4272" t="s">
        <v>2420</v>
      </c>
      <c r="U4272" t="s">
        <v>4163</v>
      </c>
    </row>
    <row r="4273" spans="1:21" hidden="1" x14ac:dyDescent="0.25">
      <c r="A4273" t="s">
        <v>1647</v>
      </c>
      <c r="B4273" t="s">
        <v>65</v>
      </c>
      <c r="C4273" t="s">
        <v>17</v>
      </c>
      <c r="D4273" t="s">
        <v>2243</v>
      </c>
      <c r="E4273" s="1">
        <v>45324</v>
      </c>
      <c r="F4273" s="3" t="s">
        <v>2257</v>
      </c>
      <c r="G4273" t="s">
        <v>4165</v>
      </c>
      <c r="H4273" t="s">
        <v>2243</v>
      </c>
      <c r="I4273" t="s">
        <v>2600</v>
      </c>
      <c r="J4273" s="3" t="s">
        <v>3791</v>
      </c>
      <c r="K4273" s="3">
        <v>65303</v>
      </c>
      <c r="L4273" s="3" t="s">
        <v>22</v>
      </c>
      <c r="M4273" s="5">
        <v>47087</v>
      </c>
      <c r="O4273" t="s">
        <v>23</v>
      </c>
      <c r="P4273">
        <v>1497</v>
      </c>
      <c r="S4273" s="6">
        <v>45474</v>
      </c>
      <c r="T4273" t="s">
        <v>2420</v>
      </c>
      <c r="U4273" t="s">
        <v>4164</v>
      </c>
    </row>
    <row r="4274" spans="1:21" hidden="1" x14ac:dyDescent="0.25">
      <c r="A4274" t="s">
        <v>1647</v>
      </c>
      <c r="B4274" t="s">
        <v>65</v>
      </c>
      <c r="C4274" t="s">
        <v>17</v>
      </c>
      <c r="D4274" t="s">
        <v>2243</v>
      </c>
      <c r="E4274" s="1">
        <v>45324</v>
      </c>
      <c r="F4274" s="3" t="s">
        <v>3260</v>
      </c>
      <c r="G4274" t="s">
        <v>3793</v>
      </c>
      <c r="H4274" t="s">
        <v>2243</v>
      </c>
      <c r="I4274" t="s">
        <v>2600</v>
      </c>
      <c r="J4274" s="3" t="s">
        <v>3792</v>
      </c>
      <c r="K4274" s="3">
        <v>72009</v>
      </c>
      <c r="L4274" s="3" t="s">
        <v>22</v>
      </c>
      <c r="M4274" s="5">
        <v>47065</v>
      </c>
      <c r="O4274" t="s">
        <v>23</v>
      </c>
      <c r="P4274">
        <v>1497</v>
      </c>
      <c r="S4274" s="6">
        <v>45474</v>
      </c>
      <c r="T4274" t="s">
        <v>2420</v>
      </c>
      <c r="U4274" t="s">
        <v>4164</v>
      </c>
    </row>
    <row r="4275" spans="1:21" hidden="1" x14ac:dyDescent="0.25">
      <c r="E4275" s="1"/>
      <c r="H4275" t="s">
        <v>187</v>
      </c>
      <c r="J4275" s="3" t="s">
        <v>2273</v>
      </c>
      <c r="K4275" s="3">
        <v>626005</v>
      </c>
      <c r="L4275" s="3" t="s">
        <v>22</v>
      </c>
      <c r="M4275" s="5">
        <v>46768</v>
      </c>
      <c r="O4275" t="s">
        <v>23</v>
      </c>
      <c r="S4275" s="6">
        <v>45483</v>
      </c>
      <c r="T4275" t="s">
        <v>199</v>
      </c>
      <c r="U4275" t="s">
        <v>3004</v>
      </c>
    </row>
    <row r="4276" spans="1:21" hidden="1" x14ac:dyDescent="0.25">
      <c r="A4276" t="s">
        <v>1647</v>
      </c>
      <c r="B4276" t="s">
        <v>16</v>
      </c>
      <c r="C4276" t="s">
        <v>17</v>
      </c>
      <c r="E4276" s="1">
        <v>44942</v>
      </c>
      <c r="F4276" s="3">
        <v>626005</v>
      </c>
      <c r="G4276" t="s">
        <v>4101</v>
      </c>
      <c r="H4276" t="s">
        <v>187</v>
      </c>
      <c r="J4276" s="3" t="s">
        <v>2273</v>
      </c>
      <c r="K4276" s="3">
        <v>626005</v>
      </c>
      <c r="L4276" s="3" t="s">
        <v>22</v>
      </c>
      <c r="M4276" s="5">
        <v>46768</v>
      </c>
      <c r="O4276" t="s">
        <v>23</v>
      </c>
      <c r="P4276">
        <v>4</v>
      </c>
      <c r="S4276" s="6">
        <v>45483</v>
      </c>
      <c r="T4276" t="s">
        <v>199</v>
      </c>
      <c r="U4276" t="s">
        <v>3004</v>
      </c>
    </row>
    <row r="4277" spans="1:21" hidden="1" x14ac:dyDescent="0.25">
      <c r="A4277" t="s">
        <v>1647</v>
      </c>
      <c r="B4277" t="s">
        <v>16</v>
      </c>
      <c r="C4277" t="s">
        <v>17</v>
      </c>
      <c r="E4277" s="1">
        <v>45057</v>
      </c>
      <c r="F4277" s="3" t="s">
        <v>2243</v>
      </c>
      <c r="G4277" t="s">
        <v>2561</v>
      </c>
      <c r="H4277" t="s">
        <v>4166</v>
      </c>
      <c r="I4277" t="s">
        <v>2562</v>
      </c>
      <c r="J4277" s="3" t="s">
        <v>2563</v>
      </c>
      <c r="K4277" s="3">
        <v>71851</v>
      </c>
      <c r="L4277" s="3" t="s">
        <v>22</v>
      </c>
      <c r="M4277" s="5">
        <v>46884</v>
      </c>
      <c r="O4277" t="s">
        <v>23</v>
      </c>
      <c r="P4277">
        <v>5</v>
      </c>
      <c r="S4277" s="6">
        <v>45483</v>
      </c>
      <c r="T4277" t="s">
        <v>199</v>
      </c>
      <c r="U4277" t="s">
        <v>3004</v>
      </c>
    </row>
    <row r="4278" spans="1:21" hidden="1" x14ac:dyDescent="0.25">
      <c r="A4278" t="s">
        <v>1647</v>
      </c>
      <c r="B4278" t="s">
        <v>16</v>
      </c>
      <c r="C4278" t="s">
        <v>17</v>
      </c>
      <c r="D4278" t="s">
        <v>2243</v>
      </c>
      <c r="E4278" s="1">
        <v>45181</v>
      </c>
      <c r="F4278" s="3" t="s">
        <v>3308</v>
      </c>
      <c r="G4278" t="s">
        <v>3309</v>
      </c>
      <c r="H4278" t="s">
        <v>2243</v>
      </c>
      <c r="I4278" t="s">
        <v>3290</v>
      </c>
      <c r="J4278" s="3" t="s">
        <v>3310</v>
      </c>
      <c r="K4278" s="3" t="s">
        <v>2243</v>
      </c>
      <c r="L4278" s="3" t="s">
        <v>22</v>
      </c>
      <c r="M4278" s="5">
        <v>47008</v>
      </c>
      <c r="O4278" t="s">
        <v>23</v>
      </c>
      <c r="P4278">
        <v>1</v>
      </c>
      <c r="S4278" s="6">
        <v>45483</v>
      </c>
      <c r="T4278" t="s">
        <v>199</v>
      </c>
      <c r="U4278" t="s">
        <v>3004</v>
      </c>
    </row>
    <row r="4279" spans="1:21" hidden="1" x14ac:dyDescent="0.25">
      <c r="A4279" t="s">
        <v>1647</v>
      </c>
      <c r="B4279" t="s">
        <v>16</v>
      </c>
      <c r="C4279" t="s">
        <v>17</v>
      </c>
      <c r="E4279" s="1">
        <v>44943</v>
      </c>
      <c r="F4279" s="3">
        <v>5719740</v>
      </c>
      <c r="G4279" t="s">
        <v>2355</v>
      </c>
      <c r="H4279" t="s">
        <v>3383</v>
      </c>
      <c r="J4279" s="3" t="s">
        <v>2356</v>
      </c>
      <c r="K4279" s="3">
        <v>58034</v>
      </c>
      <c r="L4279" s="3" t="s">
        <v>22</v>
      </c>
      <c r="M4279" s="5">
        <v>46769</v>
      </c>
      <c r="P4279">
        <v>10</v>
      </c>
      <c r="S4279" s="6">
        <v>45483</v>
      </c>
      <c r="T4279" t="s">
        <v>199</v>
      </c>
      <c r="U4279" t="s">
        <v>3004</v>
      </c>
    </row>
    <row r="4280" spans="1:21" hidden="1" x14ac:dyDescent="0.25">
      <c r="A4280" t="s">
        <v>1647</v>
      </c>
      <c r="B4280" t="s">
        <v>16</v>
      </c>
      <c r="C4280" t="s">
        <v>17</v>
      </c>
      <c r="D4280" t="s">
        <v>2243</v>
      </c>
      <c r="E4280" s="1">
        <v>45391</v>
      </c>
      <c r="F4280" s="3" t="s">
        <v>3683</v>
      </c>
      <c r="G4280" t="s">
        <v>4167</v>
      </c>
      <c r="H4280" t="s">
        <v>2243</v>
      </c>
      <c r="I4280" t="s">
        <v>3290</v>
      </c>
      <c r="J4280" s="3" t="s">
        <v>3898</v>
      </c>
      <c r="K4280" s="3" t="s">
        <v>2243</v>
      </c>
      <c r="L4280" s="3" t="s">
        <v>22</v>
      </c>
      <c r="M4280" s="5">
        <v>47217</v>
      </c>
      <c r="O4280" t="s">
        <v>23</v>
      </c>
      <c r="P4280">
        <v>2</v>
      </c>
      <c r="S4280" s="6">
        <v>45415</v>
      </c>
      <c r="T4280" t="s">
        <v>689</v>
      </c>
      <c r="U4280" t="s">
        <v>4025</v>
      </c>
    </row>
    <row r="4281" spans="1:21" hidden="1" x14ac:dyDescent="0.25">
      <c r="A4281" t="s">
        <v>1647</v>
      </c>
      <c r="B4281" t="s">
        <v>16</v>
      </c>
      <c r="C4281" t="s">
        <v>17</v>
      </c>
      <c r="D4281" t="s">
        <v>2243</v>
      </c>
      <c r="E4281" s="1">
        <v>45391</v>
      </c>
      <c r="F4281" s="3" t="s">
        <v>3683</v>
      </c>
      <c r="G4281" t="s">
        <v>4167</v>
      </c>
      <c r="H4281" t="s">
        <v>2243</v>
      </c>
      <c r="I4281" t="s">
        <v>3290</v>
      </c>
      <c r="J4281" s="3" t="s">
        <v>3898</v>
      </c>
      <c r="K4281" s="3" t="s">
        <v>2243</v>
      </c>
      <c r="L4281" s="3" t="s">
        <v>22</v>
      </c>
      <c r="M4281" s="5">
        <v>47217</v>
      </c>
      <c r="O4281" t="s">
        <v>23</v>
      </c>
      <c r="P4281">
        <v>2</v>
      </c>
      <c r="S4281" s="6">
        <v>45483</v>
      </c>
      <c r="T4281" t="s">
        <v>199</v>
      </c>
      <c r="U4281" t="s">
        <v>3004</v>
      </c>
    </row>
    <row r="4282" spans="1:21" hidden="1" x14ac:dyDescent="0.25">
      <c r="A4282" t="s">
        <v>1647</v>
      </c>
      <c r="B4282" t="s">
        <v>16</v>
      </c>
      <c r="C4282" t="s">
        <v>17</v>
      </c>
      <c r="D4282" t="s">
        <v>2243</v>
      </c>
      <c r="E4282" s="1">
        <v>45308</v>
      </c>
      <c r="F4282" s="3" t="s">
        <v>3616</v>
      </c>
      <c r="G4282" t="s">
        <v>3617</v>
      </c>
      <c r="H4282" t="s">
        <v>3619</v>
      </c>
      <c r="I4282" t="s">
        <v>3618</v>
      </c>
      <c r="J4282" s="3" t="s">
        <v>3685</v>
      </c>
      <c r="K4282" s="3">
        <v>116089</v>
      </c>
      <c r="L4282" s="3" t="s">
        <v>22</v>
      </c>
      <c r="M4282" s="5">
        <v>47025</v>
      </c>
      <c r="O4282" t="s">
        <v>23</v>
      </c>
      <c r="P4282">
        <v>2</v>
      </c>
      <c r="S4282" s="6">
        <v>45483</v>
      </c>
      <c r="T4282" t="s">
        <v>199</v>
      </c>
      <c r="U4282" t="s">
        <v>3004</v>
      </c>
    </row>
    <row r="4283" spans="1:21" hidden="1" x14ac:dyDescent="0.25">
      <c r="A4283" t="s">
        <v>1647</v>
      </c>
      <c r="B4283" t="s">
        <v>16</v>
      </c>
      <c r="C4283" t="s">
        <v>17</v>
      </c>
      <c r="D4283" t="s">
        <v>2243</v>
      </c>
      <c r="E4283" s="1">
        <v>45181</v>
      </c>
      <c r="F4283" s="3" t="s">
        <v>4168</v>
      </c>
      <c r="G4283" t="s">
        <v>3625</v>
      </c>
      <c r="H4283" t="s">
        <v>2243</v>
      </c>
      <c r="I4283" t="s">
        <v>3290</v>
      </c>
      <c r="J4283" s="3" t="s">
        <v>3626</v>
      </c>
      <c r="K4283" s="3" t="s">
        <v>2243</v>
      </c>
      <c r="L4283" s="3" t="s">
        <v>22</v>
      </c>
      <c r="M4283" s="5">
        <v>47008</v>
      </c>
      <c r="O4283" t="s">
        <v>23</v>
      </c>
      <c r="P4283">
        <v>3</v>
      </c>
      <c r="S4283" s="6">
        <v>45483</v>
      </c>
      <c r="T4283" t="s">
        <v>199</v>
      </c>
      <c r="U4283" t="s">
        <v>3004</v>
      </c>
    </row>
    <row r="4284" spans="1:21" hidden="1" x14ac:dyDescent="0.25">
      <c r="A4284" t="s">
        <v>1647</v>
      </c>
      <c r="B4284" t="s">
        <v>4169</v>
      </c>
      <c r="C4284" t="s">
        <v>17</v>
      </c>
      <c r="D4284" t="s">
        <v>2243</v>
      </c>
      <c r="E4284" s="1">
        <v>45433</v>
      </c>
      <c r="F4284" s="3" t="s">
        <v>1743</v>
      </c>
      <c r="G4284" t="s">
        <v>4170</v>
      </c>
      <c r="H4284" t="s">
        <v>2243</v>
      </c>
      <c r="I4284" t="s">
        <v>3950</v>
      </c>
      <c r="J4284" s="3" t="s">
        <v>4171</v>
      </c>
      <c r="K4284" s="3" t="s">
        <v>2243</v>
      </c>
      <c r="L4284" s="3" t="s">
        <v>22</v>
      </c>
      <c r="M4284" s="5">
        <v>47259</v>
      </c>
      <c r="N4284">
        <v>580</v>
      </c>
      <c r="O4284" t="s">
        <v>23</v>
      </c>
      <c r="R4284" s="10">
        <v>580</v>
      </c>
      <c r="S4284" s="6">
        <v>45461</v>
      </c>
      <c r="T4284" t="s">
        <v>2032</v>
      </c>
      <c r="U4284" t="s">
        <v>104</v>
      </c>
    </row>
    <row r="4285" spans="1:21" hidden="1" x14ac:dyDescent="0.25">
      <c r="A4285" t="s">
        <v>1647</v>
      </c>
      <c r="B4285" t="s">
        <v>65</v>
      </c>
      <c r="C4285" t="s">
        <v>17</v>
      </c>
      <c r="D4285" t="s">
        <v>2243</v>
      </c>
      <c r="E4285" s="1">
        <v>45474</v>
      </c>
      <c r="F4285" s="3" t="s">
        <v>3260</v>
      </c>
      <c r="G4285" t="s">
        <v>3793</v>
      </c>
      <c r="H4285" t="s">
        <v>2243</v>
      </c>
      <c r="I4285" t="s">
        <v>2600</v>
      </c>
      <c r="J4285" s="3" t="s">
        <v>4172</v>
      </c>
      <c r="K4285" s="3">
        <v>73553</v>
      </c>
      <c r="L4285" s="3" t="s">
        <v>22</v>
      </c>
      <c r="M4285" s="5">
        <v>47222</v>
      </c>
      <c r="N4285">
        <v>3300</v>
      </c>
      <c r="O4285" t="s">
        <v>23</v>
      </c>
      <c r="R4285" s="10">
        <v>3300</v>
      </c>
      <c r="S4285" s="6">
        <v>45474</v>
      </c>
      <c r="T4285" t="s">
        <v>2032</v>
      </c>
      <c r="U4285" t="s">
        <v>104</v>
      </c>
    </row>
    <row r="4286" spans="1:21" hidden="1" x14ac:dyDescent="0.25">
      <c r="A4286" t="s">
        <v>1647</v>
      </c>
      <c r="B4286" t="s">
        <v>65</v>
      </c>
      <c r="C4286" t="s">
        <v>17</v>
      </c>
      <c r="D4286" t="s">
        <v>2243</v>
      </c>
      <c r="E4286" s="1">
        <v>45474</v>
      </c>
      <c r="F4286" s="3" t="s">
        <v>2257</v>
      </c>
      <c r="G4286" t="s">
        <v>4165</v>
      </c>
      <c r="H4286" t="s">
        <v>2243</v>
      </c>
      <c r="I4286" t="s">
        <v>2600</v>
      </c>
      <c r="J4286" s="3" t="s">
        <v>4173</v>
      </c>
      <c r="K4286" s="3">
        <v>74103</v>
      </c>
      <c r="L4286" s="3" t="s">
        <v>22</v>
      </c>
      <c r="M4286" s="5">
        <v>47258</v>
      </c>
      <c r="N4286">
        <v>3000</v>
      </c>
      <c r="O4286" t="s">
        <v>23</v>
      </c>
      <c r="R4286" s="10">
        <v>3000</v>
      </c>
      <c r="S4286" s="6">
        <v>45474</v>
      </c>
      <c r="T4286" t="s">
        <v>2032</v>
      </c>
      <c r="U4286" t="s">
        <v>104</v>
      </c>
    </row>
    <row r="4287" spans="1:21" hidden="1" x14ac:dyDescent="0.25">
      <c r="A4287" t="s">
        <v>1647</v>
      </c>
      <c r="B4287" t="s">
        <v>16</v>
      </c>
      <c r="C4287" t="s">
        <v>17</v>
      </c>
      <c r="D4287" t="s">
        <v>2243</v>
      </c>
      <c r="E4287" s="1">
        <v>45462</v>
      </c>
      <c r="F4287" s="3">
        <v>120710</v>
      </c>
      <c r="G4287" t="s">
        <v>1906</v>
      </c>
      <c r="H4287" t="s">
        <v>3363</v>
      </c>
      <c r="I4287" t="s">
        <v>126</v>
      </c>
      <c r="J4287" s="3" t="s">
        <v>4174</v>
      </c>
      <c r="K4287" s="3">
        <v>600624</v>
      </c>
      <c r="L4287" s="3" t="s">
        <v>22</v>
      </c>
      <c r="M4287" s="5">
        <v>46310</v>
      </c>
      <c r="N4287">
        <v>200</v>
      </c>
      <c r="O4287" t="s">
        <v>23</v>
      </c>
      <c r="R4287" s="10">
        <v>200</v>
      </c>
      <c r="S4287" s="6">
        <v>45483</v>
      </c>
      <c r="T4287" t="s">
        <v>2032</v>
      </c>
      <c r="U4287" t="s">
        <v>104</v>
      </c>
    </row>
    <row r="4288" spans="1:21" hidden="1" x14ac:dyDescent="0.25">
      <c r="A4288" t="s">
        <v>1647</v>
      </c>
      <c r="B4288" t="s">
        <v>65</v>
      </c>
      <c r="C4288" t="s">
        <v>17</v>
      </c>
      <c r="E4288" s="1">
        <v>44872</v>
      </c>
      <c r="F4288" s="3">
        <v>5719739</v>
      </c>
      <c r="G4288" t="s">
        <v>4175</v>
      </c>
      <c r="H4288" t="s">
        <v>3383</v>
      </c>
      <c r="J4288" s="3" t="s">
        <v>1824</v>
      </c>
      <c r="K4288" s="3">
        <v>84970</v>
      </c>
      <c r="L4288" s="3" t="s">
        <v>22</v>
      </c>
      <c r="M4288" s="5">
        <v>46698</v>
      </c>
      <c r="O4288" t="s">
        <v>23</v>
      </c>
      <c r="P4288">
        <v>2</v>
      </c>
      <c r="S4288" s="6">
        <v>45491</v>
      </c>
      <c r="T4288" t="s">
        <v>3137</v>
      </c>
      <c r="U4288" t="s">
        <v>3004</v>
      </c>
    </row>
    <row r="4289" spans="1:21" hidden="1" x14ac:dyDescent="0.25">
      <c r="A4289" t="s">
        <v>443</v>
      </c>
      <c r="B4289" t="s">
        <v>74</v>
      </c>
      <c r="C4289" t="s">
        <v>17</v>
      </c>
      <c r="E4289" s="1">
        <v>44697</v>
      </c>
      <c r="F4289" s="3">
        <v>1.00892</v>
      </c>
      <c r="G4289" t="s">
        <v>4176</v>
      </c>
      <c r="H4289" t="s">
        <v>323</v>
      </c>
      <c r="I4289" t="s">
        <v>323</v>
      </c>
      <c r="J4289" s="3" t="s">
        <v>1485</v>
      </c>
      <c r="K4289" s="3" t="s">
        <v>1486</v>
      </c>
      <c r="L4289" s="3" t="s">
        <v>22</v>
      </c>
      <c r="M4289" s="5">
        <v>45473</v>
      </c>
      <c r="O4289" t="s">
        <v>103</v>
      </c>
      <c r="P4289">
        <v>4074.3</v>
      </c>
      <c r="S4289" s="6">
        <v>45497</v>
      </c>
      <c r="T4289" t="s">
        <v>2032</v>
      </c>
      <c r="U4289" t="s">
        <v>3237</v>
      </c>
    </row>
    <row r="4290" spans="1:21" hidden="1" x14ac:dyDescent="0.25">
      <c r="A4290" t="s">
        <v>132</v>
      </c>
      <c r="B4290" t="s">
        <v>74</v>
      </c>
      <c r="C4290" t="s">
        <v>17</v>
      </c>
      <c r="E4290" s="1">
        <v>45238</v>
      </c>
      <c r="F4290" s="3" t="s">
        <v>1101</v>
      </c>
      <c r="G4290" t="s">
        <v>202</v>
      </c>
      <c r="H4290" t="s">
        <v>2243</v>
      </c>
      <c r="I4290" t="s">
        <v>1702</v>
      </c>
      <c r="J4290" s="3" t="s">
        <v>3439</v>
      </c>
      <c r="K4290" s="3" t="s">
        <v>3353</v>
      </c>
      <c r="L4290" s="3" t="s">
        <v>22</v>
      </c>
      <c r="M4290" s="5">
        <v>45926</v>
      </c>
      <c r="N4290">
        <v>18</v>
      </c>
      <c r="O4290" t="s">
        <v>204</v>
      </c>
      <c r="P4290">
        <v>1</v>
      </c>
      <c r="S4290" s="6">
        <v>45456</v>
      </c>
      <c r="T4290" t="s">
        <v>1971</v>
      </c>
      <c r="U4290" t="s">
        <v>4178</v>
      </c>
    </row>
    <row r="4291" spans="1:21" hidden="1" x14ac:dyDescent="0.25">
      <c r="A4291" t="s">
        <v>132</v>
      </c>
      <c r="B4291" t="s">
        <v>16</v>
      </c>
      <c r="C4291" t="s">
        <v>17</v>
      </c>
      <c r="E4291" s="1">
        <v>45378</v>
      </c>
      <c r="F4291" s="3">
        <v>5055</v>
      </c>
      <c r="G4291" t="s">
        <v>3889</v>
      </c>
      <c r="H4291" t="s">
        <v>3027</v>
      </c>
      <c r="I4291" t="s">
        <v>3681</v>
      </c>
      <c r="J4291" s="3" t="s">
        <v>3890</v>
      </c>
      <c r="K4291" s="3">
        <v>600025</v>
      </c>
      <c r="L4291" s="3" t="s">
        <v>22</v>
      </c>
      <c r="M4291" s="5">
        <v>46220</v>
      </c>
      <c r="O4291" t="s">
        <v>23</v>
      </c>
      <c r="P4291">
        <v>2</v>
      </c>
      <c r="S4291" s="6">
        <v>45462</v>
      </c>
      <c r="T4291" t="s">
        <v>2638</v>
      </c>
      <c r="U4291" t="s">
        <v>4121</v>
      </c>
    </row>
    <row r="4292" spans="1:21" hidden="1" x14ac:dyDescent="0.25">
      <c r="A4292" t="s">
        <v>132</v>
      </c>
      <c r="B4292" t="s">
        <v>74</v>
      </c>
      <c r="C4292" t="s">
        <v>17</v>
      </c>
      <c r="D4292" t="s">
        <v>2243</v>
      </c>
      <c r="E4292" s="1">
        <v>45071</v>
      </c>
      <c r="G4292" t="s">
        <v>3965</v>
      </c>
      <c r="H4292" t="s">
        <v>67</v>
      </c>
      <c r="J4292" s="3" t="s">
        <v>2572</v>
      </c>
      <c r="K4292" s="3">
        <v>6222010171</v>
      </c>
      <c r="L4292" s="3" t="s">
        <v>22</v>
      </c>
      <c r="M4292" s="5">
        <v>45657</v>
      </c>
      <c r="O4292" t="s">
        <v>23</v>
      </c>
      <c r="P4292">
        <v>1000</v>
      </c>
      <c r="S4292" s="6">
        <v>45474</v>
      </c>
      <c r="T4292" t="s">
        <v>1073</v>
      </c>
      <c r="U4292" t="s">
        <v>4179</v>
      </c>
    </row>
    <row r="4293" spans="1:21" hidden="1" x14ac:dyDescent="0.25">
      <c r="A4293" t="s">
        <v>132</v>
      </c>
      <c r="B4293" t="s">
        <v>74</v>
      </c>
      <c r="C4293" t="s">
        <v>17</v>
      </c>
      <c r="D4293" t="s">
        <v>2243</v>
      </c>
      <c r="E4293" s="1">
        <v>45348</v>
      </c>
      <c r="F4293" s="3">
        <v>19700360</v>
      </c>
      <c r="G4293" t="s">
        <v>2244</v>
      </c>
      <c r="H4293" t="s">
        <v>2243</v>
      </c>
      <c r="I4293" t="s">
        <v>67</v>
      </c>
      <c r="J4293" s="3" t="s">
        <v>3781</v>
      </c>
      <c r="K4293" s="3" t="s">
        <v>3782</v>
      </c>
      <c r="L4293" s="3" t="s">
        <v>22</v>
      </c>
      <c r="M4293" s="5">
        <v>45808</v>
      </c>
      <c r="O4293" t="s">
        <v>23</v>
      </c>
      <c r="P4293">
        <v>1000</v>
      </c>
      <c r="S4293" s="6">
        <v>45474</v>
      </c>
      <c r="T4293" t="s">
        <v>1073</v>
      </c>
      <c r="U4293" t="s">
        <v>4180</v>
      </c>
    </row>
    <row r="4294" spans="1:21" hidden="1" x14ac:dyDescent="0.25">
      <c r="A4294" t="s">
        <v>132</v>
      </c>
      <c r="B4294" t="s">
        <v>74</v>
      </c>
      <c r="C4294" t="s">
        <v>17</v>
      </c>
      <c r="D4294" t="s">
        <v>2243</v>
      </c>
      <c r="E4294" s="1">
        <v>45462</v>
      </c>
      <c r="F4294" s="3">
        <v>1463790006</v>
      </c>
      <c r="G4294" t="s">
        <v>3054</v>
      </c>
      <c r="H4294" t="s">
        <v>2243</v>
      </c>
      <c r="I4294" t="s">
        <v>323</v>
      </c>
      <c r="J4294" s="3" t="s">
        <v>4181</v>
      </c>
      <c r="K4294" s="3">
        <v>89189</v>
      </c>
      <c r="L4294" s="3" t="s">
        <v>22</v>
      </c>
      <c r="M4294" s="5">
        <v>45673</v>
      </c>
      <c r="N4294">
        <v>6000</v>
      </c>
      <c r="O4294" t="s">
        <v>2620</v>
      </c>
      <c r="R4294" s="10">
        <v>6000</v>
      </c>
      <c r="S4294" s="6">
        <v>45496</v>
      </c>
      <c r="T4294" t="s">
        <v>2032</v>
      </c>
      <c r="U4294" t="s">
        <v>104</v>
      </c>
    </row>
    <row r="4295" spans="1:21" hidden="1" x14ac:dyDescent="0.25">
      <c r="A4295" t="s">
        <v>132</v>
      </c>
      <c r="B4295" t="s">
        <v>16</v>
      </c>
      <c r="C4295" t="s">
        <v>17</v>
      </c>
      <c r="E4295" s="1">
        <v>45489</v>
      </c>
      <c r="F4295" s="3" t="s">
        <v>853</v>
      </c>
      <c r="G4295" t="s">
        <v>3583</v>
      </c>
      <c r="H4295" t="s">
        <v>2243</v>
      </c>
      <c r="I4295" t="s">
        <v>591</v>
      </c>
      <c r="J4295" s="3" t="s">
        <v>4182</v>
      </c>
      <c r="K4295" s="3">
        <v>633168</v>
      </c>
      <c r="L4295" s="3" t="s">
        <v>22</v>
      </c>
      <c r="M4295" s="5">
        <v>45554</v>
      </c>
      <c r="N4295">
        <v>300</v>
      </c>
      <c r="O4295" t="s">
        <v>23</v>
      </c>
      <c r="R4295" s="10">
        <v>300</v>
      </c>
      <c r="S4295" s="6">
        <v>45496</v>
      </c>
      <c r="T4295" t="s">
        <v>2032</v>
      </c>
      <c r="U4295" t="s">
        <v>104</v>
      </c>
    </row>
    <row r="4296" spans="1:21" hidden="1" x14ac:dyDescent="0.25">
      <c r="A4296" t="s">
        <v>132</v>
      </c>
      <c r="B4296" t="s">
        <v>65</v>
      </c>
      <c r="C4296" t="s">
        <v>17</v>
      </c>
      <c r="D4296" t="s">
        <v>2243</v>
      </c>
      <c r="E4296" s="1">
        <v>44833</v>
      </c>
      <c r="F4296" s="3">
        <v>430281</v>
      </c>
      <c r="G4296" t="s">
        <v>3888</v>
      </c>
      <c r="H4296" t="s">
        <v>3887</v>
      </c>
      <c r="I4296" t="s">
        <v>3887</v>
      </c>
      <c r="J4296" s="3" t="s">
        <v>1789</v>
      </c>
      <c r="K4296" s="3">
        <v>19622018</v>
      </c>
      <c r="L4296" s="3" t="s">
        <v>22</v>
      </c>
      <c r="M4296" s="5">
        <v>45853</v>
      </c>
      <c r="O4296" t="s">
        <v>23</v>
      </c>
      <c r="P4296">
        <v>2</v>
      </c>
      <c r="S4296" s="6">
        <v>45462</v>
      </c>
      <c r="T4296" t="s">
        <v>2638</v>
      </c>
      <c r="U4296" t="s">
        <v>4137</v>
      </c>
    </row>
    <row r="4297" spans="1:21" hidden="1" x14ac:dyDescent="0.25">
      <c r="A4297" t="s">
        <v>132</v>
      </c>
      <c r="B4297" t="s">
        <v>74</v>
      </c>
      <c r="C4297" t="s">
        <v>17</v>
      </c>
      <c r="E4297" s="1"/>
      <c r="M4297" s="5"/>
    </row>
    <row r="4298" spans="1:21" hidden="1" x14ac:dyDescent="0.25">
      <c r="A4298" t="s">
        <v>132</v>
      </c>
      <c r="B4298" t="s">
        <v>74</v>
      </c>
      <c r="C4298" t="s">
        <v>17</v>
      </c>
      <c r="E4298" s="1">
        <v>44055</v>
      </c>
      <c r="F4298" s="3">
        <v>10290</v>
      </c>
      <c r="G4298" t="s">
        <v>3692</v>
      </c>
      <c r="H4298" t="s">
        <v>995</v>
      </c>
      <c r="I4298" t="s">
        <v>3840</v>
      </c>
      <c r="K4298" s="3">
        <v>2020010037</v>
      </c>
      <c r="L4298" s="3" t="s">
        <v>22</v>
      </c>
      <c r="M4298" s="5">
        <v>45688</v>
      </c>
      <c r="O4298" t="s">
        <v>2985</v>
      </c>
      <c r="P4298">
        <v>30</v>
      </c>
      <c r="S4298" s="6">
        <v>45316</v>
      </c>
      <c r="T4298" t="s">
        <v>2163</v>
      </c>
      <c r="U4298" t="s">
        <v>3691</v>
      </c>
    </row>
    <row r="4299" spans="1:21" hidden="1" x14ac:dyDescent="0.25">
      <c r="A4299" t="s">
        <v>132</v>
      </c>
      <c r="B4299" t="s">
        <v>74</v>
      </c>
      <c r="C4299" t="s">
        <v>17</v>
      </c>
      <c r="E4299" s="1">
        <v>44055</v>
      </c>
      <c r="F4299" s="3">
        <v>10290</v>
      </c>
      <c r="G4299" t="s">
        <v>3692</v>
      </c>
      <c r="H4299" t="s">
        <v>995</v>
      </c>
      <c r="I4299" t="s">
        <v>3840</v>
      </c>
      <c r="K4299" s="3">
        <v>2020010037</v>
      </c>
      <c r="L4299" s="3" t="s">
        <v>22</v>
      </c>
      <c r="M4299" s="5">
        <v>45688</v>
      </c>
      <c r="O4299" t="s">
        <v>2985</v>
      </c>
      <c r="P4299">
        <v>110</v>
      </c>
      <c r="S4299" s="6">
        <v>45317</v>
      </c>
      <c r="T4299" t="s">
        <v>2163</v>
      </c>
      <c r="U4299" t="s">
        <v>3691</v>
      </c>
    </row>
    <row r="4300" spans="1:21" hidden="1" x14ac:dyDescent="0.25">
      <c r="A4300" t="s">
        <v>132</v>
      </c>
      <c r="B4300" t="s">
        <v>74</v>
      </c>
      <c r="C4300" t="s">
        <v>17</v>
      </c>
      <c r="E4300" s="1">
        <v>44055</v>
      </c>
      <c r="F4300" s="3">
        <v>10290</v>
      </c>
      <c r="G4300" t="s">
        <v>3692</v>
      </c>
      <c r="H4300" t="s">
        <v>995</v>
      </c>
      <c r="I4300" t="s">
        <v>3840</v>
      </c>
      <c r="K4300" s="3">
        <v>2020010037</v>
      </c>
      <c r="L4300" s="3" t="s">
        <v>22</v>
      </c>
      <c r="M4300" s="5">
        <v>45688</v>
      </c>
      <c r="O4300" t="s">
        <v>2985</v>
      </c>
      <c r="P4300">
        <v>263.7</v>
      </c>
      <c r="S4300" s="6">
        <v>45434</v>
      </c>
      <c r="T4300" t="s">
        <v>80</v>
      </c>
      <c r="U4300" t="s">
        <v>954</v>
      </c>
    </row>
    <row r="4301" spans="1:21" hidden="1" x14ac:dyDescent="0.25">
      <c r="A4301" t="s">
        <v>132</v>
      </c>
      <c r="B4301" t="s">
        <v>74</v>
      </c>
      <c r="C4301" t="s">
        <v>17</v>
      </c>
      <c r="E4301" s="1">
        <v>44055</v>
      </c>
      <c r="F4301" s="3">
        <v>10290</v>
      </c>
      <c r="G4301" t="s">
        <v>3692</v>
      </c>
      <c r="H4301" t="s">
        <v>4184</v>
      </c>
      <c r="I4301" t="s">
        <v>3840</v>
      </c>
      <c r="K4301" s="3">
        <v>2020010037</v>
      </c>
      <c r="L4301" s="3" t="s">
        <v>22</v>
      </c>
      <c r="M4301" s="5">
        <v>45688</v>
      </c>
      <c r="O4301" t="s">
        <v>3160</v>
      </c>
      <c r="P4301">
        <v>350</v>
      </c>
      <c r="S4301" s="6">
        <v>45484</v>
      </c>
      <c r="T4301" t="s">
        <v>1397</v>
      </c>
      <c r="U4301" t="s">
        <v>4183</v>
      </c>
    </row>
    <row r="4302" spans="1:21" hidden="1" x14ac:dyDescent="0.25">
      <c r="A4302" t="s">
        <v>1794</v>
      </c>
      <c r="B4302" t="s">
        <v>74</v>
      </c>
      <c r="C4302" t="s">
        <v>17</v>
      </c>
      <c r="D4302" t="s">
        <v>2243</v>
      </c>
      <c r="E4302" s="1">
        <v>44970</v>
      </c>
      <c r="F4302" s="3">
        <v>743678</v>
      </c>
      <c r="G4302" t="s">
        <v>2409</v>
      </c>
      <c r="H4302" t="s">
        <v>688</v>
      </c>
      <c r="J4302" s="3" t="s">
        <v>2412</v>
      </c>
      <c r="K4302" s="3">
        <v>100960</v>
      </c>
      <c r="L4302" s="3" t="s">
        <v>102</v>
      </c>
      <c r="M4302" s="5">
        <v>45930</v>
      </c>
      <c r="O4302" t="s">
        <v>2985</v>
      </c>
      <c r="P4302">
        <v>0.20799999999999999</v>
      </c>
      <c r="S4302" s="6">
        <v>45484</v>
      </c>
      <c r="T4302" t="s">
        <v>2010</v>
      </c>
      <c r="U4302" t="s">
        <v>3274</v>
      </c>
    </row>
    <row r="4303" spans="1:21" hidden="1" x14ac:dyDescent="0.25">
      <c r="A4303" t="s">
        <v>1794</v>
      </c>
      <c r="B4303" t="s">
        <v>16</v>
      </c>
      <c r="C4303" t="s">
        <v>17</v>
      </c>
      <c r="D4303" t="s">
        <v>2243</v>
      </c>
      <c r="E4303" s="1">
        <v>44900</v>
      </c>
      <c r="F4303" s="3">
        <v>1753366</v>
      </c>
      <c r="G4303" t="s">
        <v>1916</v>
      </c>
      <c r="H4303" t="s">
        <v>3014</v>
      </c>
      <c r="J4303" s="3" t="s">
        <v>1947</v>
      </c>
      <c r="K4303" s="3">
        <v>6106508086</v>
      </c>
      <c r="L4303" s="3" t="s">
        <v>22</v>
      </c>
      <c r="M4303" s="5">
        <v>45869</v>
      </c>
      <c r="O4303" t="s">
        <v>23</v>
      </c>
      <c r="P4303">
        <v>200</v>
      </c>
      <c r="S4303" s="6">
        <v>45474</v>
      </c>
      <c r="T4303" t="s">
        <v>1073</v>
      </c>
      <c r="U4303" t="s">
        <v>4180</v>
      </c>
    </row>
    <row r="4304" spans="1:21" hidden="1" x14ac:dyDescent="0.25">
      <c r="A4304" t="s">
        <v>1794</v>
      </c>
      <c r="B4304" t="s">
        <v>74</v>
      </c>
      <c r="C4304" t="s">
        <v>722</v>
      </c>
      <c r="E4304" s="1">
        <v>45462</v>
      </c>
      <c r="G4304" t="s">
        <v>1796</v>
      </c>
      <c r="H4304" t="s">
        <v>1797</v>
      </c>
      <c r="I4304" t="s">
        <v>3534</v>
      </c>
      <c r="J4304" s="3" t="s">
        <v>4185</v>
      </c>
      <c r="K4304" s="3" t="s">
        <v>4186</v>
      </c>
      <c r="L4304" s="3" t="s">
        <v>22</v>
      </c>
      <c r="M4304" s="5">
        <v>46104</v>
      </c>
      <c r="N4304">
        <v>20</v>
      </c>
      <c r="O4304" t="s">
        <v>422</v>
      </c>
      <c r="R4304" s="10">
        <f>Table1[[#This Row],[Initial Balance]]-P4305</f>
        <v>19.39</v>
      </c>
      <c r="S4304" s="6">
        <v>45462</v>
      </c>
      <c r="T4304" t="s">
        <v>2032</v>
      </c>
      <c r="U4304" t="s">
        <v>2630</v>
      </c>
    </row>
    <row r="4305" spans="1:21" hidden="1" x14ac:dyDescent="0.25">
      <c r="A4305" t="s">
        <v>1794</v>
      </c>
      <c r="B4305" t="s">
        <v>74</v>
      </c>
      <c r="C4305" t="s">
        <v>722</v>
      </c>
      <c r="E4305" s="1">
        <v>45462</v>
      </c>
      <c r="G4305" t="s">
        <v>1796</v>
      </c>
      <c r="H4305" t="s">
        <v>1797</v>
      </c>
      <c r="I4305" t="s">
        <v>3534</v>
      </c>
      <c r="J4305" s="3" t="s">
        <v>4185</v>
      </c>
      <c r="K4305" s="3" t="s">
        <v>4186</v>
      </c>
      <c r="L4305" s="3" t="s">
        <v>22</v>
      </c>
      <c r="M4305" s="5">
        <v>46104</v>
      </c>
      <c r="O4305" t="s">
        <v>422</v>
      </c>
      <c r="P4305">
        <v>0.61</v>
      </c>
      <c r="S4305" s="6">
        <v>45474</v>
      </c>
      <c r="T4305" t="s">
        <v>2010</v>
      </c>
      <c r="U4305" t="s">
        <v>3274</v>
      </c>
    </row>
    <row r="4306" spans="1:21" hidden="1" x14ac:dyDescent="0.25">
      <c r="A4306" t="s">
        <v>1794</v>
      </c>
      <c r="B4306" t="s">
        <v>74</v>
      </c>
      <c r="C4306" t="s">
        <v>17</v>
      </c>
      <c r="E4306" s="1">
        <v>45462</v>
      </c>
      <c r="G4306" t="s">
        <v>1796</v>
      </c>
      <c r="H4306" t="s">
        <v>1797</v>
      </c>
      <c r="I4306" t="s">
        <v>3534</v>
      </c>
      <c r="J4306" s="3" t="s">
        <v>4185</v>
      </c>
      <c r="K4306" s="3" t="s">
        <v>4186</v>
      </c>
      <c r="L4306" s="3" t="s">
        <v>22</v>
      </c>
      <c r="M4306" s="5">
        <v>46104</v>
      </c>
      <c r="O4306" t="s">
        <v>422</v>
      </c>
      <c r="S4306" s="6">
        <v>45496</v>
      </c>
      <c r="T4306" t="s">
        <v>2032</v>
      </c>
      <c r="U4306" t="s">
        <v>104</v>
      </c>
    </row>
    <row r="4307" spans="1:21" hidden="1" x14ac:dyDescent="0.25">
      <c r="A4307" t="s">
        <v>1941</v>
      </c>
      <c r="B4307" t="s">
        <v>74</v>
      </c>
      <c r="C4307" t="s">
        <v>722</v>
      </c>
      <c r="E4307" s="1">
        <v>45462</v>
      </c>
      <c r="G4307" t="s">
        <v>1796</v>
      </c>
      <c r="H4307" t="s">
        <v>1797</v>
      </c>
      <c r="I4307" t="s">
        <v>3534</v>
      </c>
      <c r="J4307" s="3" t="s">
        <v>4187</v>
      </c>
      <c r="K4307" s="3" t="s">
        <v>4188</v>
      </c>
      <c r="L4307" s="3" t="s">
        <v>22</v>
      </c>
      <c r="M4307" s="5">
        <v>46154</v>
      </c>
      <c r="N4307">
        <v>20</v>
      </c>
      <c r="O4307" t="s">
        <v>422</v>
      </c>
      <c r="R4307" s="10">
        <f>Table1[[#This Row],[Initial Balance]]-P4308-P4666-P4667</f>
        <v>-1.0000000000012221E-3</v>
      </c>
      <c r="S4307" s="6">
        <v>45462</v>
      </c>
      <c r="T4307" t="s">
        <v>2032</v>
      </c>
      <c r="U4307" t="s">
        <v>2066</v>
      </c>
    </row>
    <row r="4308" spans="1:21" hidden="1" x14ac:dyDescent="0.25">
      <c r="A4308" t="s">
        <v>1794</v>
      </c>
      <c r="B4308" t="s">
        <v>74</v>
      </c>
      <c r="C4308" t="s">
        <v>722</v>
      </c>
      <c r="E4308" s="1">
        <v>45462</v>
      </c>
      <c r="G4308" t="s">
        <v>1796</v>
      </c>
      <c r="H4308" t="s">
        <v>1797</v>
      </c>
      <c r="I4308" t="s">
        <v>3534</v>
      </c>
      <c r="J4308" s="3" t="s">
        <v>4187</v>
      </c>
      <c r="K4308" s="3" t="s">
        <v>4188</v>
      </c>
      <c r="L4308" s="3" t="s">
        <v>22</v>
      </c>
      <c r="M4308" s="5">
        <v>46154</v>
      </c>
      <c r="O4308" t="s">
        <v>422</v>
      </c>
      <c r="P4308">
        <v>1E-3</v>
      </c>
      <c r="S4308" s="6">
        <v>45474</v>
      </c>
      <c r="T4308" t="s">
        <v>2010</v>
      </c>
      <c r="U4308" t="s">
        <v>3274</v>
      </c>
    </row>
    <row r="4309" spans="1:21" hidden="1" x14ac:dyDescent="0.25">
      <c r="A4309" t="s">
        <v>1794</v>
      </c>
      <c r="B4309" t="s">
        <v>74</v>
      </c>
      <c r="C4309" t="s">
        <v>17</v>
      </c>
      <c r="E4309" s="1">
        <v>45462</v>
      </c>
      <c r="G4309" t="s">
        <v>1796</v>
      </c>
      <c r="H4309" t="s">
        <v>1797</v>
      </c>
      <c r="I4309" t="s">
        <v>3534</v>
      </c>
      <c r="J4309" s="3" t="s">
        <v>4187</v>
      </c>
      <c r="K4309" s="3" t="s">
        <v>4188</v>
      </c>
      <c r="L4309" s="3" t="s">
        <v>22</v>
      </c>
      <c r="M4309" s="5">
        <v>46154</v>
      </c>
      <c r="O4309" t="s">
        <v>422</v>
      </c>
      <c r="S4309" s="6">
        <v>45496</v>
      </c>
      <c r="T4309" t="s">
        <v>2032</v>
      </c>
      <c r="U4309" t="s">
        <v>4189</v>
      </c>
    </row>
    <row r="4310" spans="1:21" hidden="1" x14ac:dyDescent="0.25">
      <c r="A4310" t="s">
        <v>1794</v>
      </c>
      <c r="B4310" t="s">
        <v>74</v>
      </c>
      <c r="C4310" t="s">
        <v>722</v>
      </c>
      <c r="E4310" s="1">
        <v>45462</v>
      </c>
      <c r="G4310" t="s">
        <v>1796</v>
      </c>
      <c r="H4310" t="s">
        <v>1797</v>
      </c>
      <c r="I4310" t="s">
        <v>3534</v>
      </c>
      <c r="J4310" s="3" t="s">
        <v>4190</v>
      </c>
      <c r="K4310" s="3" t="s">
        <v>4191</v>
      </c>
      <c r="L4310" s="3" t="s">
        <v>22</v>
      </c>
      <c r="M4310" s="5">
        <v>46110</v>
      </c>
      <c r="N4310">
        <v>10</v>
      </c>
      <c r="O4310" t="s">
        <v>422</v>
      </c>
      <c r="R4310" s="10">
        <f>Table1[[#This Row],[Initial Balance]]-P4311</f>
        <v>9.9990000000000006</v>
      </c>
      <c r="S4310" s="6">
        <v>45462</v>
      </c>
      <c r="T4310" t="s">
        <v>2032</v>
      </c>
      <c r="U4310" t="s">
        <v>2630</v>
      </c>
    </row>
    <row r="4311" spans="1:21" hidden="1" x14ac:dyDescent="0.25">
      <c r="A4311" t="s">
        <v>1794</v>
      </c>
      <c r="B4311" t="s">
        <v>74</v>
      </c>
      <c r="C4311" t="s">
        <v>722</v>
      </c>
      <c r="E4311" s="1">
        <v>45462</v>
      </c>
      <c r="G4311" t="s">
        <v>1796</v>
      </c>
      <c r="H4311" t="s">
        <v>1797</v>
      </c>
      <c r="I4311" t="s">
        <v>3534</v>
      </c>
      <c r="J4311" s="3" t="s">
        <v>4190</v>
      </c>
      <c r="K4311" s="3" t="s">
        <v>4191</v>
      </c>
      <c r="L4311" s="3" t="s">
        <v>22</v>
      </c>
      <c r="M4311" s="5">
        <v>46110</v>
      </c>
      <c r="O4311" t="s">
        <v>422</v>
      </c>
      <c r="P4311">
        <v>1E-3</v>
      </c>
      <c r="S4311" s="6">
        <v>45474</v>
      </c>
      <c r="T4311" t="s">
        <v>2010</v>
      </c>
      <c r="U4311" t="s">
        <v>3274</v>
      </c>
    </row>
    <row r="4312" spans="1:21" hidden="1" x14ac:dyDescent="0.25">
      <c r="A4312" t="s">
        <v>1794</v>
      </c>
      <c r="B4312" t="s">
        <v>74</v>
      </c>
      <c r="C4312" t="s">
        <v>17</v>
      </c>
      <c r="E4312" s="1">
        <v>45462</v>
      </c>
      <c r="G4312" t="s">
        <v>1796</v>
      </c>
      <c r="H4312" t="s">
        <v>1797</v>
      </c>
      <c r="I4312" t="s">
        <v>3534</v>
      </c>
      <c r="J4312" s="3" t="s">
        <v>4190</v>
      </c>
      <c r="K4312" s="3" t="s">
        <v>4191</v>
      </c>
      <c r="L4312" s="3" t="s">
        <v>22</v>
      </c>
      <c r="M4312" s="5">
        <v>46110</v>
      </c>
      <c r="O4312" t="s">
        <v>422</v>
      </c>
      <c r="S4312" s="6">
        <v>45496</v>
      </c>
      <c r="T4312" t="s">
        <v>2032</v>
      </c>
      <c r="U4312" t="s">
        <v>104</v>
      </c>
    </row>
    <row r="4313" spans="1:21" hidden="1" x14ac:dyDescent="0.25">
      <c r="A4313" t="s">
        <v>1794</v>
      </c>
      <c r="B4313" t="s">
        <v>74</v>
      </c>
      <c r="C4313" t="s">
        <v>722</v>
      </c>
      <c r="E4313" s="1">
        <v>45461</v>
      </c>
      <c r="G4313" t="s">
        <v>1796</v>
      </c>
      <c r="H4313" t="s">
        <v>1797</v>
      </c>
      <c r="I4313" t="s">
        <v>3534</v>
      </c>
      <c r="J4313" s="3" t="s">
        <v>4192</v>
      </c>
      <c r="K4313" s="3" t="s">
        <v>4193</v>
      </c>
      <c r="L4313" s="3" t="s">
        <v>22</v>
      </c>
      <c r="M4313" s="5">
        <v>46148</v>
      </c>
      <c r="N4313">
        <v>20</v>
      </c>
      <c r="O4313" t="s">
        <v>422</v>
      </c>
      <c r="R4313" s="10">
        <f>Table1[[#This Row],[Initial Balance]]-P4314</f>
        <v>19.998999999999999</v>
      </c>
      <c r="S4313" s="6">
        <v>45461</v>
      </c>
      <c r="T4313" t="s">
        <v>2032</v>
      </c>
      <c r="U4313" t="s">
        <v>2630</v>
      </c>
    </row>
    <row r="4314" spans="1:21" hidden="1" x14ac:dyDescent="0.25">
      <c r="A4314" t="s">
        <v>1794</v>
      </c>
      <c r="B4314" t="s">
        <v>74</v>
      </c>
      <c r="C4314" t="s">
        <v>722</v>
      </c>
      <c r="E4314" s="1">
        <v>45461</v>
      </c>
      <c r="G4314" t="s">
        <v>1796</v>
      </c>
      <c r="H4314" t="s">
        <v>1797</v>
      </c>
      <c r="I4314" t="s">
        <v>3534</v>
      </c>
      <c r="J4314" s="3" t="s">
        <v>4192</v>
      </c>
      <c r="K4314" s="3" t="s">
        <v>4193</v>
      </c>
      <c r="L4314" s="3" t="s">
        <v>22</v>
      </c>
      <c r="M4314" s="5">
        <v>46148</v>
      </c>
      <c r="O4314" t="s">
        <v>422</v>
      </c>
      <c r="P4314">
        <v>1E-3</v>
      </c>
      <c r="S4314" s="6">
        <v>45474</v>
      </c>
      <c r="T4314" t="s">
        <v>2010</v>
      </c>
      <c r="U4314" t="s">
        <v>4194</v>
      </c>
    </row>
    <row r="4315" spans="1:21" hidden="1" x14ac:dyDescent="0.25">
      <c r="A4315" t="s">
        <v>1794</v>
      </c>
      <c r="B4315" t="s">
        <v>74</v>
      </c>
      <c r="C4315" t="s">
        <v>17</v>
      </c>
      <c r="E4315" s="1">
        <v>45461</v>
      </c>
      <c r="G4315" t="s">
        <v>1796</v>
      </c>
      <c r="H4315" t="s">
        <v>1797</v>
      </c>
      <c r="I4315" t="s">
        <v>3534</v>
      </c>
      <c r="J4315" s="3" t="s">
        <v>4192</v>
      </c>
      <c r="K4315" s="3" t="s">
        <v>4193</v>
      </c>
      <c r="L4315" s="3" t="s">
        <v>22</v>
      </c>
      <c r="M4315" s="5">
        <v>46148</v>
      </c>
      <c r="O4315" t="s">
        <v>422</v>
      </c>
      <c r="S4315" s="6">
        <v>45496</v>
      </c>
      <c r="T4315" t="s">
        <v>2032</v>
      </c>
      <c r="U4315" t="s">
        <v>104</v>
      </c>
    </row>
    <row r="4316" spans="1:21" hidden="1" x14ac:dyDescent="0.25">
      <c r="A4316" t="s">
        <v>1794</v>
      </c>
      <c r="B4316" t="s">
        <v>74</v>
      </c>
      <c r="C4316" t="s">
        <v>722</v>
      </c>
      <c r="E4316" s="1">
        <v>45453</v>
      </c>
      <c r="F4316" s="3" t="s">
        <v>1548</v>
      </c>
      <c r="G4316" t="s">
        <v>1932</v>
      </c>
      <c r="H4316" t="s">
        <v>3203</v>
      </c>
      <c r="I4316" t="s">
        <v>452</v>
      </c>
      <c r="J4316" s="3" t="s">
        <v>4195</v>
      </c>
      <c r="K4316" s="3" t="s">
        <v>4196</v>
      </c>
      <c r="L4316" s="3" t="s">
        <v>22</v>
      </c>
      <c r="M4316" s="5">
        <v>45781</v>
      </c>
      <c r="N4316">
        <v>2.5</v>
      </c>
      <c r="O4316" t="s">
        <v>422</v>
      </c>
      <c r="R4316" s="10">
        <f>Table1[[#This Row],[Initial Balance]]-P4317</f>
        <v>2.4900000000000002</v>
      </c>
      <c r="S4316" s="6">
        <v>45459</v>
      </c>
      <c r="T4316" t="s">
        <v>2032</v>
      </c>
      <c r="U4316" t="s">
        <v>2630</v>
      </c>
    </row>
    <row r="4317" spans="1:21" hidden="1" x14ac:dyDescent="0.25">
      <c r="A4317" t="s">
        <v>1794</v>
      </c>
      <c r="B4317" t="s">
        <v>74</v>
      </c>
      <c r="C4317" t="s">
        <v>722</v>
      </c>
      <c r="E4317" s="1">
        <v>45453</v>
      </c>
      <c r="F4317" s="3" t="s">
        <v>1548</v>
      </c>
      <c r="G4317" t="s">
        <v>1932</v>
      </c>
      <c r="H4317" t="s">
        <v>3203</v>
      </c>
      <c r="I4317" t="s">
        <v>452</v>
      </c>
      <c r="J4317" s="3" t="s">
        <v>4195</v>
      </c>
      <c r="K4317" s="3" t="s">
        <v>4196</v>
      </c>
      <c r="L4317" s="3" t="s">
        <v>22</v>
      </c>
      <c r="M4317" s="5">
        <v>45781</v>
      </c>
      <c r="O4317" t="s">
        <v>422</v>
      </c>
      <c r="P4317">
        <v>0.01</v>
      </c>
      <c r="S4317" s="6">
        <v>45492</v>
      </c>
      <c r="T4317" t="s">
        <v>199</v>
      </c>
      <c r="U4317" t="s">
        <v>3274</v>
      </c>
    </row>
    <row r="4318" spans="1:21" hidden="1" x14ac:dyDescent="0.25">
      <c r="A4318" t="s">
        <v>1794</v>
      </c>
      <c r="B4318" t="s">
        <v>74</v>
      </c>
      <c r="C4318" t="s">
        <v>17</v>
      </c>
      <c r="E4318" s="1">
        <v>45453</v>
      </c>
      <c r="F4318" s="3" t="s">
        <v>1548</v>
      </c>
      <c r="G4318" t="s">
        <v>1932</v>
      </c>
      <c r="H4318" t="s">
        <v>3203</v>
      </c>
      <c r="I4318" t="s">
        <v>452</v>
      </c>
      <c r="J4318" s="3" t="s">
        <v>4195</v>
      </c>
      <c r="K4318" s="3" t="s">
        <v>4196</v>
      </c>
      <c r="L4318" s="3" t="s">
        <v>22</v>
      </c>
      <c r="M4318" s="5">
        <v>45781</v>
      </c>
      <c r="O4318" t="s">
        <v>422</v>
      </c>
      <c r="S4318" s="6">
        <v>45496</v>
      </c>
      <c r="T4318" t="s">
        <v>2032</v>
      </c>
      <c r="U4318" t="s">
        <v>104</v>
      </c>
    </row>
    <row r="4319" spans="1:21" hidden="1" x14ac:dyDescent="0.25">
      <c r="A4319" t="s">
        <v>1794</v>
      </c>
      <c r="B4319" t="s">
        <v>74</v>
      </c>
      <c r="C4319" t="s">
        <v>722</v>
      </c>
      <c r="E4319" s="1">
        <v>45456</v>
      </c>
      <c r="F4319" s="3" t="s">
        <v>1808</v>
      </c>
      <c r="G4319" t="s">
        <v>1809</v>
      </c>
      <c r="H4319" t="s">
        <v>3203</v>
      </c>
      <c r="I4319" t="s">
        <v>452</v>
      </c>
      <c r="J4319" s="3" t="s">
        <v>4197</v>
      </c>
      <c r="K4319" s="3" t="s">
        <v>4198</v>
      </c>
      <c r="L4319" s="3" t="s">
        <v>102</v>
      </c>
      <c r="M4319" s="5">
        <v>46175</v>
      </c>
      <c r="N4319">
        <v>500</v>
      </c>
      <c r="O4319" t="s">
        <v>2985</v>
      </c>
      <c r="R4319" s="10">
        <f>Table1[[#This Row],[Initial Balance]]-P4320</f>
        <v>499.803</v>
      </c>
      <c r="S4319" s="6">
        <v>45456</v>
      </c>
      <c r="T4319" t="s">
        <v>2032</v>
      </c>
      <c r="U4319" t="s">
        <v>2630</v>
      </c>
    </row>
    <row r="4320" spans="1:21" hidden="1" x14ac:dyDescent="0.25">
      <c r="A4320" t="s">
        <v>1794</v>
      </c>
      <c r="B4320" t="s">
        <v>74</v>
      </c>
      <c r="C4320" t="s">
        <v>722</v>
      </c>
      <c r="E4320" s="1">
        <v>45456</v>
      </c>
      <c r="F4320" s="3" t="s">
        <v>1808</v>
      </c>
      <c r="G4320" t="s">
        <v>1809</v>
      </c>
      <c r="H4320" t="s">
        <v>3203</v>
      </c>
      <c r="I4320" t="s">
        <v>452</v>
      </c>
      <c r="J4320" s="3" t="s">
        <v>4197</v>
      </c>
      <c r="K4320" s="3" t="s">
        <v>4198</v>
      </c>
      <c r="L4320" s="3" t="s">
        <v>102</v>
      </c>
      <c r="M4320" s="5">
        <v>46175</v>
      </c>
      <c r="O4320" t="s">
        <v>2985</v>
      </c>
      <c r="P4320">
        <v>0.19700000000000001</v>
      </c>
      <c r="S4320" s="6">
        <v>45484</v>
      </c>
      <c r="T4320" t="s">
        <v>2010</v>
      </c>
      <c r="U4320" t="s">
        <v>3274</v>
      </c>
    </row>
    <row r="4321" spans="1:21" hidden="1" x14ac:dyDescent="0.25">
      <c r="A4321" t="s">
        <v>1794</v>
      </c>
      <c r="B4321" t="s">
        <v>74</v>
      </c>
      <c r="C4321" t="s">
        <v>17</v>
      </c>
      <c r="E4321" s="1">
        <v>45456</v>
      </c>
      <c r="F4321" s="3" t="s">
        <v>1808</v>
      </c>
      <c r="G4321" t="s">
        <v>1809</v>
      </c>
      <c r="H4321" t="s">
        <v>3203</v>
      </c>
      <c r="I4321" t="s">
        <v>3597</v>
      </c>
      <c r="J4321" s="3" t="s">
        <v>4197</v>
      </c>
      <c r="K4321" s="3" t="s">
        <v>4198</v>
      </c>
      <c r="L4321" s="3" t="s">
        <v>102</v>
      </c>
      <c r="M4321" s="5">
        <v>46175</v>
      </c>
      <c r="O4321" t="s">
        <v>2985</v>
      </c>
      <c r="S4321" s="6">
        <v>45496</v>
      </c>
      <c r="T4321" t="s">
        <v>2032</v>
      </c>
      <c r="U4321" t="s">
        <v>2022</v>
      </c>
    </row>
    <row r="4322" spans="1:21" hidden="1" x14ac:dyDescent="0.25">
      <c r="A4322" t="s">
        <v>3373</v>
      </c>
      <c r="B4322" t="s">
        <v>74</v>
      </c>
      <c r="C4322" t="s">
        <v>17</v>
      </c>
      <c r="D4322" t="s">
        <v>2243</v>
      </c>
      <c r="E4322" s="1">
        <v>45350</v>
      </c>
      <c r="F4322" s="3" t="s">
        <v>4200</v>
      </c>
      <c r="G4322" t="s">
        <v>3784</v>
      </c>
      <c r="H4322" t="s">
        <v>3203</v>
      </c>
      <c r="I4322" t="s">
        <v>3228</v>
      </c>
      <c r="J4322" s="3" t="s">
        <v>3785</v>
      </c>
      <c r="K4322" s="3">
        <v>2345006003</v>
      </c>
      <c r="L4322" s="3" t="s">
        <v>22</v>
      </c>
      <c r="M4322" s="5">
        <v>47087</v>
      </c>
      <c r="O4322" t="s">
        <v>23</v>
      </c>
      <c r="P4322">
        <v>2</v>
      </c>
      <c r="S4322" s="6">
        <v>45456</v>
      </c>
      <c r="T4322" t="s">
        <v>1073</v>
      </c>
      <c r="U4322" t="s">
        <v>4199</v>
      </c>
    </row>
    <row r="4323" spans="1:21" hidden="1" x14ac:dyDescent="0.25">
      <c r="A4323" t="s">
        <v>3373</v>
      </c>
      <c r="B4323" t="s">
        <v>16</v>
      </c>
      <c r="C4323" t="s">
        <v>17</v>
      </c>
      <c r="D4323" t="s">
        <v>2243</v>
      </c>
      <c r="E4323" s="1">
        <v>45464</v>
      </c>
      <c r="F4323" s="3" t="s">
        <v>4201</v>
      </c>
      <c r="G4323" t="s">
        <v>4202</v>
      </c>
      <c r="H4323" t="s">
        <v>2243</v>
      </c>
      <c r="I4323" t="s">
        <v>3228</v>
      </c>
      <c r="J4323" s="3" t="s">
        <v>4341</v>
      </c>
      <c r="K4323" s="3">
        <v>2306004103</v>
      </c>
      <c r="L4323" s="3" t="s">
        <v>22</v>
      </c>
      <c r="M4323" s="5">
        <v>46996</v>
      </c>
      <c r="N4323">
        <v>5</v>
      </c>
      <c r="O4323" t="s">
        <v>23</v>
      </c>
      <c r="R4323" s="10">
        <f>Table1[[#This Row],[Initial Balance]]-P4445</f>
        <v>4</v>
      </c>
      <c r="S4323" s="6">
        <v>45464</v>
      </c>
      <c r="T4323" t="s">
        <v>2032</v>
      </c>
      <c r="U4323" t="s">
        <v>104</v>
      </c>
    </row>
    <row r="4324" spans="1:21" hidden="1" x14ac:dyDescent="0.25">
      <c r="A4324" t="s">
        <v>3373</v>
      </c>
      <c r="B4324" t="s">
        <v>74</v>
      </c>
      <c r="C4324" t="s">
        <v>17</v>
      </c>
      <c r="D4324" t="s">
        <v>2243</v>
      </c>
      <c r="E4324" s="1">
        <v>45488</v>
      </c>
      <c r="F4324" s="3" t="s">
        <v>1101</v>
      </c>
      <c r="G4324" t="s">
        <v>4203</v>
      </c>
      <c r="H4324" t="s">
        <v>3203</v>
      </c>
      <c r="I4324" t="s">
        <v>3228</v>
      </c>
      <c r="J4324" s="3" t="s">
        <v>4204</v>
      </c>
      <c r="K4324" s="3" t="s">
        <v>4205</v>
      </c>
      <c r="L4324" s="3" t="s">
        <v>22</v>
      </c>
      <c r="M4324" s="5">
        <v>46173</v>
      </c>
      <c r="N4324">
        <v>6000</v>
      </c>
      <c r="O4324" t="s">
        <v>2620</v>
      </c>
      <c r="P4324" t="s">
        <v>4162</v>
      </c>
      <c r="R4324" s="10">
        <v>6000</v>
      </c>
      <c r="S4324" s="6">
        <v>45488</v>
      </c>
      <c r="T4324" t="s">
        <v>2032</v>
      </c>
      <c r="U4324" t="s">
        <v>104</v>
      </c>
    </row>
    <row r="4325" spans="1:21" hidden="1" x14ac:dyDescent="0.25">
      <c r="A4325" t="s">
        <v>3373</v>
      </c>
      <c r="B4325" t="s">
        <v>74</v>
      </c>
      <c r="C4325" t="s">
        <v>17</v>
      </c>
      <c r="D4325" t="s">
        <v>2243</v>
      </c>
      <c r="E4325" s="1">
        <v>45226</v>
      </c>
      <c r="F4325" s="3" t="s">
        <v>3755</v>
      </c>
      <c r="G4325" t="s">
        <v>4117</v>
      </c>
      <c r="H4325" t="s">
        <v>2243</v>
      </c>
      <c r="I4325" t="s">
        <v>1702</v>
      </c>
      <c r="J4325" s="3" t="s">
        <v>3759</v>
      </c>
      <c r="K4325" s="3" t="s">
        <v>3760</v>
      </c>
      <c r="L4325" s="3" t="s">
        <v>22</v>
      </c>
      <c r="M4325" s="5">
        <v>45838</v>
      </c>
      <c r="O4325" t="s">
        <v>3672</v>
      </c>
      <c r="P4325">
        <v>20</v>
      </c>
      <c r="S4325" s="6">
        <v>45456</v>
      </c>
      <c r="T4325" t="s">
        <v>1073</v>
      </c>
      <c r="U4325" t="s">
        <v>4206</v>
      </c>
    </row>
    <row r="4326" spans="1:21" hidden="1" x14ac:dyDescent="0.25">
      <c r="A4326" t="s">
        <v>3373</v>
      </c>
      <c r="B4326" t="s">
        <v>16</v>
      </c>
      <c r="C4326" t="s">
        <v>17</v>
      </c>
      <c r="D4326" t="s">
        <v>2243</v>
      </c>
      <c r="E4326" s="1">
        <v>45345</v>
      </c>
      <c r="F4326" s="3" t="s">
        <v>3808</v>
      </c>
      <c r="G4326" t="s">
        <v>3809</v>
      </c>
      <c r="H4326" t="s">
        <v>2243</v>
      </c>
      <c r="I4326" t="s">
        <v>323</v>
      </c>
      <c r="J4326" s="3" t="s">
        <v>3810</v>
      </c>
      <c r="K4326" s="3" t="s">
        <v>3811</v>
      </c>
      <c r="L4326" s="3" t="s">
        <v>22</v>
      </c>
      <c r="M4326" s="5">
        <v>47152</v>
      </c>
      <c r="O4326" t="s">
        <v>23</v>
      </c>
      <c r="P4326">
        <v>1</v>
      </c>
      <c r="S4326" s="6">
        <v>45456</v>
      </c>
      <c r="T4326" t="s">
        <v>1073</v>
      </c>
      <c r="U4326" t="s">
        <v>4199</v>
      </c>
    </row>
    <row r="4327" spans="1:21" hidden="1" x14ac:dyDescent="0.25">
      <c r="A4327" t="s">
        <v>145</v>
      </c>
      <c r="B4327" t="s">
        <v>74</v>
      </c>
      <c r="C4327" t="s">
        <v>17</v>
      </c>
      <c r="E4327" s="1">
        <v>44707</v>
      </c>
      <c r="F4327" s="3">
        <v>368202</v>
      </c>
      <c r="G4327" t="s">
        <v>2968</v>
      </c>
      <c r="H4327" t="s">
        <v>3695</v>
      </c>
      <c r="I4327" t="s">
        <v>3695</v>
      </c>
      <c r="J4327" s="3" t="s">
        <v>1468</v>
      </c>
      <c r="K4327" s="3" t="s">
        <v>1469</v>
      </c>
      <c r="L4327" s="3" t="s">
        <v>102</v>
      </c>
      <c r="M4327" s="5">
        <v>45107</v>
      </c>
      <c r="O4327" t="s">
        <v>2985</v>
      </c>
      <c r="P4327">
        <v>546</v>
      </c>
      <c r="S4327" s="6">
        <v>44943</v>
      </c>
      <c r="T4327" t="s">
        <v>72</v>
      </c>
      <c r="U4327" t="s">
        <v>4209</v>
      </c>
    </row>
    <row r="4328" spans="1:21" hidden="1" x14ac:dyDescent="0.25">
      <c r="A4328" t="s">
        <v>145</v>
      </c>
      <c r="B4328" t="s">
        <v>74</v>
      </c>
      <c r="C4328" t="s">
        <v>17</v>
      </c>
      <c r="E4328" s="1">
        <v>44707</v>
      </c>
      <c r="F4328" s="3">
        <v>368202</v>
      </c>
      <c r="G4328" t="s">
        <v>2968</v>
      </c>
      <c r="H4328" t="s">
        <v>3695</v>
      </c>
      <c r="I4328" t="s">
        <v>3695</v>
      </c>
      <c r="J4328" s="3" t="s">
        <v>1468</v>
      </c>
      <c r="K4328" s="3" t="s">
        <v>1469</v>
      </c>
      <c r="L4328" s="3" t="s">
        <v>102</v>
      </c>
      <c r="M4328" s="5">
        <v>45107</v>
      </c>
      <c r="O4328" t="s">
        <v>2985</v>
      </c>
      <c r="P4328">
        <v>1454</v>
      </c>
      <c r="S4328" s="6">
        <v>45505</v>
      </c>
      <c r="T4328" t="s">
        <v>2032</v>
      </c>
      <c r="U4328" t="s">
        <v>2615</v>
      </c>
    </row>
    <row r="4329" spans="1:21" hidden="1" x14ac:dyDescent="0.25">
      <c r="A4329" t="s">
        <v>145</v>
      </c>
      <c r="B4329" t="s">
        <v>74</v>
      </c>
      <c r="C4329" t="s">
        <v>17</v>
      </c>
      <c r="E4329" s="1">
        <v>44123</v>
      </c>
      <c r="F4329" s="3" t="s">
        <v>155</v>
      </c>
      <c r="G4329" t="s">
        <v>156</v>
      </c>
      <c r="H4329" t="s">
        <v>4211</v>
      </c>
      <c r="I4329" t="s">
        <v>3039</v>
      </c>
      <c r="K4329" s="3">
        <v>254567</v>
      </c>
      <c r="L4329" s="3" t="s">
        <v>22</v>
      </c>
      <c r="M4329" s="5">
        <v>45475</v>
      </c>
      <c r="O4329" t="s">
        <v>2985</v>
      </c>
      <c r="P4329">
        <v>4.0999999999999996</v>
      </c>
      <c r="S4329" s="6">
        <v>45310</v>
      </c>
      <c r="T4329" t="s">
        <v>72</v>
      </c>
      <c r="U4329" t="s">
        <v>4210</v>
      </c>
    </row>
    <row r="4330" spans="1:21" hidden="1" x14ac:dyDescent="0.25">
      <c r="A4330" t="s">
        <v>145</v>
      </c>
      <c r="B4330" t="s">
        <v>74</v>
      </c>
      <c r="C4330" t="s">
        <v>17</v>
      </c>
      <c r="E4330" s="1">
        <v>44123</v>
      </c>
      <c r="F4330" s="3" t="s">
        <v>155</v>
      </c>
      <c r="G4330" t="s">
        <v>156</v>
      </c>
      <c r="H4330" t="s">
        <v>4212</v>
      </c>
      <c r="I4330" t="s">
        <v>3039</v>
      </c>
      <c r="K4330" s="3">
        <v>254567</v>
      </c>
      <c r="L4330" s="3" t="s">
        <v>22</v>
      </c>
      <c r="M4330" s="5">
        <v>45475</v>
      </c>
      <c r="O4330" t="s">
        <v>2985</v>
      </c>
      <c r="P4330">
        <v>469.17</v>
      </c>
      <c r="S4330" s="6">
        <v>45505</v>
      </c>
      <c r="T4330" t="s">
        <v>2032</v>
      </c>
      <c r="U4330" t="s">
        <v>3004</v>
      </c>
    </row>
    <row r="4331" spans="1:21" hidden="1" x14ac:dyDescent="0.25">
      <c r="A4331" t="s">
        <v>145</v>
      </c>
      <c r="B4331" t="s">
        <v>3256</v>
      </c>
      <c r="C4331" t="s">
        <v>17</v>
      </c>
      <c r="E4331" s="1">
        <v>44679</v>
      </c>
      <c r="F4331" s="3" t="s">
        <v>1437</v>
      </c>
      <c r="G4331" t="s">
        <v>1900</v>
      </c>
      <c r="H4331" t="s">
        <v>4214</v>
      </c>
      <c r="I4331" t="s">
        <v>33</v>
      </c>
      <c r="J4331" s="3" t="s">
        <v>1439</v>
      </c>
      <c r="K4331" s="3">
        <v>600006</v>
      </c>
      <c r="L4331" s="3" t="s">
        <v>22</v>
      </c>
      <c r="M4331" s="5">
        <v>45583</v>
      </c>
      <c r="O4331" t="s">
        <v>23</v>
      </c>
      <c r="P4331">
        <v>9</v>
      </c>
      <c r="S4331" s="6">
        <v>45175</v>
      </c>
      <c r="T4331" t="s">
        <v>2638</v>
      </c>
      <c r="U4331" t="s">
        <v>4213</v>
      </c>
    </row>
    <row r="4332" spans="1:21" hidden="1" x14ac:dyDescent="0.25">
      <c r="A4332" t="s">
        <v>145</v>
      </c>
      <c r="B4332" t="s">
        <v>3256</v>
      </c>
      <c r="C4332" t="s">
        <v>17</v>
      </c>
      <c r="E4332" s="1">
        <v>44679</v>
      </c>
      <c r="F4332" s="3" t="s">
        <v>1437</v>
      </c>
      <c r="G4332" t="s">
        <v>1900</v>
      </c>
      <c r="H4332" t="s">
        <v>4214</v>
      </c>
      <c r="I4332" t="s">
        <v>33</v>
      </c>
      <c r="J4332" s="3" t="s">
        <v>1439</v>
      </c>
      <c r="K4332" s="3">
        <v>600006</v>
      </c>
      <c r="L4332" s="3" t="s">
        <v>22</v>
      </c>
      <c r="M4332" s="5">
        <v>45583</v>
      </c>
      <c r="O4332" t="s">
        <v>23</v>
      </c>
      <c r="P4332">
        <v>4</v>
      </c>
      <c r="S4332" s="6">
        <v>44945</v>
      </c>
      <c r="T4332" t="s">
        <v>72</v>
      </c>
      <c r="U4332" t="s">
        <v>4215</v>
      </c>
    </row>
    <row r="4333" spans="1:21" hidden="1" x14ac:dyDescent="0.25">
      <c r="A4333" t="s">
        <v>145</v>
      </c>
      <c r="B4333" t="s">
        <v>3256</v>
      </c>
      <c r="C4333" t="s">
        <v>17</v>
      </c>
      <c r="E4333" s="1">
        <v>44679</v>
      </c>
      <c r="F4333" s="3" t="s">
        <v>1437</v>
      </c>
      <c r="G4333" t="s">
        <v>1900</v>
      </c>
      <c r="H4333" t="s">
        <v>4214</v>
      </c>
      <c r="I4333" t="s">
        <v>33</v>
      </c>
      <c r="J4333" s="3" t="s">
        <v>1439</v>
      </c>
      <c r="K4333" s="3">
        <v>600006</v>
      </c>
      <c r="L4333" s="3" t="s">
        <v>22</v>
      </c>
      <c r="M4333" s="5">
        <v>45583</v>
      </c>
      <c r="O4333" t="s">
        <v>23</v>
      </c>
      <c r="P4333">
        <v>2</v>
      </c>
      <c r="S4333" s="6">
        <v>45068</v>
      </c>
      <c r="T4333" t="s">
        <v>199</v>
      </c>
      <c r="U4333" t="s">
        <v>2762</v>
      </c>
    </row>
    <row r="4334" spans="1:21" hidden="1" x14ac:dyDescent="0.25">
      <c r="A4334" t="s">
        <v>145</v>
      </c>
      <c r="B4334" t="s">
        <v>3256</v>
      </c>
      <c r="C4334" t="s">
        <v>17</v>
      </c>
      <c r="E4334" s="1">
        <v>44679</v>
      </c>
      <c r="F4334" s="3" t="s">
        <v>1437</v>
      </c>
      <c r="G4334" t="s">
        <v>1900</v>
      </c>
      <c r="H4334" t="s">
        <v>4214</v>
      </c>
      <c r="I4334" t="s">
        <v>33</v>
      </c>
      <c r="J4334" s="3" t="s">
        <v>1439</v>
      </c>
      <c r="K4334" s="3">
        <v>600006</v>
      </c>
      <c r="L4334" s="3" t="s">
        <v>22</v>
      </c>
      <c r="M4334" s="5">
        <v>45583</v>
      </c>
      <c r="O4334" t="s">
        <v>23</v>
      </c>
      <c r="P4334">
        <v>3</v>
      </c>
      <c r="S4334" s="6">
        <v>45174</v>
      </c>
      <c r="T4334" t="s">
        <v>199</v>
      </c>
      <c r="U4334" t="s">
        <v>3112</v>
      </c>
    </row>
    <row r="4335" spans="1:21" hidden="1" x14ac:dyDescent="0.25">
      <c r="A4335" t="s">
        <v>145</v>
      </c>
      <c r="B4335" t="s">
        <v>3256</v>
      </c>
      <c r="C4335" t="s">
        <v>17</v>
      </c>
      <c r="E4335" s="1">
        <v>44915</v>
      </c>
      <c r="F4335" s="3" t="s">
        <v>1430</v>
      </c>
      <c r="G4335" t="s">
        <v>1964</v>
      </c>
      <c r="H4335" t="s">
        <v>3219</v>
      </c>
      <c r="I4335" t="s">
        <v>3219</v>
      </c>
      <c r="J4335" s="3" t="s">
        <v>1965</v>
      </c>
      <c r="K4335" s="3" t="s">
        <v>1966</v>
      </c>
      <c r="L4335" s="3" t="s">
        <v>22</v>
      </c>
      <c r="M4335" s="5">
        <v>45961</v>
      </c>
      <c r="O4335" t="s">
        <v>23</v>
      </c>
      <c r="P4335">
        <v>1</v>
      </c>
      <c r="S4335" s="6">
        <v>44945</v>
      </c>
      <c r="T4335" t="s">
        <v>72</v>
      </c>
      <c r="U4335" t="s">
        <v>3197</v>
      </c>
    </row>
    <row r="4336" spans="1:21" hidden="1" x14ac:dyDescent="0.25">
      <c r="A4336" t="s">
        <v>145</v>
      </c>
      <c r="B4336" t="s">
        <v>3256</v>
      </c>
      <c r="C4336" t="s">
        <v>17</v>
      </c>
      <c r="E4336" s="1">
        <v>44932</v>
      </c>
      <c r="F4336" s="3" t="s">
        <v>295</v>
      </c>
      <c r="G4336" t="s">
        <v>3924</v>
      </c>
      <c r="H4336" t="s">
        <v>3039</v>
      </c>
      <c r="J4336" s="3" t="s">
        <v>2080</v>
      </c>
      <c r="K4336" s="3">
        <v>7801970</v>
      </c>
      <c r="L4336" s="3" t="s">
        <v>22</v>
      </c>
      <c r="M4336" s="5">
        <v>45798</v>
      </c>
      <c r="O4336" t="s">
        <v>23</v>
      </c>
      <c r="P4336">
        <v>5</v>
      </c>
      <c r="S4336" s="6">
        <v>45505</v>
      </c>
      <c r="T4336" t="s">
        <v>2032</v>
      </c>
      <c r="U4336" t="s">
        <v>3004</v>
      </c>
    </row>
    <row r="4337" spans="1:21" hidden="1" x14ac:dyDescent="0.25">
      <c r="A4337" t="s">
        <v>145</v>
      </c>
      <c r="B4337" t="s">
        <v>3256</v>
      </c>
      <c r="C4337" t="s">
        <v>17</v>
      </c>
      <c r="E4337" s="1">
        <v>44932</v>
      </c>
      <c r="F4337" s="3" t="s">
        <v>295</v>
      </c>
      <c r="G4337" t="s">
        <v>3924</v>
      </c>
      <c r="H4337" t="s">
        <v>3039</v>
      </c>
      <c r="J4337" s="3" t="s">
        <v>2080</v>
      </c>
      <c r="K4337" s="3">
        <v>7801970</v>
      </c>
      <c r="L4337" s="3" t="s">
        <v>22</v>
      </c>
      <c r="M4337" s="5">
        <v>45798</v>
      </c>
      <c r="O4337" t="s">
        <v>23</v>
      </c>
      <c r="P4337">
        <v>8</v>
      </c>
      <c r="S4337" s="6">
        <v>45545</v>
      </c>
      <c r="T4337" t="s">
        <v>2591</v>
      </c>
      <c r="U4337" t="s">
        <v>4508</v>
      </c>
    </row>
    <row r="4338" spans="1:21" hidden="1" x14ac:dyDescent="0.25">
      <c r="A4338" t="s">
        <v>145</v>
      </c>
      <c r="B4338" t="s">
        <v>3256</v>
      </c>
      <c r="C4338" t="s">
        <v>17</v>
      </c>
      <c r="E4338" s="1">
        <v>44308</v>
      </c>
      <c r="F4338" s="3" t="s">
        <v>349</v>
      </c>
      <c r="G4338" t="s">
        <v>4217</v>
      </c>
      <c r="H4338" t="s">
        <v>187</v>
      </c>
      <c r="I4338" t="s">
        <v>3202</v>
      </c>
      <c r="J4338" s="3" t="s">
        <v>4216</v>
      </c>
      <c r="K4338" s="3">
        <v>6841164</v>
      </c>
      <c r="L4338" s="3" t="s">
        <v>22</v>
      </c>
      <c r="M4338" s="5">
        <v>46134</v>
      </c>
      <c r="O4338" t="s">
        <v>23</v>
      </c>
      <c r="P4338">
        <v>5</v>
      </c>
      <c r="S4338" s="6">
        <v>45109</v>
      </c>
      <c r="T4338" t="s">
        <v>2638</v>
      </c>
      <c r="U4338" t="s">
        <v>3975</v>
      </c>
    </row>
    <row r="4339" spans="1:21" hidden="1" x14ac:dyDescent="0.25">
      <c r="A4339" t="s">
        <v>145</v>
      </c>
      <c r="B4339" t="s">
        <v>16</v>
      </c>
      <c r="C4339" t="s">
        <v>17</v>
      </c>
      <c r="E4339" s="1">
        <v>44687</v>
      </c>
      <c r="F4339" s="3" t="s">
        <v>1430</v>
      </c>
      <c r="G4339" t="s">
        <v>1431</v>
      </c>
      <c r="H4339" t="s">
        <v>3219</v>
      </c>
      <c r="I4339" t="s">
        <v>3219</v>
      </c>
      <c r="J4339" s="3" t="s">
        <v>1432</v>
      </c>
      <c r="K4339" s="3" t="s">
        <v>1433</v>
      </c>
      <c r="L4339" s="3" t="s">
        <v>22</v>
      </c>
      <c r="M4339" s="5">
        <v>45716</v>
      </c>
      <c r="O4339" t="s">
        <v>23</v>
      </c>
      <c r="P4339">
        <v>1</v>
      </c>
      <c r="S4339" s="6">
        <v>45414</v>
      </c>
      <c r="T4339" t="s">
        <v>72</v>
      </c>
      <c r="U4339" t="s">
        <v>3004</v>
      </c>
    </row>
    <row r="4340" spans="1:21" hidden="1" x14ac:dyDescent="0.25">
      <c r="A4340" t="s">
        <v>145</v>
      </c>
      <c r="B4340" t="s">
        <v>16</v>
      </c>
      <c r="C4340" t="s">
        <v>17</v>
      </c>
      <c r="E4340" s="1">
        <v>44687</v>
      </c>
      <c r="F4340" s="3" t="s">
        <v>1430</v>
      </c>
      <c r="G4340" t="s">
        <v>1431</v>
      </c>
      <c r="H4340" t="s">
        <v>3219</v>
      </c>
      <c r="I4340" t="s">
        <v>3219</v>
      </c>
      <c r="J4340" s="3" t="s">
        <v>1432</v>
      </c>
      <c r="K4340" s="3" t="s">
        <v>1433</v>
      </c>
      <c r="L4340" s="3" t="s">
        <v>22</v>
      </c>
      <c r="M4340" s="5">
        <v>45716</v>
      </c>
      <c r="O4340" t="s">
        <v>23</v>
      </c>
      <c r="P4340">
        <v>1</v>
      </c>
      <c r="S4340" s="6">
        <v>45553</v>
      </c>
      <c r="T4340" t="s">
        <v>72</v>
      </c>
      <c r="U4340" t="s">
        <v>4521</v>
      </c>
    </row>
    <row r="4341" spans="1:21" hidden="1" x14ac:dyDescent="0.25">
      <c r="A4341" t="s">
        <v>145</v>
      </c>
      <c r="B4341" t="s">
        <v>16</v>
      </c>
      <c r="C4341" t="s">
        <v>17</v>
      </c>
      <c r="E4341" s="1">
        <v>44308</v>
      </c>
      <c r="F4341" s="3" t="s">
        <v>349</v>
      </c>
      <c r="G4341" t="s">
        <v>4217</v>
      </c>
      <c r="H4341" t="s">
        <v>187</v>
      </c>
      <c r="I4341" t="s">
        <v>3202</v>
      </c>
      <c r="J4341" s="3" t="s">
        <v>4216</v>
      </c>
      <c r="K4341" s="3">
        <v>6841164</v>
      </c>
      <c r="L4341" s="3" t="s">
        <v>22</v>
      </c>
      <c r="M4341" s="5">
        <v>46134</v>
      </c>
      <c r="O4341" t="s">
        <v>23</v>
      </c>
      <c r="P4341">
        <v>2</v>
      </c>
      <c r="S4341" s="6">
        <v>45551</v>
      </c>
      <c r="T4341" t="s">
        <v>72</v>
      </c>
      <c r="U4341" t="s">
        <v>4440</v>
      </c>
    </row>
    <row r="4342" spans="1:21" hidden="1" x14ac:dyDescent="0.25">
      <c r="A4342" t="s">
        <v>145</v>
      </c>
      <c r="B4342" t="s">
        <v>74</v>
      </c>
      <c r="C4342" t="s">
        <v>17</v>
      </c>
      <c r="E4342" s="1">
        <v>44012</v>
      </c>
      <c r="F4342" s="3" t="s">
        <v>1470</v>
      </c>
      <c r="G4342" t="s">
        <v>1471</v>
      </c>
      <c r="H4342" t="s">
        <v>177</v>
      </c>
      <c r="I4342" t="s">
        <v>177</v>
      </c>
      <c r="K4342" s="3" t="s">
        <v>1472</v>
      </c>
      <c r="L4342" s="3" t="s">
        <v>102</v>
      </c>
      <c r="M4342" s="5">
        <v>45748</v>
      </c>
      <c r="O4342" t="s">
        <v>422</v>
      </c>
      <c r="P4342">
        <v>4.4800000000000004</v>
      </c>
      <c r="S4342" s="6">
        <v>45505</v>
      </c>
      <c r="T4342" t="s">
        <v>2032</v>
      </c>
      <c r="U4342" t="s">
        <v>3159</v>
      </c>
    </row>
    <row r="4343" spans="1:21" hidden="1" x14ac:dyDescent="0.25">
      <c r="A4343" t="s">
        <v>145</v>
      </c>
      <c r="B4343" t="s">
        <v>74</v>
      </c>
      <c r="C4343" t="s">
        <v>17</v>
      </c>
      <c r="E4343" s="1">
        <v>44123</v>
      </c>
      <c r="F4343" s="3" t="s">
        <v>175</v>
      </c>
      <c r="G4343" t="s">
        <v>1471</v>
      </c>
      <c r="H4343" t="s">
        <v>177</v>
      </c>
      <c r="I4343" t="s">
        <v>177</v>
      </c>
      <c r="K4343" s="3" t="s">
        <v>900</v>
      </c>
      <c r="L4343" s="3" t="s">
        <v>102</v>
      </c>
      <c r="M4343" s="5">
        <v>45838</v>
      </c>
      <c r="O4343" t="s">
        <v>422</v>
      </c>
      <c r="P4343">
        <v>1</v>
      </c>
      <c r="S4343" s="6">
        <v>45505</v>
      </c>
      <c r="T4343" t="s">
        <v>2032</v>
      </c>
      <c r="U4343" t="s">
        <v>3159</v>
      </c>
    </row>
    <row r="4344" spans="1:21" hidden="1" x14ac:dyDescent="0.25">
      <c r="A4344" t="s">
        <v>145</v>
      </c>
      <c r="B4344" t="s">
        <v>74</v>
      </c>
      <c r="C4344" t="s">
        <v>17</v>
      </c>
      <c r="E4344" s="1">
        <v>44922</v>
      </c>
      <c r="F4344" s="3">
        <v>303001314</v>
      </c>
      <c r="G4344" t="s">
        <v>1987</v>
      </c>
      <c r="H4344" t="s">
        <v>4219</v>
      </c>
      <c r="I4344" t="s">
        <v>3710</v>
      </c>
      <c r="J4344" s="3" t="s">
        <v>1990</v>
      </c>
      <c r="K4344" s="3">
        <v>220425</v>
      </c>
      <c r="L4344" s="3" t="s">
        <v>102</v>
      </c>
      <c r="M4344" s="5">
        <v>45775</v>
      </c>
      <c r="N4344">
        <v>25000</v>
      </c>
      <c r="O4344" t="s">
        <v>2985</v>
      </c>
      <c r="P4344">
        <v>1500</v>
      </c>
      <c r="S4344" s="6">
        <v>45231</v>
      </c>
      <c r="T4344" t="s">
        <v>2638</v>
      </c>
      <c r="U4344" t="s">
        <v>4218</v>
      </c>
    </row>
    <row r="4345" spans="1:21" hidden="1" x14ac:dyDescent="0.25">
      <c r="A4345" t="s">
        <v>145</v>
      </c>
      <c r="B4345" t="s">
        <v>74</v>
      </c>
      <c r="C4345" t="s">
        <v>17</v>
      </c>
      <c r="E4345" s="1">
        <v>44922</v>
      </c>
      <c r="F4345" s="3">
        <v>303001314</v>
      </c>
      <c r="G4345" t="s">
        <v>1987</v>
      </c>
      <c r="H4345" t="s">
        <v>4219</v>
      </c>
      <c r="I4345" t="s">
        <v>3710</v>
      </c>
      <c r="J4345" s="3" t="s">
        <v>1990</v>
      </c>
      <c r="K4345" s="3">
        <v>220425</v>
      </c>
      <c r="L4345" s="3" t="s">
        <v>102</v>
      </c>
      <c r="M4345" s="5">
        <v>45775</v>
      </c>
      <c r="N4345">
        <v>25000</v>
      </c>
      <c r="O4345" t="s">
        <v>2985</v>
      </c>
      <c r="P4345">
        <v>16889</v>
      </c>
      <c r="S4345" s="6">
        <v>45505</v>
      </c>
      <c r="T4345" t="s">
        <v>2032</v>
      </c>
      <c r="U4345" t="s">
        <v>3159</v>
      </c>
    </row>
    <row r="4346" spans="1:21" hidden="1" x14ac:dyDescent="0.25">
      <c r="A4346" t="s">
        <v>145</v>
      </c>
      <c r="B4346" t="s">
        <v>74</v>
      </c>
      <c r="C4346" t="s">
        <v>17</v>
      </c>
      <c r="E4346" s="1">
        <v>44930</v>
      </c>
      <c r="F4346" s="3" t="s">
        <v>2063</v>
      </c>
      <c r="G4346" t="s">
        <v>4220</v>
      </c>
      <c r="H4346" t="s">
        <v>4166</v>
      </c>
      <c r="J4346" s="3" t="s">
        <v>2064</v>
      </c>
      <c r="K4346" s="3" t="s">
        <v>2065</v>
      </c>
      <c r="L4346" s="3" t="s">
        <v>22</v>
      </c>
      <c r="M4346" s="5">
        <v>45504</v>
      </c>
      <c r="O4346" t="s">
        <v>78</v>
      </c>
      <c r="P4346">
        <v>905.5</v>
      </c>
      <c r="S4346" s="6">
        <v>45505</v>
      </c>
      <c r="T4346" t="s">
        <v>2032</v>
      </c>
      <c r="U4346" t="s">
        <v>3159</v>
      </c>
    </row>
    <row r="4347" spans="1:21" hidden="1" x14ac:dyDescent="0.25">
      <c r="A4347" t="s">
        <v>145</v>
      </c>
      <c r="B4347" t="s">
        <v>74</v>
      </c>
      <c r="C4347" t="s">
        <v>17</v>
      </c>
      <c r="E4347" s="1">
        <v>45072</v>
      </c>
      <c r="F4347" s="3" t="s">
        <v>2243</v>
      </c>
      <c r="G4347" t="s">
        <v>2802</v>
      </c>
      <c r="H4347" t="s">
        <v>285</v>
      </c>
      <c r="I4347" t="s">
        <v>2243</v>
      </c>
      <c r="J4347" s="3" t="s">
        <v>2911</v>
      </c>
      <c r="K4347" s="3" t="s">
        <v>2912</v>
      </c>
      <c r="L4347" s="3" t="s">
        <v>102</v>
      </c>
      <c r="M4347" s="5">
        <v>45136</v>
      </c>
      <c r="O4347" t="s">
        <v>2985</v>
      </c>
      <c r="P4347">
        <v>0.3</v>
      </c>
      <c r="S4347" s="6">
        <v>45505</v>
      </c>
      <c r="T4347" t="s">
        <v>2032</v>
      </c>
      <c r="U4347" t="s">
        <v>3159</v>
      </c>
    </row>
    <row r="4348" spans="1:21" hidden="1" x14ac:dyDescent="0.25">
      <c r="A4348" t="s">
        <v>145</v>
      </c>
      <c r="B4348" t="s">
        <v>74</v>
      </c>
      <c r="C4348" t="s">
        <v>17</v>
      </c>
      <c r="E4348" s="1">
        <v>44918</v>
      </c>
      <c r="G4348" t="s">
        <v>1992</v>
      </c>
      <c r="H4348" t="s">
        <v>285</v>
      </c>
      <c r="I4348" t="s">
        <v>285</v>
      </c>
      <c r="J4348" s="3" t="s">
        <v>1993</v>
      </c>
      <c r="K4348" s="3" t="s">
        <v>1994</v>
      </c>
      <c r="L4348" s="3" t="s">
        <v>102</v>
      </c>
      <c r="M4348" s="5">
        <v>45261</v>
      </c>
      <c r="O4348" t="s">
        <v>103</v>
      </c>
      <c r="P4348">
        <v>0</v>
      </c>
      <c r="S4348" s="6">
        <v>44938</v>
      </c>
      <c r="T4348" t="s">
        <v>346</v>
      </c>
      <c r="U4348" t="s">
        <v>2022</v>
      </c>
    </row>
    <row r="4349" spans="1:21" hidden="1" x14ac:dyDescent="0.25">
      <c r="A4349" t="s">
        <v>145</v>
      </c>
      <c r="B4349" t="s">
        <v>74</v>
      </c>
      <c r="C4349" t="s">
        <v>17</v>
      </c>
      <c r="E4349" s="1">
        <v>45283</v>
      </c>
      <c r="G4349" t="s">
        <v>1992</v>
      </c>
      <c r="H4349" t="s">
        <v>285</v>
      </c>
      <c r="I4349" t="s">
        <v>285</v>
      </c>
      <c r="J4349" s="3" t="s">
        <v>1993</v>
      </c>
      <c r="K4349" s="3" t="s">
        <v>1994</v>
      </c>
      <c r="L4349" s="3" t="s">
        <v>102</v>
      </c>
      <c r="M4349" s="5">
        <v>45261</v>
      </c>
      <c r="O4349" t="s">
        <v>103</v>
      </c>
      <c r="P4349">
        <v>50.65</v>
      </c>
      <c r="S4349" s="6">
        <v>44946</v>
      </c>
      <c r="T4349" t="s">
        <v>72</v>
      </c>
      <c r="U4349" t="s">
        <v>4210</v>
      </c>
    </row>
    <row r="4350" spans="1:21" hidden="1" x14ac:dyDescent="0.25">
      <c r="A4350" t="s">
        <v>145</v>
      </c>
      <c r="B4350" t="s">
        <v>74</v>
      </c>
      <c r="C4350" t="s">
        <v>17</v>
      </c>
      <c r="E4350" s="1">
        <v>45283</v>
      </c>
      <c r="G4350" t="s">
        <v>1992</v>
      </c>
      <c r="H4350" t="s">
        <v>285</v>
      </c>
      <c r="I4350" t="s">
        <v>285</v>
      </c>
      <c r="J4350" s="3" t="s">
        <v>1993</v>
      </c>
      <c r="K4350" s="3" t="s">
        <v>1994</v>
      </c>
      <c r="L4350" s="3" t="s">
        <v>102</v>
      </c>
      <c r="M4350" s="5">
        <v>45261</v>
      </c>
      <c r="O4350" t="s">
        <v>103</v>
      </c>
      <c r="P4350">
        <v>0.11600000000000001</v>
      </c>
      <c r="S4350" s="6">
        <v>45491</v>
      </c>
      <c r="T4350" t="s">
        <v>1398</v>
      </c>
      <c r="U4350" t="s">
        <v>4221</v>
      </c>
    </row>
    <row r="4351" spans="1:21" hidden="1" x14ac:dyDescent="0.25">
      <c r="A4351" t="s">
        <v>145</v>
      </c>
      <c r="B4351" t="s">
        <v>74</v>
      </c>
      <c r="C4351" t="s">
        <v>17</v>
      </c>
      <c r="E4351" s="1">
        <v>45283</v>
      </c>
      <c r="G4351" t="s">
        <v>1992</v>
      </c>
      <c r="H4351" t="s">
        <v>285</v>
      </c>
      <c r="I4351" t="s">
        <v>285</v>
      </c>
      <c r="J4351" s="3" t="s">
        <v>1993</v>
      </c>
      <c r="K4351" s="3" t="s">
        <v>1994</v>
      </c>
      <c r="L4351" s="3" t="s">
        <v>102</v>
      </c>
      <c r="M4351" s="5">
        <v>45261</v>
      </c>
      <c r="O4351" t="s">
        <v>103</v>
      </c>
      <c r="P4351">
        <v>48.98</v>
      </c>
      <c r="S4351" s="6">
        <v>45505</v>
      </c>
      <c r="T4351" t="s">
        <v>2032</v>
      </c>
      <c r="U4351" t="s">
        <v>3159</v>
      </c>
    </row>
    <row r="4352" spans="1:21" hidden="1" x14ac:dyDescent="0.25">
      <c r="A4352" t="s">
        <v>145</v>
      </c>
      <c r="B4352" t="s">
        <v>74</v>
      </c>
      <c r="C4352" t="s">
        <v>17</v>
      </c>
      <c r="E4352" s="1">
        <v>44671</v>
      </c>
      <c r="F4352" s="3">
        <v>29241900</v>
      </c>
      <c r="G4352" t="s">
        <v>284</v>
      </c>
      <c r="H4352" t="s">
        <v>285</v>
      </c>
      <c r="I4352" t="s">
        <v>285</v>
      </c>
      <c r="J4352" s="3" t="s">
        <v>340</v>
      </c>
      <c r="K4352" s="3" t="s">
        <v>288</v>
      </c>
      <c r="L4352" s="3" t="s">
        <v>102</v>
      </c>
      <c r="M4352" s="5">
        <v>45034</v>
      </c>
      <c r="O4352" t="s">
        <v>103</v>
      </c>
      <c r="P4352">
        <v>0.19</v>
      </c>
      <c r="S4352" s="6">
        <v>45505</v>
      </c>
      <c r="T4352" t="s">
        <v>2032</v>
      </c>
      <c r="U4352" t="s">
        <v>3159</v>
      </c>
    </row>
    <row r="4353" spans="1:21" hidden="1" x14ac:dyDescent="0.25">
      <c r="A4353" t="s">
        <v>145</v>
      </c>
      <c r="B4353" t="s">
        <v>74</v>
      </c>
      <c r="C4353" t="s">
        <v>722</v>
      </c>
      <c r="E4353" s="1">
        <v>45435</v>
      </c>
      <c r="F4353" s="3" t="s">
        <v>2243</v>
      </c>
      <c r="G4353" t="s">
        <v>1992</v>
      </c>
      <c r="I4353" t="s">
        <v>285</v>
      </c>
      <c r="J4353" s="3" t="s">
        <v>4222</v>
      </c>
      <c r="K4353" s="3" t="s">
        <v>1994</v>
      </c>
      <c r="L4353" s="3" t="s">
        <v>102</v>
      </c>
      <c r="M4353" s="5">
        <v>45575</v>
      </c>
      <c r="N4353">
        <v>196</v>
      </c>
      <c r="O4353" t="s">
        <v>2985</v>
      </c>
      <c r="R4353" s="10">
        <f>Table1[[#This Row],[Initial Balance]]-P4354-P4355</f>
        <v>0</v>
      </c>
      <c r="S4353" s="6">
        <v>45435</v>
      </c>
      <c r="T4353" t="s">
        <v>2032</v>
      </c>
      <c r="U4353" t="s">
        <v>3663</v>
      </c>
    </row>
    <row r="4354" spans="1:21" hidden="1" x14ac:dyDescent="0.25">
      <c r="A4354" t="s">
        <v>145</v>
      </c>
      <c r="B4354" t="s">
        <v>74</v>
      </c>
      <c r="C4354" t="s">
        <v>722</v>
      </c>
      <c r="E4354" s="1">
        <v>45435</v>
      </c>
      <c r="G4354" t="s">
        <v>1992</v>
      </c>
      <c r="I4354" t="s">
        <v>285</v>
      </c>
      <c r="J4354" s="3" t="s">
        <v>4222</v>
      </c>
      <c r="K4354" s="3" t="s">
        <v>1994</v>
      </c>
      <c r="L4354" s="3" t="s">
        <v>102</v>
      </c>
      <c r="M4354" s="5">
        <v>45575</v>
      </c>
      <c r="O4354" t="s">
        <v>103</v>
      </c>
      <c r="P4354">
        <v>0.15</v>
      </c>
      <c r="S4354" s="6">
        <v>45436</v>
      </c>
      <c r="T4354" t="s">
        <v>1398</v>
      </c>
      <c r="U4354" t="s">
        <v>4223</v>
      </c>
    </row>
    <row r="4355" spans="1:21" hidden="1" x14ac:dyDescent="0.25">
      <c r="A4355" t="s">
        <v>145</v>
      </c>
      <c r="B4355" t="s">
        <v>74</v>
      </c>
      <c r="C4355" t="s">
        <v>722</v>
      </c>
      <c r="E4355" s="1">
        <v>45435</v>
      </c>
      <c r="G4355" t="s">
        <v>1992</v>
      </c>
      <c r="I4355" t="s">
        <v>285</v>
      </c>
      <c r="J4355" s="3" t="s">
        <v>4222</v>
      </c>
      <c r="K4355" s="3" t="s">
        <v>1994</v>
      </c>
      <c r="L4355" s="3" t="s">
        <v>102</v>
      </c>
      <c r="M4355" s="5">
        <v>45575</v>
      </c>
      <c r="O4355" t="s">
        <v>103</v>
      </c>
      <c r="P4355">
        <v>195.85</v>
      </c>
      <c r="S4355" s="6">
        <v>45505</v>
      </c>
      <c r="T4355" t="s">
        <v>2032</v>
      </c>
      <c r="U4355" t="s">
        <v>3159</v>
      </c>
    </row>
    <row r="4356" spans="1:21" hidden="1" x14ac:dyDescent="0.25">
      <c r="A4356" t="s">
        <v>145</v>
      </c>
      <c r="B4356" t="s">
        <v>74</v>
      </c>
      <c r="C4356" t="s">
        <v>722</v>
      </c>
      <c r="E4356" s="1">
        <v>45435</v>
      </c>
      <c r="G4356" t="s">
        <v>1992</v>
      </c>
      <c r="I4356" t="s">
        <v>285</v>
      </c>
      <c r="J4356" s="3" t="s">
        <v>4224</v>
      </c>
      <c r="K4356" s="3" t="s">
        <v>4225</v>
      </c>
      <c r="L4356" s="3" t="s">
        <v>102</v>
      </c>
      <c r="M4356" s="5">
        <v>45575</v>
      </c>
      <c r="N4356">
        <v>493</v>
      </c>
      <c r="O4356" t="s">
        <v>2985</v>
      </c>
      <c r="R4356" s="10">
        <f>Table1[[#This Row],[Initial Balance]]-P4357</f>
        <v>0</v>
      </c>
      <c r="S4356" s="6">
        <v>45435</v>
      </c>
      <c r="T4356" t="s">
        <v>2032</v>
      </c>
      <c r="U4356" t="s">
        <v>2630</v>
      </c>
    </row>
    <row r="4357" spans="1:21" hidden="1" x14ac:dyDescent="0.25">
      <c r="A4357" t="s">
        <v>145</v>
      </c>
      <c r="B4357" t="s">
        <v>74</v>
      </c>
      <c r="C4357" t="s">
        <v>722</v>
      </c>
      <c r="E4357" s="1">
        <v>45435</v>
      </c>
      <c r="G4357" t="s">
        <v>1992</v>
      </c>
      <c r="I4357" t="s">
        <v>285</v>
      </c>
      <c r="J4357" s="3" t="s">
        <v>4224</v>
      </c>
      <c r="K4357" s="3" t="s">
        <v>4225</v>
      </c>
      <c r="L4357" s="3" t="s">
        <v>102</v>
      </c>
      <c r="M4357" s="5">
        <v>45575</v>
      </c>
      <c r="O4357" t="s">
        <v>2985</v>
      </c>
      <c r="P4357">
        <v>493</v>
      </c>
      <c r="S4357" s="6">
        <v>45505</v>
      </c>
      <c r="T4357" t="s">
        <v>2032</v>
      </c>
      <c r="U4357" t="s">
        <v>3159</v>
      </c>
    </row>
    <row r="4358" spans="1:21" hidden="1" x14ac:dyDescent="0.25">
      <c r="A4358" t="s">
        <v>2754</v>
      </c>
      <c r="B4358" t="s">
        <v>16</v>
      </c>
      <c r="C4358" t="s">
        <v>17</v>
      </c>
      <c r="D4358" t="s">
        <v>2243</v>
      </c>
      <c r="E4358" s="1">
        <v>45239</v>
      </c>
      <c r="F4358" s="3" t="s">
        <v>4226</v>
      </c>
      <c r="G4358" t="s">
        <v>3979</v>
      </c>
      <c r="H4358" t="s">
        <v>2243</v>
      </c>
      <c r="I4358" t="s">
        <v>1120</v>
      </c>
      <c r="J4358" s="3" t="s">
        <v>4227</v>
      </c>
      <c r="K4358" s="3" t="s">
        <v>2568</v>
      </c>
      <c r="L4358" s="3" t="s">
        <v>22</v>
      </c>
      <c r="M4358" s="5">
        <v>47066</v>
      </c>
      <c r="N4358">
        <v>12</v>
      </c>
      <c r="O4358" t="s">
        <v>23</v>
      </c>
      <c r="R4358" s="10">
        <v>0</v>
      </c>
      <c r="S4358" s="6">
        <v>45240</v>
      </c>
      <c r="T4358" t="s">
        <v>2032</v>
      </c>
      <c r="U4358" t="s">
        <v>2022</v>
      </c>
    </row>
    <row r="4359" spans="1:21" hidden="1" x14ac:dyDescent="0.25">
      <c r="A4359" t="s">
        <v>2754</v>
      </c>
      <c r="B4359" t="s">
        <v>16</v>
      </c>
      <c r="C4359" t="s">
        <v>17</v>
      </c>
      <c r="D4359" t="s">
        <v>2243</v>
      </c>
      <c r="E4359" s="1">
        <v>45239</v>
      </c>
      <c r="F4359" s="3" t="s">
        <v>4226</v>
      </c>
      <c r="G4359" t="s">
        <v>3979</v>
      </c>
      <c r="H4359" t="s">
        <v>2243</v>
      </c>
      <c r="I4359" t="s">
        <v>1120</v>
      </c>
      <c r="J4359" s="3" t="s">
        <v>4227</v>
      </c>
      <c r="K4359" s="3" t="s">
        <v>2568</v>
      </c>
      <c r="L4359" s="3" t="s">
        <v>22</v>
      </c>
      <c r="M4359" s="5">
        <v>47066</v>
      </c>
      <c r="O4359" t="s">
        <v>23</v>
      </c>
      <c r="P4359">
        <v>12</v>
      </c>
      <c r="S4359" s="6">
        <v>45506</v>
      </c>
      <c r="T4359" t="s">
        <v>2032</v>
      </c>
      <c r="U4359" t="s">
        <v>4228</v>
      </c>
    </row>
    <row r="4360" spans="1:21" hidden="1" x14ac:dyDescent="0.25">
      <c r="A4360" t="s">
        <v>2754</v>
      </c>
      <c r="B4360" t="s">
        <v>16</v>
      </c>
      <c r="C4360" t="s">
        <v>17</v>
      </c>
      <c r="D4360" t="s">
        <v>2243</v>
      </c>
      <c r="E4360" s="1">
        <v>45259</v>
      </c>
      <c r="F4360" s="3" t="s">
        <v>39</v>
      </c>
      <c r="G4360" t="s">
        <v>1897</v>
      </c>
      <c r="H4360" t="s">
        <v>3363</v>
      </c>
      <c r="I4360" t="s">
        <v>42</v>
      </c>
      <c r="J4360" s="3" t="s">
        <v>4229</v>
      </c>
      <c r="K4360" s="3">
        <v>60458972</v>
      </c>
      <c r="L4360" s="3" t="s">
        <v>22</v>
      </c>
      <c r="M4360" s="5">
        <v>46142</v>
      </c>
      <c r="N4360">
        <v>10</v>
      </c>
      <c r="O4360" t="s">
        <v>23</v>
      </c>
      <c r="R4360" s="10">
        <v>0</v>
      </c>
      <c r="S4360" s="6">
        <v>45259</v>
      </c>
      <c r="T4360" t="s">
        <v>2032</v>
      </c>
      <c r="U4360" t="s">
        <v>3813</v>
      </c>
    </row>
    <row r="4361" spans="1:21" hidden="1" x14ac:dyDescent="0.25">
      <c r="A4361" t="s">
        <v>2754</v>
      </c>
      <c r="B4361" t="s">
        <v>3256</v>
      </c>
      <c r="C4361" t="s">
        <v>17</v>
      </c>
      <c r="D4361" t="s">
        <v>2243</v>
      </c>
      <c r="E4361" s="1">
        <v>45259</v>
      </c>
      <c r="F4361" s="3" t="s">
        <v>39</v>
      </c>
      <c r="G4361" t="s">
        <v>1897</v>
      </c>
      <c r="H4361" t="s">
        <v>3363</v>
      </c>
      <c r="I4361" t="s">
        <v>42</v>
      </c>
      <c r="J4361" s="3" t="s">
        <v>4229</v>
      </c>
      <c r="K4361" s="3">
        <v>60458972</v>
      </c>
      <c r="L4361" s="3" t="s">
        <v>22</v>
      </c>
      <c r="M4361" s="5">
        <v>46142</v>
      </c>
      <c r="O4361" t="s">
        <v>23</v>
      </c>
      <c r="P4361">
        <v>10</v>
      </c>
      <c r="S4361" s="6">
        <v>45506</v>
      </c>
      <c r="T4361" t="s">
        <v>2032</v>
      </c>
      <c r="U4361" t="s">
        <v>4230</v>
      </c>
    </row>
    <row r="4362" spans="1:21" hidden="1" x14ac:dyDescent="0.25">
      <c r="A4362" t="s">
        <v>2754</v>
      </c>
      <c r="B4362" t="s">
        <v>16</v>
      </c>
      <c r="C4362" t="s">
        <v>17</v>
      </c>
      <c r="D4362" t="s">
        <v>2243</v>
      </c>
      <c r="E4362" s="1">
        <v>45247</v>
      </c>
      <c r="F4362" s="3" t="s">
        <v>1905</v>
      </c>
      <c r="G4362" t="s">
        <v>3147</v>
      </c>
      <c r="H4362" t="s">
        <v>4166</v>
      </c>
      <c r="I4362" t="s">
        <v>126</v>
      </c>
      <c r="J4362" s="3" t="s">
        <v>4231</v>
      </c>
      <c r="K4362" s="3">
        <v>600410</v>
      </c>
      <c r="L4362" s="3" t="s">
        <v>22</v>
      </c>
      <c r="M4362" s="5">
        <v>46143</v>
      </c>
      <c r="N4362">
        <v>200</v>
      </c>
      <c r="O4362" t="s">
        <v>23</v>
      </c>
      <c r="R4362" s="10">
        <v>0</v>
      </c>
      <c r="S4362" s="6">
        <v>45252</v>
      </c>
      <c r="T4362" t="s">
        <v>2032</v>
      </c>
      <c r="U4362" t="s">
        <v>2022</v>
      </c>
    </row>
    <row r="4363" spans="1:21" hidden="1" x14ac:dyDescent="0.25">
      <c r="A4363" t="s">
        <v>2754</v>
      </c>
      <c r="B4363" t="s">
        <v>16</v>
      </c>
      <c r="C4363" t="s">
        <v>17</v>
      </c>
      <c r="D4363" t="s">
        <v>2243</v>
      </c>
      <c r="E4363" s="1">
        <v>45247</v>
      </c>
      <c r="F4363" s="3" t="s">
        <v>1905</v>
      </c>
      <c r="G4363" t="s">
        <v>3147</v>
      </c>
      <c r="H4363" t="s">
        <v>4166</v>
      </c>
      <c r="I4363" t="s">
        <v>126</v>
      </c>
      <c r="J4363" s="3" t="s">
        <v>4231</v>
      </c>
      <c r="K4363" s="3">
        <v>600410</v>
      </c>
      <c r="L4363" s="3" t="s">
        <v>22</v>
      </c>
      <c r="M4363" s="5">
        <v>46143</v>
      </c>
      <c r="O4363" t="s">
        <v>23</v>
      </c>
      <c r="P4363">
        <v>200</v>
      </c>
      <c r="S4363" s="6">
        <v>45506</v>
      </c>
      <c r="T4363" t="s">
        <v>2032</v>
      </c>
      <c r="U4363" t="s">
        <v>4228</v>
      </c>
    </row>
    <row r="4364" spans="1:21" hidden="1" x14ac:dyDescent="0.25">
      <c r="A4364" t="s">
        <v>2754</v>
      </c>
      <c r="B4364" t="s">
        <v>16</v>
      </c>
      <c r="C4364" t="s">
        <v>17</v>
      </c>
      <c r="D4364" t="s">
        <v>2243</v>
      </c>
      <c r="E4364" s="1">
        <v>45247</v>
      </c>
      <c r="F4364" s="3">
        <v>87760</v>
      </c>
      <c r="G4364" t="s">
        <v>4232</v>
      </c>
      <c r="H4364" t="s">
        <v>2243</v>
      </c>
      <c r="I4364" t="s">
        <v>4114</v>
      </c>
      <c r="J4364" s="3" t="s">
        <v>4233</v>
      </c>
      <c r="K4364" s="3" t="s">
        <v>4234</v>
      </c>
      <c r="L4364" s="3" t="s">
        <v>22</v>
      </c>
      <c r="M4364" s="5">
        <v>47074</v>
      </c>
      <c r="N4364">
        <v>4</v>
      </c>
      <c r="O4364" t="s">
        <v>23</v>
      </c>
      <c r="R4364" s="10">
        <v>0</v>
      </c>
      <c r="S4364" s="6">
        <v>45250</v>
      </c>
      <c r="T4364" t="s">
        <v>2032</v>
      </c>
      <c r="U4364" t="s">
        <v>2022</v>
      </c>
    </row>
    <row r="4365" spans="1:21" hidden="1" x14ac:dyDescent="0.25">
      <c r="A4365" t="s">
        <v>2754</v>
      </c>
      <c r="B4365" t="s">
        <v>16</v>
      </c>
      <c r="C4365" t="s">
        <v>17</v>
      </c>
      <c r="D4365" t="s">
        <v>2243</v>
      </c>
      <c r="E4365" s="1">
        <v>45247</v>
      </c>
      <c r="F4365" s="3">
        <v>87760</v>
      </c>
      <c r="G4365" t="s">
        <v>4232</v>
      </c>
      <c r="H4365" t="s">
        <v>2243</v>
      </c>
      <c r="I4365" t="s">
        <v>4114</v>
      </c>
      <c r="J4365" s="3" t="s">
        <v>4233</v>
      </c>
      <c r="K4365" s="3" t="s">
        <v>4234</v>
      </c>
      <c r="L4365" s="3" t="s">
        <v>22</v>
      </c>
      <c r="M4365" s="5">
        <v>47074</v>
      </c>
      <c r="O4365" t="s">
        <v>23</v>
      </c>
      <c r="P4365">
        <v>4</v>
      </c>
      <c r="S4365" s="6">
        <v>45506</v>
      </c>
      <c r="T4365" t="s">
        <v>2032</v>
      </c>
      <c r="U4365" t="s">
        <v>4270</v>
      </c>
    </row>
    <row r="4366" spans="1:21" hidden="1" x14ac:dyDescent="0.25">
      <c r="A4366" t="s">
        <v>2754</v>
      </c>
      <c r="B4366" t="s">
        <v>16</v>
      </c>
      <c r="C4366" t="s">
        <v>17</v>
      </c>
      <c r="D4366" t="s">
        <v>2243</v>
      </c>
      <c r="E4366" s="1">
        <v>45257</v>
      </c>
      <c r="F4366" s="3" t="s">
        <v>2933</v>
      </c>
      <c r="G4366" t="s">
        <v>3924</v>
      </c>
      <c r="I4366" t="s">
        <v>3510</v>
      </c>
      <c r="J4366" s="3" t="s">
        <v>3241</v>
      </c>
      <c r="K4366" s="3">
        <v>82559733</v>
      </c>
      <c r="L4366" s="3" t="s">
        <v>22</v>
      </c>
      <c r="M4366" s="5">
        <v>45689</v>
      </c>
      <c r="O4366" t="s">
        <v>23</v>
      </c>
      <c r="P4366">
        <v>10</v>
      </c>
      <c r="S4366" s="6">
        <v>45506</v>
      </c>
      <c r="T4366" t="s">
        <v>2032</v>
      </c>
      <c r="U4366" t="s">
        <v>4270</v>
      </c>
    </row>
    <row r="4367" spans="1:21" hidden="1" x14ac:dyDescent="0.25">
      <c r="A4367" t="s">
        <v>2754</v>
      </c>
      <c r="B4367" t="s">
        <v>16</v>
      </c>
      <c r="C4367" t="s">
        <v>17</v>
      </c>
      <c r="D4367" t="s">
        <v>2243</v>
      </c>
      <c r="E4367" s="1">
        <v>45250</v>
      </c>
      <c r="F4367" s="3">
        <v>16800529</v>
      </c>
      <c r="G4367" t="s">
        <v>3553</v>
      </c>
      <c r="I4367" t="s">
        <v>20</v>
      </c>
      <c r="J4367" s="3" t="s">
        <v>3554</v>
      </c>
      <c r="K4367" s="3" t="s">
        <v>3555</v>
      </c>
      <c r="L4367" s="3" t="s">
        <v>22</v>
      </c>
      <c r="M4367" s="5">
        <v>47077</v>
      </c>
      <c r="O4367" t="s">
        <v>23</v>
      </c>
      <c r="P4367">
        <v>3</v>
      </c>
      <c r="S4367" s="6">
        <v>45506</v>
      </c>
      <c r="T4367" t="s">
        <v>2032</v>
      </c>
      <c r="U4367" t="s">
        <v>2615</v>
      </c>
    </row>
    <row r="4368" spans="1:21" hidden="1" x14ac:dyDescent="0.25">
      <c r="A4368" t="s">
        <v>2754</v>
      </c>
      <c r="B4368" t="s">
        <v>16</v>
      </c>
      <c r="C4368" t="s">
        <v>17</v>
      </c>
      <c r="D4368" t="s">
        <v>2243</v>
      </c>
      <c r="E4368" s="1">
        <v>45247</v>
      </c>
      <c r="F4368" s="3" t="s">
        <v>4236</v>
      </c>
      <c r="G4368" t="s">
        <v>4237</v>
      </c>
      <c r="H4368" t="s">
        <v>4166</v>
      </c>
      <c r="I4368" t="s">
        <v>4114</v>
      </c>
      <c r="J4368" s="3" t="s">
        <v>4238</v>
      </c>
      <c r="K4368" s="3">
        <v>1380980</v>
      </c>
      <c r="L4368" s="3" t="s">
        <v>22</v>
      </c>
      <c r="M4368" s="5" t="s">
        <v>4239</v>
      </c>
      <c r="N4368">
        <v>6</v>
      </c>
      <c r="O4368" t="s">
        <v>23</v>
      </c>
      <c r="R4368" s="10">
        <v>0</v>
      </c>
      <c r="S4368" s="6">
        <v>45250</v>
      </c>
      <c r="T4368" t="s">
        <v>2032</v>
      </c>
      <c r="U4368" t="s">
        <v>2022</v>
      </c>
    </row>
    <row r="4369" spans="1:21" hidden="1" x14ac:dyDescent="0.25">
      <c r="A4369" t="s">
        <v>2754</v>
      </c>
      <c r="B4369" t="s">
        <v>16</v>
      </c>
      <c r="C4369" t="s">
        <v>17</v>
      </c>
      <c r="D4369" t="s">
        <v>2243</v>
      </c>
      <c r="E4369" s="1">
        <v>45247</v>
      </c>
      <c r="F4369" s="3" t="s">
        <v>4236</v>
      </c>
      <c r="G4369" t="s">
        <v>4237</v>
      </c>
      <c r="H4369" t="s">
        <v>4166</v>
      </c>
      <c r="I4369" t="s">
        <v>4114</v>
      </c>
      <c r="J4369" s="3" t="s">
        <v>4238</v>
      </c>
      <c r="K4369" s="3">
        <v>1380980</v>
      </c>
      <c r="L4369" s="3" t="s">
        <v>22</v>
      </c>
      <c r="M4369" s="5" t="s">
        <v>4239</v>
      </c>
      <c r="O4369" t="s">
        <v>23</v>
      </c>
      <c r="P4369">
        <v>6</v>
      </c>
      <c r="S4369" s="6">
        <v>45506</v>
      </c>
      <c r="T4369" t="s">
        <v>2032</v>
      </c>
      <c r="U4369" t="s">
        <v>2615</v>
      </c>
    </row>
    <row r="4370" spans="1:21" hidden="1" x14ac:dyDescent="0.25">
      <c r="A4370" t="s">
        <v>2754</v>
      </c>
      <c r="B4370" t="s">
        <v>16</v>
      </c>
      <c r="C4370" t="s">
        <v>17</v>
      </c>
      <c r="D4370" t="s">
        <v>2243</v>
      </c>
      <c r="E4370" s="1">
        <v>45247</v>
      </c>
      <c r="F4370" s="3" t="s">
        <v>4240</v>
      </c>
      <c r="G4370" t="s">
        <v>4241</v>
      </c>
      <c r="H4370" t="s">
        <v>2243</v>
      </c>
      <c r="I4370" t="s">
        <v>4114</v>
      </c>
      <c r="J4370" s="3" t="s">
        <v>4242</v>
      </c>
      <c r="K4370" s="3">
        <v>1385579</v>
      </c>
      <c r="L4370" s="3" t="s">
        <v>22</v>
      </c>
      <c r="M4370" s="5">
        <v>46876</v>
      </c>
      <c r="N4370">
        <v>96</v>
      </c>
      <c r="O4370" t="s">
        <v>23</v>
      </c>
      <c r="R4370" s="10">
        <v>0</v>
      </c>
      <c r="S4370" s="6">
        <v>45250</v>
      </c>
      <c r="T4370" t="s">
        <v>2032</v>
      </c>
      <c r="U4370" t="s">
        <v>2022</v>
      </c>
    </row>
    <row r="4371" spans="1:21" hidden="1" x14ac:dyDescent="0.25">
      <c r="A4371" t="s">
        <v>2754</v>
      </c>
      <c r="B4371" t="s">
        <v>16</v>
      </c>
      <c r="C4371" t="s">
        <v>17</v>
      </c>
      <c r="D4371" t="s">
        <v>2243</v>
      </c>
      <c r="E4371" s="1">
        <v>45247</v>
      </c>
      <c r="F4371" s="3" t="s">
        <v>4240</v>
      </c>
      <c r="G4371" t="s">
        <v>4241</v>
      </c>
      <c r="H4371" t="s">
        <v>2243</v>
      </c>
      <c r="I4371" t="s">
        <v>4114</v>
      </c>
      <c r="J4371" s="3" t="s">
        <v>4242</v>
      </c>
      <c r="K4371" s="3">
        <v>1385579</v>
      </c>
      <c r="L4371" s="3" t="s">
        <v>22</v>
      </c>
      <c r="M4371" s="5">
        <v>46876</v>
      </c>
      <c r="O4371" t="s">
        <v>23</v>
      </c>
      <c r="P4371">
        <v>96</v>
      </c>
      <c r="S4371" s="6">
        <v>45506</v>
      </c>
      <c r="T4371" t="s">
        <v>2032</v>
      </c>
      <c r="U4371" t="s">
        <v>2615</v>
      </c>
    </row>
    <row r="4372" spans="1:21" hidden="1" x14ac:dyDescent="0.25">
      <c r="A4372" t="s">
        <v>2754</v>
      </c>
      <c r="B4372" t="s">
        <v>16</v>
      </c>
      <c r="C4372" t="s">
        <v>17</v>
      </c>
      <c r="D4372" t="s">
        <v>2243</v>
      </c>
      <c r="E4372" s="1">
        <v>45247</v>
      </c>
      <c r="F4372" s="3" t="s">
        <v>4243</v>
      </c>
      <c r="G4372" t="s">
        <v>4244</v>
      </c>
      <c r="H4372" t="s">
        <v>2243</v>
      </c>
      <c r="I4372" t="s">
        <v>4114</v>
      </c>
      <c r="J4372" s="3" t="s">
        <v>4245</v>
      </c>
      <c r="K4372" s="3">
        <v>1389104</v>
      </c>
      <c r="L4372" s="3" t="s">
        <v>22</v>
      </c>
      <c r="M4372" s="5">
        <v>46951</v>
      </c>
      <c r="N4372">
        <v>24</v>
      </c>
      <c r="O4372" t="s">
        <v>23</v>
      </c>
      <c r="R4372" s="10">
        <v>0</v>
      </c>
      <c r="S4372" s="6">
        <v>45616</v>
      </c>
      <c r="T4372" t="s">
        <v>2032</v>
      </c>
      <c r="U4372" t="s">
        <v>2022</v>
      </c>
    </row>
    <row r="4373" spans="1:21" hidden="1" x14ac:dyDescent="0.25">
      <c r="A4373" t="s">
        <v>2754</v>
      </c>
      <c r="B4373" t="s">
        <v>16</v>
      </c>
      <c r="C4373" t="s">
        <v>17</v>
      </c>
      <c r="D4373" t="s">
        <v>2243</v>
      </c>
      <c r="E4373" s="1">
        <v>45247</v>
      </c>
      <c r="F4373" s="3" t="s">
        <v>4243</v>
      </c>
      <c r="G4373" t="s">
        <v>4244</v>
      </c>
      <c r="H4373" t="s">
        <v>2243</v>
      </c>
      <c r="I4373" t="s">
        <v>4114</v>
      </c>
      <c r="J4373" s="3" t="s">
        <v>4245</v>
      </c>
      <c r="K4373" s="3">
        <v>1389104</v>
      </c>
      <c r="L4373" s="3" t="s">
        <v>22</v>
      </c>
      <c r="M4373" s="5">
        <v>46951</v>
      </c>
      <c r="O4373" t="s">
        <v>23</v>
      </c>
      <c r="P4373">
        <v>24</v>
      </c>
      <c r="S4373" s="6">
        <v>45506</v>
      </c>
      <c r="T4373" t="s">
        <v>2032</v>
      </c>
      <c r="U4373" t="s">
        <v>2615</v>
      </c>
    </row>
    <row r="4374" spans="1:21" hidden="1" x14ac:dyDescent="0.25">
      <c r="A4374" t="s">
        <v>2754</v>
      </c>
      <c r="B4374" t="s">
        <v>16</v>
      </c>
      <c r="C4374" t="s">
        <v>17</v>
      </c>
      <c r="D4374" t="s">
        <v>2243</v>
      </c>
      <c r="E4374" s="1">
        <v>45247</v>
      </c>
      <c r="F4374" s="3" t="s">
        <v>4246</v>
      </c>
      <c r="G4374" t="s">
        <v>4247</v>
      </c>
      <c r="H4374" t="s">
        <v>2243</v>
      </c>
      <c r="I4374" t="s">
        <v>4114</v>
      </c>
      <c r="J4374" s="3" t="s">
        <v>4248</v>
      </c>
      <c r="K4374" s="3">
        <v>1387157</v>
      </c>
      <c r="L4374" s="3" t="s">
        <v>22</v>
      </c>
      <c r="M4374" s="5">
        <v>46906</v>
      </c>
      <c r="N4374">
        <v>40</v>
      </c>
      <c r="O4374" t="s">
        <v>23</v>
      </c>
      <c r="R4374" s="10">
        <v>0</v>
      </c>
      <c r="S4374" s="6">
        <v>45250</v>
      </c>
      <c r="T4374" t="s">
        <v>2032</v>
      </c>
      <c r="U4374" t="s">
        <v>2022</v>
      </c>
    </row>
    <row r="4375" spans="1:21" hidden="1" x14ac:dyDescent="0.25">
      <c r="A4375" t="s">
        <v>2754</v>
      </c>
      <c r="B4375" t="s">
        <v>16</v>
      </c>
      <c r="C4375" t="s">
        <v>17</v>
      </c>
      <c r="D4375" t="s">
        <v>2243</v>
      </c>
      <c r="E4375" s="1">
        <v>45247</v>
      </c>
      <c r="F4375" s="3" t="s">
        <v>4246</v>
      </c>
      <c r="G4375" t="s">
        <v>4247</v>
      </c>
      <c r="H4375" t="s">
        <v>2243</v>
      </c>
      <c r="I4375" t="s">
        <v>4114</v>
      </c>
      <c r="J4375" s="3" t="s">
        <v>4248</v>
      </c>
      <c r="K4375" s="3">
        <v>1387157</v>
      </c>
      <c r="L4375" s="3" t="s">
        <v>22</v>
      </c>
      <c r="M4375" s="5">
        <v>46906</v>
      </c>
      <c r="O4375" t="s">
        <v>23</v>
      </c>
      <c r="P4375">
        <v>40</v>
      </c>
      <c r="S4375" s="6">
        <v>45506</v>
      </c>
      <c r="T4375" t="s">
        <v>2032</v>
      </c>
      <c r="U4375" t="s">
        <v>2615</v>
      </c>
    </row>
    <row r="4376" spans="1:21" hidden="1" x14ac:dyDescent="0.25">
      <c r="A4376" t="s">
        <v>2754</v>
      </c>
      <c r="B4376" t="s">
        <v>16</v>
      </c>
      <c r="C4376" t="s">
        <v>17</v>
      </c>
      <c r="D4376" t="s">
        <v>2243</v>
      </c>
      <c r="E4376" s="1">
        <v>45247</v>
      </c>
      <c r="F4376" s="3" t="s">
        <v>2755</v>
      </c>
      <c r="G4376" t="s">
        <v>4249</v>
      </c>
      <c r="H4376" t="s">
        <v>2243</v>
      </c>
      <c r="I4376" t="s">
        <v>4114</v>
      </c>
      <c r="J4376" s="3" t="s">
        <v>4250</v>
      </c>
      <c r="K4376" s="3">
        <v>1384160</v>
      </c>
      <c r="L4376" s="3" t="s">
        <v>22</v>
      </c>
      <c r="M4376" s="5">
        <v>47074</v>
      </c>
      <c r="N4376">
        <v>20</v>
      </c>
      <c r="O4376" t="s">
        <v>23</v>
      </c>
      <c r="R4376" s="10">
        <v>0</v>
      </c>
      <c r="S4376" s="6">
        <v>45247</v>
      </c>
      <c r="T4376" t="s">
        <v>2032</v>
      </c>
      <c r="U4376" t="s">
        <v>2022</v>
      </c>
    </row>
    <row r="4377" spans="1:21" hidden="1" x14ac:dyDescent="0.25">
      <c r="A4377" t="s">
        <v>2754</v>
      </c>
      <c r="B4377" t="s">
        <v>16</v>
      </c>
      <c r="C4377" t="s">
        <v>17</v>
      </c>
      <c r="D4377" t="s">
        <v>2243</v>
      </c>
      <c r="E4377" s="1">
        <v>45247</v>
      </c>
      <c r="F4377" s="3" t="s">
        <v>2755</v>
      </c>
      <c r="G4377" t="s">
        <v>4249</v>
      </c>
      <c r="H4377" t="s">
        <v>2243</v>
      </c>
      <c r="I4377" t="s">
        <v>4114</v>
      </c>
      <c r="J4377" s="3" t="s">
        <v>4250</v>
      </c>
      <c r="K4377" s="3">
        <v>1384160</v>
      </c>
      <c r="L4377" s="3" t="s">
        <v>22</v>
      </c>
      <c r="M4377" s="5">
        <v>47074</v>
      </c>
      <c r="O4377" t="s">
        <v>23</v>
      </c>
      <c r="P4377">
        <v>20</v>
      </c>
      <c r="S4377" s="6">
        <v>45506</v>
      </c>
      <c r="T4377" t="s">
        <v>2032</v>
      </c>
      <c r="U4377" t="s">
        <v>2615</v>
      </c>
    </row>
    <row r="4378" spans="1:21" hidden="1" x14ac:dyDescent="0.25">
      <c r="A4378" t="s">
        <v>2754</v>
      </c>
      <c r="B4378" t="s">
        <v>16</v>
      </c>
      <c r="C4378" t="s">
        <v>17</v>
      </c>
      <c r="D4378" t="s">
        <v>2243</v>
      </c>
      <c r="E4378" s="1">
        <v>45252</v>
      </c>
      <c r="F4378" s="3" t="s">
        <v>4251</v>
      </c>
      <c r="G4378" t="s">
        <v>4252</v>
      </c>
      <c r="H4378" t="s">
        <v>2243</v>
      </c>
      <c r="I4378" t="s">
        <v>4253</v>
      </c>
      <c r="J4378" s="3" t="s">
        <v>4254</v>
      </c>
      <c r="K4378" s="3" t="s">
        <v>4255</v>
      </c>
      <c r="L4378" s="3" t="s">
        <v>22</v>
      </c>
      <c r="M4378" s="5">
        <v>46180</v>
      </c>
      <c r="N4378">
        <v>200</v>
      </c>
      <c r="O4378" t="s">
        <v>23</v>
      </c>
      <c r="R4378" s="10">
        <v>0</v>
      </c>
      <c r="S4378" s="6">
        <v>45257</v>
      </c>
      <c r="T4378" t="s">
        <v>2032</v>
      </c>
      <c r="U4378" t="s">
        <v>2022</v>
      </c>
    </row>
    <row r="4379" spans="1:21" hidden="1" x14ac:dyDescent="0.25">
      <c r="A4379" t="s">
        <v>2754</v>
      </c>
      <c r="B4379" t="s">
        <v>16</v>
      </c>
      <c r="C4379" t="s">
        <v>17</v>
      </c>
      <c r="D4379" t="s">
        <v>2243</v>
      </c>
      <c r="E4379" s="1">
        <v>45252</v>
      </c>
      <c r="F4379" s="3" t="s">
        <v>4251</v>
      </c>
      <c r="G4379" t="s">
        <v>4252</v>
      </c>
      <c r="H4379" t="s">
        <v>2243</v>
      </c>
      <c r="I4379" t="s">
        <v>4253</v>
      </c>
      <c r="J4379" s="3" t="s">
        <v>4254</v>
      </c>
      <c r="K4379" s="3" t="s">
        <v>4255</v>
      </c>
      <c r="L4379" s="3" t="s">
        <v>22</v>
      </c>
      <c r="M4379" s="5">
        <v>46180</v>
      </c>
      <c r="O4379" t="s">
        <v>23</v>
      </c>
      <c r="P4379">
        <v>200</v>
      </c>
      <c r="S4379" s="6">
        <v>45506</v>
      </c>
      <c r="T4379" t="s">
        <v>2032</v>
      </c>
      <c r="U4379" t="s">
        <v>2615</v>
      </c>
    </row>
    <row r="4380" spans="1:21" hidden="1" x14ac:dyDescent="0.25">
      <c r="A4380" t="s">
        <v>2754</v>
      </c>
      <c r="B4380" t="s">
        <v>16</v>
      </c>
      <c r="C4380" t="s">
        <v>17</v>
      </c>
      <c r="D4380" t="s">
        <v>2243</v>
      </c>
      <c r="E4380" s="1">
        <v>45250</v>
      </c>
      <c r="F4380" s="3">
        <v>369060010</v>
      </c>
      <c r="G4380" t="s">
        <v>3556</v>
      </c>
      <c r="H4380" t="s">
        <v>3383</v>
      </c>
      <c r="I4380" t="s">
        <v>1979</v>
      </c>
      <c r="J4380" s="3" t="s">
        <v>3557</v>
      </c>
      <c r="K4380" s="3" t="s">
        <v>3385</v>
      </c>
      <c r="L4380" s="3" t="s">
        <v>22</v>
      </c>
      <c r="M4380" s="5">
        <v>47077</v>
      </c>
      <c r="O4380" t="s">
        <v>23</v>
      </c>
      <c r="P4380">
        <v>10</v>
      </c>
      <c r="S4380" s="6">
        <v>45506</v>
      </c>
      <c r="T4380" t="s">
        <v>2032</v>
      </c>
      <c r="U4380" t="s">
        <v>4256</v>
      </c>
    </row>
    <row r="4381" spans="1:21" hidden="1" x14ac:dyDescent="0.25">
      <c r="A4381" t="s">
        <v>2754</v>
      </c>
      <c r="B4381" t="s">
        <v>16</v>
      </c>
      <c r="C4381" t="s">
        <v>17</v>
      </c>
      <c r="D4381" t="s">
        <v>2243</v>
      </c>
      <c r="E4381" s="1">
        <v>45252</v>
      </c>
      <c r="F4381" s="3">
        <v>3100499</v>
      </c>
      <c r="G4381" t="s">
        <v>4257</v>
      </c>
      <c r="H4381" t="s">
        <v>3383</v>
      </c>
      <c r="I4381" t="s">
        <v>897</v>
      </c>
      <c r="J4381" s="3" t="s">
        <v>4258</v>
      </c>
      <c r="K4381" s="3" t="s">
        <v>4259</v>
      </c>
      <c r="L4381" s="3" t="s">
        <v>22</v>
      </c>
      <c r="M4381" s="5">
        <v>46933</v>
      </c>
      <c r="N4381">
        <v>50</v>
      </c>
      <c r="O4381" t="s">
        <v>525</v>
      </c>
      <c r="R4381" s="10">
        <v>0</v>
      </c>
      <c r="S4381" s="6">
        <v>45252</v>
      </c>
      <c r="T4381" t="s">
        <v>2032</v>
      </c>
      <c r="U4381" t="s">
        <v>2022</v>
      </c>
    </row>
    <row r="4382" spans="1:21" hidden="1" x14ac:dyDescent="0.25">
      <c r="A4382" t="s">
        <v>2754</v>
      </c>
      <c r="B4382" t="s">
        <v>16</v>
      </c>
      <c r="C4382" t="s">
        <v>17</v>
      </c>
      <c r="D4382" t="s">
        <v>2243</v>
      </c>
      <c r="E4382" s="1">
        <v>45252</v>
      </c>
      <c r="F4382" s="3">
        <v>3100499</v>
      </c>
      <c r="G4382" t="s">
        <v>4257</v>
      </c>
      <c r="H4382" t="s">
        <v>3383</v>
      </c>
      <c r="I4382" t="s">
        <v>897</v>
      </c>
      <c r="J4382" s="3" t="s">
        <v>4258</v>
      </c>
      <c r="K4382" s="3" t="s">
        <v>4259</v>
      </c>
      <c r="L4382" s="3" t="s">
        <v>22</v>
      </c>
      <c r="M4382" s="5">
        <v>46933</v>
      </c>
      <c r="O4382" t="s">
        <v>525</v>
      </c>
      <c r="P4382">
        <v>50</v>
      </c>
      <c r="S4382" s="6">
        <v>45506</v>
      </c>
      <c r="T4382" t="s">
        <v>2032</v>
      </c>
      <c r="U4382" t="s">
        <v>4256</v>
      </c>
    </row>
    <row r="4383" spans="1:21" hidden="1" x14ac:dyDescent="0.25">
      <c r="A4383" t="s">
        <v>2754</v>
      </c>
      <c r="B4383" t="s">
        <v>16</v>
      </c>
      <c r="C4383" t="s">
        <v>17</v>
      </c>
      <c r="D4383" t="s">
        <v>2243</v>
      </c>
      <c r="E4383" s="1">
        <v>45258</v>
      </c>
      <c r="F4383" s="3" t="s">
        <v>4260</v>
      </c>
      <c r="G4383" t="s">
        <v>4261</v>
      </c>
      <c r="H4383" t="s">
        <v>4262</v>
      </c>
      <c r="I4383" t="s">
        <v>4114</v>
      </c>
      <c r="J4383" s="3" t="s">
        <v>4263</v>
      </c>
      <c r="K4383" s="3" t="s">
        <v>4264</v>
      </c>
      <c r="L4383" s="3" t="s">
        <v>22</v>
      </c>
      <c r="M4383" s="5">
        <v>46081</v>
      </c>
      <c r="N4383">
        <v>10</v>
      </c>
      <c r="O4383" t="s">
        <v>23</v>
      </c>
      <c r="R4383" s="10">
        <v>0</v>
      </c>
      <c r="S4383" s="6">
        <v>45259</v>
      </c>
      <c r="T4383" t="s">
        <v>2032</v>
      </c>
      <c r="U4383" t="s">
        <v>2022</v>
      </c>
    </row>
    <row r="4384" spans="1:21" hidden="1" x14ac:dyDescent="0.25">
      <c r="A4384" t="s">
        <v>2754</v>
      </c>
      <c r="B4384" t="s">
        <v>16</v>
      </c>
      <c r="C4384" t="s">
        <v>17</v>
      </c>
      <c r="D4384" t="s">
        <v>2243</v>
      </c>
      <c r="E4384" s="1">
        <v>45258</v>
      </c>
      <c r="F4384" s="3" t="s">
        <v>4260</v>
      </c>
      <c r="G4384" t="s">
        <v>4261</v>
      </c>
      <c r="H4384" t="s">
        <v>4262</v>
      </c>
      <c r="I4384" t="s">
        <v>4114</v>
      </c>
      <c r="J4384" s="3" t="s">
        <v>4263</v>
      </c>
      <c r="K4384" s="3" t="s">
        <v>4264</v>
      </c>
      <c r="L4384" s="3" t="s">
        <v>22</v>
      </c>
      <c r="M4384" s="5">
        <v>46081</v>
      </c>
      <c r="O4384" t="s">
        <v>23</v>
      </c>
      <c r="P4384">
        <v>1</v>
      </c>
      <c r="S4384" s="6">
        <v>45492</v>
      </c>
      <c r="T4384" t="s">
        <v>1284</v>
      </c>
      <c r="U4384" t="s">
        <v>4265</v>
      </c>
    </row>
    <row r="4385" spans="1:21" hidden="1" x14ac:dyDescent="0.25">
      <c r="A4385" t="s">
        <v>2754</v>
      </c>
      <c r="B4385" t="s">
        <v>16</v>
      </c>
      <c r="C4385" t="s">
        <v>17</v>
      </c>
      <c r="D4385" t="s">
        <v>2243</v>
      </c>
      <c r="E4385" s="1">
        <v>45258</v>
      </c>
      <c r="F4385" s="3" t="s">
        <v>4260</v>
      </c>
      <c r="G4385" t="s">
        <v>4261</v>
      </c>
      <c r="H4385" t="s">
        <v>4262</v>
      </c>
      <c r="I4385" t="s">
        <v>4114</v>
      </c>
      <c r="J4385" s="3" t="s">
        <v>4263</v>
      </c>
      <c r="K4385" s="3" t="s">
        <v>4264</v>
      </c>
      <c r="L4385" s="3" t="s">
        <v>22</v>
      </c>
      <c r="M4385" s="5">
        <v>46081</v>
      </c>
      <c r="O4385" t="s">
        <v>23</v>
      </c>
      <c r="P4385">
        <v>9</v>
      </c>
      <c r="S4385" s="6">
        <v>45506</v>
      </c>
      <c r="T4385" t="s">
        <v>2032</v>
      </c>
      <c r="U4385" t="s">
        <v>2615</v>
      </c>
    </row>
    <row r="4386" spans="1:21" hidden="1" x14ac:dyDescent="0.25">
      <c r="A4386" t="s">
        <v>2754</v>
      </c>
      <c r="B4386" t="s">
        <v>74</v>
      </c>
      <c r="C4386" t="s">
        <v>722</v>
      </c>
      <c r="D4386" t="s">
        <v>2243</v>
      </c>
      <c r="E4386" s="1">
        <v>45258</v>
      </c>
      <c r="F4386" s="3" t="s">
        <v>4266</v>
      </c>
      <c r="G4386" t="s">
        <v>4267</v>
      </c>
      <c r="H4386" t="s">
        <v>2243</v>
      </c>
      <c r="I4386" t="s">
        <v>1702</v>
      </c>
      <c r="J4386" s="3" t="s">
        <v>4268</v>
      </c>
      <c r="K4386" s="3" t="s">
        <v>4269</v>
      </c>
      <c r="L4386" s="3" t="s">
        <v>22</v>
      </c>
      <c r="M4386" s="5">
        <v>45716</v>
      </c>
      <c r="N4386">
        <v>40</v>
      </c>
      <c r="O4386" t="s">
        <v>3541</v>
      </c>
      <c r="R4386" s="10">
        <v>0</v>
      </c>
      <c r="S4386" s="6">
        <v>45258</v>
      </c>
      <c r="T4386" t="s">
        <v>2032</v>
      </c>
      <c r="U4386" t="s">
        <v>2630</v>
      </c>
    </row>
    <row r="4387" spans="1:21" hidden="1" x14ac:dyDescent="0.25">
      <c r="A4387" t="s">
        <v>2754</v>
      </c>
      <c r="B4387" t="s">
        <v>74</v>
      </c>
      <c r="C4387" t="s">
        <v>722</v>
      </c>
      <c r="D4387" t="s">
        <v>2243</v>
      </c>
      <c r="E4387" s="1">
        <v>45258</v>
      </c>
      <c r="F4387" s="3" t="s">
        <v>4266</v>
      </c>
      <c r="G4387" t="s">
        <v>4267</v>
      </c>
      <c r="H4387" t="s">
        <v>3203</v>
      </c>
      <c r="I4387" t="s">
        <v>1702</v>
      </c>
      <c r="J4387" s="3" t="s">
        <v>4268</v>
      </c>
      <c r="K4387" s="3" t="s">
        <v>4269</v>
      </c>
      <c r="L4387" s="3" t="s">
        <v>22</v>
      </c>
      <c r="M4387" s="5">
        <v>45713</v>
      </c>
      <c r="O4387" t="s">
        <v>3541</v>
      </c>
      <c r="P4387">
        <v>40</v>
      </c>
      <c r="S4387" s="6">
        <v>45509</v>
      </c>
      <c r="T4387" t="s">
        <v>2032</v>
      </c>
      <c r="U4387" t="s">
        <v>4270</v>
      </c>
    </row>
    <row r="4388" spans="1:21" hidden="1" x14ac:dyDescent="0.25">
      <c r="A4388" t="s">
        <v>2754</v>
      </c>
      <c r="B4388" t="s">
        <v>74</v>
      </c>
      <c r="C4388" t="s">
        <v>722</v>
      </c>
      <c r="D4388" t="s">
        <v>2243</v>
      </c>
      <c r="E4388" s="1">
        <v>45247</v>
      </c>
      <c r="F4388" s="3" t="s">
        <v>4271</v>
      </c>
      <c r="G4388" t="s">
        <v>4272</v>
      </c>
      <c r="H4388" t="s">
        <v>2243</v>
      </c>
      <c r="I4388" t="s">
        <v>452</v>
      </c>
      <c r="J4388" s="3" t="s">
        <v>4273</v>
      </c>
      <c r="K4388" s="3" t="s">
        <v>4275</v>
      </c>
      <c r="L4388" s="3" t="s">
        <v>22</v>
      </c>
      <c r="M4388" s="5">
        <v>45677</v>
      </c>
      <c r="N4388">
        <v>500</v>
      </c>
      <c r="O4388" t="s">
        <v>103</v>
      </c>
      <c r="R4388" s="10">
        <v>0</v>
      </c>
      <c r="S4388" s="6">
        <v>45247</v>
      </c>
      <c r="T4388" t="s">
        <v>2032</v>
      </c>
      <c r="U4388" t="s">
        <v>2630</v>
      </c>
    </row>
    <row r="4389" spans="1:21" hidden="1" x14ac:dyDescent="0.25">
      <c r="A4389" t="s">
        <v>2754</v>
      </c>
      <c r="B4389" t="s">
        <v>74</v>
      </c>
      <c r="C4389" t="s">
        <v>722</v>
      </c>
      <c r="D4389" t="s">
        <v>2243</v>
      </c>
      <c r="E4389" s="1">
        <v>45247</v>
      </c>
      <c r="F4389" s="3" t="s">
        <v>4271</v>
      </c>
      <c r="G4389" t="s">
        <v>4272</v>
      </c>
      <c r="H4389" t="s">
        <v>2243</v>
      </c>
      <c r="I4389" t="s">
        <v>452</v>
      </c>
      <c r="J4389" s="3" t="s">
        <v>4273</v>
      </c>
      <c r="K4389" s="3" t="s">
        <v>4275</v>
      </c>
      <c r="L4389" s="3" t="s">
        <v>22</v>
      </c>
      <c r="M4389" s="5">
        <v>45677</v>
      </c>
      <c r="O4389" t="s">
        <v>103</v>
      </c>
      <c r="P4389">
        <v>500</v>
      </c>
      <c r="S4389" s="6">
        <v>45509</v>
      </c>
      <c r="T4389" t="s">
        <v>2032</v>
      </c>
      <c r="U4389" t="s">
        <v>1396</v>
      </c>
    </row>
    <row r="4390" spans="1:21" hidden="1" x14ac:dyDescent="0.25">
      <c r="A4390" t="s">
        <v>2754</v>
      </c>
      <c r="B4390" t="s">
        <v>74</v>
      </c>
      <c r="C4390" t="s">
        <v>722</v>
      </c>
      <c r="D4390" t="s">
        <v>2243</v>
      </c>
      <c r="E4390" s="1">
        <v>45247</v>
      </c>
      <c r="F4390" s="3" t="s">
        <v>4276</v>
      </c>
      <c r="G4390" t="s">
        <v>4277</v>
      </c>
      <c r="H4390" t="s">
        <v>2243</v>
      </c>
      <c r="I4390" t="s">
        <v>323</v>
      </c>
      <c r="J4390" s="3" t="s">
        <v>4278</v>
      </c>
      <c r="K4390" s="3" t="s">
        <v>4279</v>
      </c>
      <c r="L4390" s="3" t="s">
        <v>22</v>
      </c>
      <c r="M4390" s="5">
        <v>45535</v>
      </c>
      <c r="N4390">
        <v>100</v>
      </c>
      <c r="O4390" t="s">
        <v>2985</v>
      </c>
      <c r="R4390" s="10">
        <v>0</v>
      </c>
      <c r="S4390" s="6">
        <v>45247</v>
      </c>
      <c r="T4390" t="s">
        <v>2032</v>
      </c>
      <c r="U4390" t="s">
        <v>2630</v>
      </c>
    </row>
    <row r="4391" spans="1:21" hidden="1" x14ac:dyDescent="0.25">
      <c r="A4391" t="s">
        <v>2754</v>
      </c>
      <c r="B4391" t="s">
        <v>74</v>
      </c>
      <c r="C4391" t="s">
        <v>722</v>
      </c>
      <c r="D4391" t="s">
        <v>2243</v>
      </c>
      <c r="E4391" s="1">
        <v>45247</v>
      </c>
      <c r="F4391" s="3" t="s">
        <v>4276</v>
      </c>
      <c r="G4391" t="s">
        <v>4277</v>
      </c>
      <c r="H4391" t="s">
        <v>2243</v>
      </c>
      <c r="I4391" t="s">
        <v>323</v>
      </c>
      <c r="J4391" s="3" t="s">
        <v>4278</v>
      </c>
      <c r="K4391" s="3" t="s">
        <v>4279</v>
      </c>
      <c r="L4391" s="3" t="s">
        <v>22</v>
      </c>
      <c r="M4391" s="5">
        <v>45535</v>
      </c>
      <c r="O4391" t="s">
        <v>2985</v>
      </c>
      <c r="P4391">
        <v>100</v>
      </c>
      <c r="S4391" s="6">
        <v>45509</v>
      </c>
      <c r="T4391" t="s">
        <v>2032</v>
      </c>
      <c r="U4391" t="s">
        <v>4270</v>
      </c>
    </row>
    <row r="4392" spans="1:21" hidden="1" x14ac:dyDescent="0.25">
      <c r="A4392" t="s">
        <v>2754</v>
      </c>
      <c r="B4392" t="s">
        <v>74</v>
      </c>
      <c r="C4392" t="s">
        <v>722</v>
      </c>
      <c r="D4392" t="s">
        <v>2243</v>
      </c>
      <c r="E4392" s="1">
        <v>45247</v>
      </c>
      <c r="F4392" s="3" t="s">
        <v>4280</v>
      </c>
      <c r="G4392" t="s">
        <v>4281</v>
      </c>
      <c r="H4392" t="s">
        <v>2243</v>
      </c>
      <c r="I4392" t="s">
        <v>452</v>
      </c>
      <c r="J4392" s="3" t="s">
        <v>4282</v>
      </c>
      <c r="K4392" s="3" t="s">
        <v>4283</v>
      </c>
      <c r="L4392" s="3" t="s">
        <v>22</v>
      </c>
      <c r="M4392" s="5">
        <v>45747</v>
      </c>
      <c r="N4392">
        <v>500</v>
      </c>
      <c r="O4392" t="s">
        <v>2620</v>
      </c>
      <c r="R4392" s="10">
        <v>0</v>
      </c>
      <c r="S4392" s="6">
        <v>45247</v>
      </c>
      <c r="T4392" t="s">
        <v>2032</v>
      </c>
      <c r="U4392" t="s">
        <v>2630</v>
      </c>
    </row>
    <row r="4393" spans="1:21" hidden="1" x14ac:dyDescent="0.25">
      <c r="A4393" t="s">
        <v>2754</v>
      </c>
      <c r="B4393" t="s">
        <v>74</v>
      </c>
      <c r="C4393" t="s">
        <v>722</v>
      </c>
      <c r="D4393" t="s">
        <v>2243</v>
      </c>
      <c r="E4393" s="1">
        <v>45247</v>
      </c>
      <c r="F4393" s="3" t="s">
        <v>4280</v>
      </c>
      <c r="G4393" t="s">
        <v>4281</v>
      </c>
      <c r="H4393" t="s">
        <v>2243</v>
      </c>
      <c r="I4393" t="s">
        <v>452</v>
      </c>
      <c r="J4393" s="3" t="s">
        <v>4282</v>
      </c>
      <c r="K4393" s="3" t="s">
        <v>4283</v>
      </c>
      <c r="L4393" s="3" t="s">
        <v>22</v>
      </c>
      <c r="M4393" s="5">
        <v>45747</v>
      </c>
      <c r="O4393" t="s">
        <v>2620</v>
      </c>
      <c r="P4393">
        <v>500</v>
      </c>
      <c r="S4393" s="6">
        <v>45509</v>
      </c>
      <c r="T4393" t="s">
        <v>2032</v>
      </c>
      <c r="U4393" t="s">
        <v>4270</v>
      </c>
    </row>
    <row r="4394" spans="1:21" hidden="1" x14ac:dyDescent="0.25">
      <c r="A4394" t="s">
        <v>2754</v>
      </c>
      <c r="B4394" t="s">
        <v>74</v>
      </c>
      <c r="C4394" t="s">
        <v>722</v>
      </c>
      <c r="D4394" t="s">
        <v>2243</v>
      </c>
      <c r="E4394" s="1">
        <v>45252</v>
      </c>
      <c r="F4394" s="3" t="s">
        <v>4041</v>
      </c>
      <c r="G4394" t="s">
        <v>4284</v>
      </c>
      <c r="H4394" t="s">
        <v>2243</v>
      </c>
      <c r="I4394" t="s">
        <v>323</v>
      </c>
      <c r="J4394" s="3" t="s">
        <v>4285</v>
      </c>
      <c r="K4394" s="3" t="s">
        <v>4286</v>
      </c>
      <c r="L4394" s="3" t="s">
        <v>22</v>
      </c>
      <c r="M4394" s="5">
        <v>46081</v>
      </c>
      <c r="N4394">
        <v>1</v>
      </c>
      <c r="O4394" t="s">
        <v>3541</v>
      </c>
      <c r="R4394" s="10">
        <v>0</v>
      </c>
      <c r="S4394" s="6">
        <v>45252</v>
      </c>
      <c r="T4394" t="s">
        <v>2032</v>
      </c>
      <c r="U4394" t="s">
        <v>2630</v>
      </c>
    </row>
    <row r="4395" spans="1:21" hidden="1" x14ac:dyDescent="0.25">
      <c r="A4395" t="s">
        <v>2754</v>
      </c>
      <c r="B4395" t="s">
        <v>74</v>
      </c>
      <c r="C4395" t="s">
        <v>722</v>
      </c>
      <c r="D4395" t="s">
        <v>2243</v>
      </c>
      <c r="E4395" s="1">
        <v>45252</v>
      </c>
      <c r="F4395" s="3" t="s">
        <v>4041</v>
      </c>
      <c r="G4395" t="s">
        <v>4284</v>
      </c>
      <c r="H4395" t="s">
        <v>3203</v>
      </c>
      <c r="I4395" t="s">
        <v>323</v>
      </c>
      <c r="J4395" s="3" t="s">
        <v>4285</v>
      </c>
      <c r="K4395" s="3" t="s">
        <v>4286</v>
      </c>
      <c r="L4395" s="3" t="s">
        <v>22</v>
      </c>
      <c r="M4395" s="5">
        <v>46081</v>
      </c>
      <c r="O4395" t="s">
        <v>3541</v>
      </c>
      <c r="P4395">
        <v>1</v>
      </c>
      <c r="S4395" s="6">
        <v>45509</v>
      </c>
      <c r="T4395" t="s">
        <v>2032</v>
      </c>
      <c r="U4395" t="s">
        <v>4270</v>
      </c>
    </row>
    <row r="4396" spans="1:21" hidden="1" x14ac:dyDescent="0.25">
      <c r="A4396" t="s">
        <v>2754</v>
      </c>
      <c r="B4396" t="s">
        <v>74</v>
      </c>
      <c r="C4396" t="s">
        <v>722</v>
      </c>
      <c r="D4396" t="s">
        <v>2243</v>
      </c>
      <c r="E4396" s="1">
        <v>45230</v>
      </c>
      <c r="F4396" s="3" t="s">
        <v>4287</v>
      </c>
      <c r="G4396" t="s">
        <v>4288</v>
      </c>
      <c r="H4396" t="s">
        <v>3203</v>
      </c>
      <c r="I4396" t="s">
        <v>4290</v>
      </c>
      <c r="J4396" s="3" t="s">
        <v>4289</v>
      </c>
      <c r="K4396" s="3" t="s">
        <v>4291</v>
      </c>
      <c r="L4396" s="3" t="s">
        <v>22</v>
      </c>
      <c r="M4396" s="5">
        <v>45574</v>
      </c>
      <c r="N4396">
        <v>164</v>
      </c>
      <c r="O4396" t="s">
        <v>2985</v>
      </c>
      <c r="R4396" s="10">
        <v>0</v>
      </c>
      <c r="S4396" s="6">
        <v>45596</v>
      </c>
      <c r="T4396" t="s">
        <v>2032</v>
      </c>
      <c r="U4396" t="s">
        <v>2630</v>
      </c>
    </row>
    <row r="4397" spans="1:21" hidden="1" x14ac:dyDescent="0.25">
      <c r="A4397" t="s">
        <v>2754</v>
      </c>
      <c r="B4397" t="s">
        <v>74</v>
      </c>
      <c r="C4397" t="s">
        <v>722</v>
      </c>
      <c r="D4397" t="s">
        <v>2243</v>
      </c>
      <c r="E4397" s="1">
        <v>45230</v>
      </c>
      <c r="F4397" s="3" t="s">
        <v>4287</v>
      </c>
      <c r="G4397" t="s">
        <v>4288</v>
      </c>
      <c r="H4397" t="s">
        <v>3203</v>
      </c>
      <c r="I4397" t="s">
        <v>4290</v>
      </c>
      <c r="J4397" s="3" t="s">
        <v>4289</v>
      </c>
      <c r="K4397" s="3" t="s">
        <v>4291</v>
      </c>
      <c r="L4397" s="3" t="s">
        <v>22</v>
      </c>
      <c r="M4397" s="5">
        <v>45574</v>
      </c>
      <c r="O4397" t="s">
        <v>2985</v>
      </c>
      <c r="P4397">
        <v>164</v>
      </c>
      <c r="S4397" s="6">
        <v>45509</v>
      </c>
      <c r="T4397" t="s">
        <v>2032</v>
      </c>
      <c r="U4397" t="s">
        <v>4270</v>
      </c>
    </row>
    <row r="4398" spans="1:21" hidden="1" x14ac:dyDescent="0.25">
      <c r="A4398" t="s">
        <v>2754</v>
      </c>
      <c r="B4398" t="s">
        <v>74</v>
      </c>
      <c r="C4398" t="s">
        <v>722</v>
      </c>
      <c r="D4398" t="s">
        <v>2243</v>
      </c>
      <c r="E4398" s="1">
        <v>45252</v>
      </c>
      <c r="F4398" s="3" t="s">
        <v>3482</v>
      </c>
      <c r="G4398" t="s">
        <v>3483</v>
      </c>
      <c r="H4398" t="s">
        <v>3203</v>
      </c>
      <c r="I4398" t="s">
        <v>323</v>
      </c>
      <c r="J4398" s="3" t="s">
        <v>4292</v>
      </c>
      <c r="K4398" s="3" t="s">
        <v>4293</v>
      </c>
      <c r="L4398" s="3" t="s">
        <v>22</v>
      </c>
      <c r="M4398" s="5">
        <v>45504</v>
      </c>
      <c r="N4398">
        <v>1</v>
      </c>
      <c r="O4398" t="s">
        <v>3541</v>
      </c>
      <c r="R4398" s="10">
        <v>0</v>
      </c>
      <c r="S4398" s="6">
        <v>45252</v>
      </c>
      <c r="T4398" t="s">
        <v>2032</v>
      </c>
      <c r="U4398" t="s">
        <v>2630</v>
      </c>
    </row>
    <row r="4399" spans="1:21" hidden="1" x14ac:dyDescent="0.25">
      <c r="A4399" t="s">
        <v>2754</v>
      </c>
      <c r="B4399" t="s">
        <v>74</v>
      </c>
      <c r="C4399" t="s">
        <v>722</v>
      </c>
      <c r="D4399" t="s">
        <v>2243</v>
      </c>
      <c r="E4399" s="1">
        <v>45252</v>
      </c>
      <c r="F4399" s="3" t="s">
        <v>3482</v>
      </c>
      <c r="G4399" t="s">
        <v>3483</v>
      </c>
      <c r="H4399" t="s">
        <v>3203</v>
      </c>
      <c r="I4399" t="s">
        <v>323</v>
      </c>
      <c r="J4399" s="3" t="s">
        <v>4292</v>
      </c>
      <c r="K4399" s="3" t="s">
        <v>4293</v>
      </c>
      <c r="L4399" s="3" t="s">
        <v>22</v>
      </c>
      <c r="M4399" s="5">
        <v>45504</v>
      </c>
      <c r="O4399" t="s">
        <v>3541</v>
      </c>
      <c r="P4399">
        <v>1</v>
      </c>
      <c r="S4399" s="6">
        <v>45509</v>
      </c>
      <c r="T4399" t="s">
        <v>2032</v>
      </c>
      <c r="U4399" t="s">
        <v>4270</v>
      </c>
    </row>
    <row r="4400" spans="1:21" hidden="1" x14ac:dyDescent="0.25">
      <c r="A4400" t="s">
        <v>2754</v>
      </c>
      <c r="B4400" t="s">
        <v>74</v>
      </c>
      <c r="C4400" t="s">
        <v>722</v>
      </c>
      <c r="D4400" t="s">
        <v>2243</v>
      </c>
      <c r="E4400" s="1">
        <v>45247</v>
      </c>
      <c r="F4400" s="3" t="s">
        <v>4294</v>
      </c>
      <c r="G4400" t="s">
        <v>4295</v>
      </c>
      <c r="H4400" t="s">
        <v>3203</v>
      </c>
      <c r="I4400" t="s">
        <v>323</v>
      </c>
      <c r="J4400" s="3" t="s">
        <v>4274</v>
      </c>
      <c r="K4400" s="3" t="s">
        <v>4296</v>
      </c>
      <c r="L4400" s="3" t="s">
        <v>22</v>
      </c>
      <c r="M4400" s="5">
        <v>46507</v>
      </c>
      <c r="N4400">
        <v>500</v>
      </c>
      <c r="O4400" t="s">
        <v>4297</v>
      </c>
      <c r="R4400" s="10">
        <v>0</v>
      </c>
      <c r="S4400" s="6">
        <v>45247</v>
      </c>
      <c r="T4400" t="s">
        <v>2032</v>
      </c>
      <c r="U4400" t="s">
        <v>2630</v>
      </c>
    </row>
    <row r="4401" spans="1:21" hidden="1" x14ac:dyDescent="0.25">
      <c r="A4401" t="s">
        <v>2754</v>
      </c>
      <c r="B4401" t="s">
        <v>74</v>
      </c>
      <c r="C4401" t="s">
        <v>722</v>
      </c>
      <c r="D4401" t="s">
        <v>2243</v>
      </c>
      <c r="E4401" s="1">
        <v>45247</v>
      </c>
      <c r="F4401" s="3" t="s">
        <v>4294</v>
      </c>
      <c r="G4401" t="s">
        <v>4295</v>
      </c>
      <c r="H4401" t="s">
        <v>3203</v>
      </c>
      <c r="I4401" t="s">
        <v>323</v>
      </c>
      <c r="J4401" s="3" t="s">
        <v>4274</v>
      </c>
      <c r="K4401" s="3" t="s">
        <v>4296</v>
      </c>
      <c r="L4401" s="3" t="s">
        <v>22</v>
      </c>
      <c r="M4401" s="5">
        <v>46507</v>
      </c>
      <c r="O4401" t="s">
        <v>4297</v>
      </c>
      <c r="P4401">
        <v>500</v>
      </c>
      <c r="S4401" s="6">
        <v>45509</v>
      </c>
      <c r="T4401" t="s">
        <v>2032</v>
      </c>
      <c r="U4401" t="s">
        <v>4270</v>
      </c>
    </row>
    <row r="4402" spans="1:21" hidden="1" x14ac:dyDescent="0.25">
      <c r="A4402" t="s">
        <v>2754</v>
      </c>
      <c r="B4402" t="s">
        <v>74</v>
      </c>
      <c r="C4402" t="s">
        <v>722</v>
      </c>
      <c r="D4402" t="s">
        <v>2243</v>
      </c>
      <c r="E4402" s="1">
        <v>45131</v>
      </c>
      <c r="F4402" s="3" t="s">
        <v>4298</v>
      </c>
      <c r="G4402" t="s">
        <v>4299</v>
      </c>
      <c r="H4402" t="s">
        <v>3456</v>
      </c>
      <c r="I4402" t="s">
        <v>2243</v>
      </c>
      <c r="J4402" s="3" t="s">
        <v>4300</v>
      </c>
      <c r="K4402" s="3" t="s">
        <v>4301</v>
      </c>
      <c r="L4402" s="3" t="s">
        <v>22</v>
      </c>
      <c r="M4402" s="5">
        <v>46146</v>
      </c>
      <c r="N4402">
        <v>8</v>
      </c>
      <c r="O4402" t="s">
        <v>3541</v>
      </c>
      <c r="R4402" s="10">
        <v>0</v>
      </c>
      <c r="S4402" s="6">
        <v>45131</v>
      </c>
      <c r="T4402" t="s">
        <v>2032</v>
      </c>
      <c r="U4402" t="s">
        <v>2630</v>
      </c>
    </row>
    <row r="4403" spans="1:21" hidden="1" x14ac:dyDescent="0.25">
      <c r="A4403" t="s">
        <v>2754</v>
      </c>
      <c r="B4403" t="s">
        <v>74</v>
      </c>
      <c r="C4403" t="s">
        <v>722</v>
      </c>
      <c r="D4403" t="s">
        <v>2243</v>
      </c>
      <c r="E4403" s="1">
        <v>45131</v>
      </c>
      <c r="F4403" s="3" t="s">
        <v>4298</v>
      </c>
      <c r="G4403" t="s">
        <v>4299</v>
      </c>
      <c r="H4403" t="s">
        <v>3456</v>
      </c>
      <c r="I4403" t="s">
        <v>2243</v>
      </c>
      <c r="J4403" s="3" t="s">
        <v>4300</v>
      </c>
      <c r="K4403" s="3" t="s">
        <v>4301</v>
      </c>
      <c r="L4403" s="3" t="s">
        <v>22</v>
      </c>
      <c r="M4403" s="5">
        <v>46146</v>
      </c>
      <c r="O4403" t="s">
        <v>3541</v>
      </c>
      <c r="P4403">
        <v>8</v>
      </c>
      <c r="S4403" s="6">
        <v>45509</v>
      </c>
      <c r="T4403" t="s">
        <v>2032</v>
      </c>
      <c r="U4403" t="s">
        <v>4270</v>
      </c>
    </row>
    <row r="4404" spans="1:21" hidden="1" x14ac:dyDescent="0.25">
      <c r="A4404" t="s">
        <v>2754</v>
      </c>
      <c r="B4404" t="s">
        <v>74</v>
      </c>
      <c r="C4404" t="s">
        <v>722</v>
      </c>
      <c r="D4404" t="s">
        <v>2243</v>
      </c>
      <c r="E4404" s="1">
        <v>45250</v>
      </c>
      <c r="F4404" s="3">
        <v>70011</v>
      </c>
      <c r="G4404" t="s">
        <v>4302</v>
      </c>
      <c r="H4404" t="s">
        <v>3456</v>
      </c>
      <c r="I4404" t="s">
        <v>4303</v>
      </c>
      <c r="J4404" s="3" t="s">
        <v>4304</v>
      </c>
      <c r="K4404" s="3">
        <v>2492799</v>
      </c>
      <c r="L4404" s="3" t="s">
        <v>22</v>
      </c>
      <c r="M4404" s="5">
        <v>45777</v>
      </c>
      <c r="N4404" s="9">
        <v>10000</v>
      </c>
      <c r="O4404" t="s">
        <v>2620</v>
      </c>
      <c r="R4404" s="10">
        <v>0</v>
      </c>
      <c r="S4404" s="6">
        <v>45250</v>
      </c>
      <c r="T4404" t="s">
        <v>2032</v>
      </c>
      <c r="U4404" t="s">
        <v>2630</v>
      </c>
    </row>
    <row r="4405" spans="1:21" hidden="1" x14ac:dyDescent="0.25">
      <c r="A4405" t="s">
        <v>2754</v>
      </c>
      <c r="B4405" t="s">
        <v>74</v>
      </c>
      <c r="C4405" t="s">
        <v>722</v>
      </c>
      <c r="D4405" t="s">
        <v>2243</v>
      </c>
      <c r="E4405" s="1">
        <v>45250</v>
      </c>
      <c r="F4405" s="3">
        <v>70011</v>
      </c>
      <c r="G4405" t="s">
        <v>4302</v>
      </c>
      <c r="H4405" t="s">
        <v>3456</v>
      </c>
      <c r="I4405" t="s">
        <v>4303</v>
      </c>
      <c r="J4405" s="3" t="s">
        <v>4304</v>
      </c>
      <c r="K4405" s="3">
        <v>2492799</v>
      </c>
      <c r="L4405" s="3" t="s">
        <v>22</v>
      </c>
      <c r="M4405" s="5">
        <v>45777</v>
      </c>
      <c r="O4405" t="s">
        <v>2620</v>
      </c>
      <c r="P4405" s="9">
        <v>10000</v>
      </c>
      <c r="S4405" s="6">
        <v>45509</v>
      </c>
      <c r="T4405" t="s">
        <v>2032</v>
      </c>
      <c r="U4405" t="s">
        <v>4270</v>
      </c>
    </row>
    <row r="4406" spans="1:21" hidden="1" x14ac:dyDescent="0.25">
      <c r="A4406" t="s">
        <v>2754</v>
      </c>
      <c r="B4406" t="s">
        <v>74</v>
      </c>
      <c r="C4406" t="s">
        <v>722</v>
      </c>
      <c r="D4406" t="s">
        <v>2243</v>
      </c>
      <c r="E4406" s="1">
        <v>45198</v>
      </c>
      <c r="F4406" s="3" t="s">
        <v>4305</v>
      </c>
      <c r="G4406" t="s">
        <v>4306</v>
      </c>
      <c r="H4406" t="s">
        <v>2243</v>
      </c>
      <c r="I4406" t="s">
        <v>4307</v>
      </c>
      <c r="J4406" s="3" t="s">
        <v>4308</v>
      </c>
      <c r="K4406" s="3" t="s">
        <v>4309</v>
      </c>
      <c r="L4406" s="3" t="s">
        <v>22</v>
      </c>
      <c r="M4406" s="5">
        <v>45759</v>
      </c>
      <c r="N4406">
        <v>200</v>
      </c>
      <c r="O4406" t="s">
        <v>2985</v>
      </c>
      <c r="R4406" s="10">
        <v>0</v>
      </c>
      <c r="S4406" s="6">
        <v>45198</v>
      </c>
      <c r="T4406" t="s">
        <v>2032</v>
      </c>
      <c r="U4406" t="s">
        <v>2066</v>
      </c>
    </row>
    <row r="4407" spans="1:21" hidden="1" x14ac:dyDescent="0.25">
      <c r="A4407" t="s">
        <v>2754</v>
      </c>
      <c r="B4407" t="s">
        <v>74</v>
      </c>
      <c r="C4407" t="s">
        <v>722</v>
      </c>
      <c r="D4407" t="s">
        <v>2243</v>
      </c>
      <c r="E4407" s="1">
        <v>45198</v>
      </c>
      <c r="F4407" s="3" t="s">
        <v>4305</v>
      </c>
      <c r="G4407" t="s">
        <v>4306</v>
      </c>
      <c r="H4407" t="s">
        <v>2243</v>
      </c>
      <c r="I4407" t="s">
        <v>4307</v>
      </c>
      <c r="J4407" s="3" t="s">
        <v>4308</v>
      </c>
      <c r="K4407" s="3" t="s">
        <v>4309</v>
      </c>
      <c r="L4407" s="3" t="s">
        <v>22</v>
      </c>
      <c r="M4407" s="5">
        <v>45759</v>
      </c>
      <c r="O4407" t="s">
        <v>2985</v>
      </c>
      <c r="P4407">
        <v>200</v>
      </c>
      <c r="S4407" s="6">
        <v>45509</v>
      </c>
      <c r="T4407" t="s">
        <v>2032</v>
      </c>
      <c r="U4407" t="s">
        <v>4270</v>
      </c>
    </row>
    <row r="4408" spans="1:21" hidden="1" x14ac:dyDescent="0.25">
      <c r="A4408" t="s">
        <v>2754</v>
      </c>
      <c r="B4408" t="s">
        <v>74</v>
      </c>
      <c r="C4408" t="s">
        <v>722</v>
      </c>
      <c r="D4408" t="s">
        <v>2243</v>
      </c>
      <c r="E4408" s="1">
        <v>45198</v>
      </c>
      <c r="F4408" s="3" t="s">
        <v>4310</v>
      </c>
      <c r="G4408" t="s">
        <v>4306</v>
      </c>
      <c r="H4408" t="s">
        <v>3203</v>
      </c>
      <c r="I4408" t="s">
        <v>4307</v>
      </c>
      <c r="J4408" s="3" t="s">
        <v>4311</v>
      </c>
      <c r="K4408" s="3" t="s">
        <v>4312</v>
      </c>
      <c r="L4408" s="3" t="s">
        <v>22</v>
      </c>
      <c r="M4408" s="5">
        <v>45763</v>
      </c>
      <c r="N4408">
        <v>340</v>
      </c>
      <c r="O4408" t="s">
        <v>2985</v>
      </c>
      <c r="R4408" s="10">
        <v>0</v>
      </c>
      <c r="S4408" s="6">
        <v>45198</v>
      </c>
      <c r="T4408" t="s">
        <v>2032</v>
      </c>
      <c r="U4408" t="s">
        <v>2630</v>
      </c>
    </row>
    <row r="4409" spans="1:21" hidden="1" x14ac:dyDescent="0.25">
      <c r="A4409" t="s">
        <v>2754</v>
      </c>
      <c r="B4409" t="s">
        <v>74</v>
      </c>
      <c r="C4409" t="s">
        <v>722</v>
      </c>
      <c r="D4409" t="s">
        <v>2243</v>
      </c>
      <c r="E4409" s="1">
        <v>45198</v>
      </c>
      <c r="F4409" s="3" t="s">
        <v>4310</v>
      </c>
      <c r="G4409" t="s">
        <v>4306</v>
      </c>
      <c r="H4409" t="s">
        <v>3203</v>
      </c>
      <c r="I4409" t="s">
        <v>4307</v>
      </c>
      <c r="J4409" s="3" t="s">
        <v>4311</v>
      </c>
      <c r="K4409" s="3" t="s">
        <v>4312</v>
      </c>
      <c r="L4409" s="3" t="s">
        <v>22</v>
      </c>
      <c r="M4409" s="5">
        <v>45763</v>
      </c>
      <c r="O4409" t="s">
        <v>2985</v>
      </c>
      <c r="P4409">
        <v>340</v>
      </c>
      <c r="S4409" s="6">
        <v>45509</v>
      </c>
      <c r="T4409" t="s">
        <v>2032</v>
      </c>
      <c r="U4409" t="s">
        <v>4270</v>
      </c>
    </row>
    <row r="4410" spans="1:21" hidden="1" x14ac:dyDescent="0.25">
      <c r="A4410" t="s">
        <v>2754</v>
      </c>
      <c r="B4410" t="s">
        <v>74</v>
      </c>
      <c r="C4410" t="s">
        <v>722</v>
      </c>
      <c r="D4410" t="s">
        <v>2243</v>
      </c>
      <c r="E4410" s="1">
        <v>45252</v>
      </c>
      <c r="F4410" s="3" t="s">
        <v>2389</v>
      </c>
      <c r="G4410" t="s">
        <v>4313</v>
      </c>
      <c r="H4410" t="s">
        <v>3203</v>
      </c>
      <c r="I4410" t="s">
        <v>323</v>
      </c>
      <c r="J4410" s="3" t="s">
        <v>4314</v>
      </c>
      <c r="K4410" s="3" t="s">
        <v>4315</v>
      </c>
      <c r="L4410" s="3" t="s">
        <v>22</v>
      </c>
      <c r="M4410" s="5">
        <v>46265</v>
      </c>
      <c r="N4410">
        <v>1</v>
      </c>
      <c r="O4410" t="s">
        <v>3541</v>
      </c>
      <c r="R4410" s="10">
        <v>0</v>
      </c>
      <c r="S4410" s="6">
        <v>45257</v>
      </c>
      <c r="T4410" t="s">
        <v>2032</v>
      </c>
      <c r="U4410" t="s">
        <v>2630</v>
      </c>
    </row>
    <row r="4411" spans="1:21" hidden="1" x14ac:dyDescent="0.25">
      <c r="A4411" t="s">
        <v>2754</v>
      </c>
      <c r="B4411" t="s">
        <v>74</v>
      </c>
      <c r="C4411" t="s">
        <v>722</v>
      </c>
      <c r="D4411" t="s">
        <v>2243</v>
      </c>
      <c r="E4411" s="1">
        <v>45252</v>
      </c>
      <c r="F4411" s="3" t="s">
        <v>2389</v>
      </c>
      <c r="G4411" t="s">
        <v>4313</v>
      </c>
      <c r="H4411" t="s">
        <v>3203</v>
      </c>
      <c r="I4411" t="s">
        <v>323</v>
      </c>
      <c r="J4411" s="3" t="s">
        <v>4314</v>
      </c>
      <c r="K4411" s="3" t="s">
        <v>4315</v>
      </c>
      <c r="L4411" s="3" t="s">
        <v>22</v>
      </c>
      <c r="M4411" s="5">
        <v>46265</v>
      </c>
      <c r="O4411" t="s">
        <v>3541</v>
      </c>
      <c r="P4411">
        <v>1</v>
      </c>
      <c r="S4411" s="6">
        <v>45509</v>
      </c>
      <c r="T4411" t="s">
        <v>2032</v>
      </c>
      <c r="U4411" t="s">
        <v>4270</v>
      </c>
    </row>
    <row r="4412" spans="1:21" hidden="1" x14ac:dyDescent="0.25">
      <c r="A4412" t="s">
        <v>1941</v>
      </c>
      <c r="B4412" t="s">
        <v>16</v>
      </c>
      <c r="C4412" t="s">
        <v>17</v>
      </c>
      <c r="E4412" s="1">
        <v>45503</v>
      </c>
      <c r="F4412" s="3" t="s">
        <v>4316</v>
      </c>
      <c r="G4412" t="s">
        <v>4317</v>
      </c>
      <c r="H4412" t="s">
        <v>3203</v>
      </c>
      <c r="I4412" t="s">
        <v>4318</v>
      </c>
      <c r="J4412" s="3" t="s">
        <v>4319</v>
      </c>
      <c r="K4412" s="3" t="s">
        <v>4320</v>
      </c>
      <c r="L4412" s="3" t="s">
        <v>22</v>
      </c>
      <c r="M4412" s="5">
        <v>47329</v>
      </c>
      <c r="N4412">
        <v>40</v>
      </c>
      <c r="O4412" t="s">
        <v>23</v>
      </c>
      <c r="R4412" s="10">
        <f>Table1[[#This Row],[Initial Balance]]-P4662</f>
        <v>24</v>
      </c>
      <c r="S4412" s="6">
        <v>45503</v>
      </c>
      <c r="T4412" t="s">
        <v>2032</v>
      </c>
      <c r="U4412" t="s">
        <v>104</v>
      </c>
    </row>
    <row r="4413" spans="1:21" hidden="1" x14ac:dyDescent="0.25">
      <c r="A4413" t="s">
        <v>132</v>
      </c>
      <c r="B4413" t="s">
        <v>16</v>
      </c>
      <c r="C4413" t="s">
        <v>17</v>
      </c>
      <c r="E4413" s="1">
        <v>45506</v>
      </c>
      <c r="F4413" s="3" t="s">
        <v>1118</v>
      </c>
      <c r="G4413" t="s">
        <v>3979</v>
      </c>
      <c r="H4413" t="s">
        <v>3203</v>
      </c>
      <c r="I4413" t="s">
        <v>1120</v>
      </c>
      <c r="J4413" s="3" t="s">
        <v>4321</v>
      </c>
      <c r="K4413" s="3" t="s">
        <v>2568</v>
      </c>
      <c r="L4413" s="3" t="s">
        <v>22</v>
      </c>
      <c r="M4413" s="5">
        <v>47066</v>
      </c>
      <c r="N4413">
        <v>12</v>
      </c>
      <c r="O4413" t="s">
        <v>23</v>
      </c>
      <c r="R4413" s="10">
        <v>12</v>
      </c>
      <c r="S4413" s="6">
        <v>45506</v>
      </c>
      <c r="T4413" t="s">
        <v>2032</v>
      </c>
      <c r="U4413" t="s">
        <v>104</v>
      </c>
    </row>
    <row r="4414" spans="1:21" hidden="1" x14ac:dyDescent="0.25">
      <c r="A4414" t="s">
        <v>132</v>
      </c>
      <c r="B4414" t="s">
        <v>16</v>
      </c>
      <c r="C4414" t="s">
        <v>17</v>
      </c>
      <c r="E4414" s="1">
        <v>45506</v>
      </c>
      <c r="F4414" s="3" t="s">
        <v>39</v>
      </c>
      <c r="G4414" t="s">
        <v>1897</v>
      </c>
      <c r="H4414" t="s">
        <v>3363</v>
      </c>
      <c r="I4414" t="s">
        <v>42</v>
      </c>
      <c r="J4414" s="3" t="s">
        <v>4322</v>
      </c>
      <c r="K4414" s="3">
        <v>60458972</v>
      </c>
      <c r="L4414" s="3" t="s">
        <v>22</v>
      </c>
      <c r="M4414" s="5">
        <v>46142</v>
      </c>
      <c r="N4414">
        <v>10</v>
      </c>
      <c r="O4414" t="s">
        <v>23</v>
      </c>
      <c r="R4414" s="10">
        <v>10</v>
      </c>
      <c r="S4414" s="6">
        <v>45506</v>
      </c>
      <c r="T4414" t="s">
        <v>2032</v>
      </c>
      <c r="U4414" t="s">
        <v>104</v>
      </c>
    </row>
    <row r="4415" spans="1:21" hidden="1" x14ac:dyDescent="0.25">
      <c r="A4415" t="s">
        <v>132</v>
      </c>
      <c r="B4415" t="s">
        <v>16</v>
      </c>
      <c r="C4415" t="s">
        <v>17</v>
      </c>
      <c r="E4415" s="1">
        <v>45506</v>
      </c>
      <c r="F4415" s="3">
        <v>120710</v>
      </c>
      <c r="G4415" t="s">
        <v>3893</v>
      </c>
      <c r="H4415" t="s">
        <v>3820</v>
      </c>
      <c r="I4415" t="s">
        <v>126</v>
      </c>
      <c r="J4415" s="3" t="s">
        <v>4323</v>
      </c>
      <c r="K4415" s="3">
        <v>600410</v>
      </c>
      <c r="L4415" s="3" t="s">
        <v>22</v>
      </c>
      <c r="M4415" s="5">
        <v>46143</v>
      </c>
      <c r="N4415">
        <v>200</v>
      </c>
      <c r="O4415" t="s">
        <v>23</v>
      </c>
      <c r="R4415" s="10">
        <f>Table1[[#This Row],[Initial Balance]]-P4755-P4756</f>
        <v>0</v>
      </c>
      <c r="S4415" s="6">
        <v>45506</v>
      </c>
      <c r="T4415" t="s">
        <v>2032</v>
      </c>
      <c r="U4415" t="s">
        <v>104</v>
      </c>
    </row>
    <row r="4416" spans="1:21" hidden="1" x14ac:dyDescent="0.25">
      <c r="A4416" t="s">
        <v>2239</v>
      </c>
      <c r="B4416" t="s">
        <v>65</v>
      </c>
      <c r="C4416" t="s">
        <v>17</v>
      </c>
      <c r="D4416" t="s">
        <v>2243</v>
      </c>
      <c r="E4416" s="1">
        <v>45302</v>
      </c>
      <c r="F4416" s="3">
        <v>1753366</v>
      </c>
      <c r="G4416" t="s">
        <v>3649</v>
      </c>
      <c r="I4416" t="s">
        <v>3964</v>
      </c>
      <c r="J4416" s="3" t="s">
        <v>3646</v>
      </c>
      <c r="K4416" s="3">
        <v>6106508086</v>
      </c>
      <c r="L4416" s="3" t="s">
        <v>22</v>
      </c>
      <c r="M4416" s="5">
        <v>45869</v>
      </c>
      <c r="O4416" t="s">
        <v>23</v>
      </c>
      <c r="P4416">
        <v>200</v>
      </c>
      <c r="S4416" s="6">
        <v>45495</v>
      </c>
      <c r="T4416" t="s">
        <v>3045</v>
      </c>
      <c r="U4416" t="s">
        <v>4325</v>
      </c>
    </row>
    <row r="4417" spans="1:21" hidden="1" x14ac:dyDescent="0.25">
      <c r="A4417" t="s">
        <v>2529</v>
      </c>
      <c r="B4417" t="s">
        <v>16</v>
      </c>
      <c r="C4417" t="s">
        <v>17</v>
      </c>
      <c r="E4417" s="1">
        <v>45426</v>
      </c>
      <c r="F4417" s="3" t="s">
        <v>4078</v>
      </c>
      <c r="G4417" t="s">
        <v>3516</v>
      </c>
      <c r="I4417" t="s">
        <v>1702</v>
      </c>
      <c r="J4417" s="3" t="s">
        <v>4326</v>
      </c>
      <c r="K4417" s="3">
        <v>18137818</v>
      </c>
      <c r="L4417" s="3" t="s">
        <v>22</v>
      </c>
      <c r="M4417" s="5">
        <v>47252</v>
      </c>
      <c r="N4417">
        <v>1</v>
      </c>
      <c r="O4417" t="s">
        <v>23</v>
      </c>
      <c r="R4417" s="10">
        <v>1</v>
      </c>
      <c r="S4417" s="6">
        <v>45450</v>
      </c>
      <c r="T4417" t="s">
        <v>3051</v>
      </c>
      <c r="U4417" t="s">
        <v>104</v>
      </c>
    </row>
    <row r="4418" spans="1:21" hidden="1" x14ac:dyDescent="0.25">
      <c r="A4418" t="s">
        <v>132</v>
      </c>
      <c r="B4418" t="s">
        <v>16</v>
      </c>
      <c r="C4418" t="s">
        <v>17</v>
      </c>
      <c r="E4418" s="1">
        <v>45133</v>
      </c>
      <c r="F4418" s="3">
        <v>120710</v>
      </c>
      <c r="G4418" t="s">
        <v>3893</v>
      </c>
      <c r="H4418" t="s">
        <v>3203</v>
      </c>
      <c r="I4418" t="s">
        <v>126</v>
      </c>
      <c r="J4418" s="3" t="s">
        <v>3444</v>
      </c>
      <c r="K4418" s="3">
        <v>600410</v>
      </c>
      <c r="L4418" s="3" t="s">
        <v>22</v>
      </c>
      <c r="M4418" s="5">
        <v>46143</v>
      </c>
      <c r="O4418" t="s">
        <v>23</v>
      </c>
      <c r="P4418">
        <v>50</v>
      </c>
      <c r="S4418" s="6">
        <v>45412</v>
      </c>
      <c r="T4418" t="s">
        <v>3057</v>
      </c>
      <c r="U4418" t="s">
        <v>4327</v>
      </c>
    </row>
    <row r="4419" spans="1:21" hidden="1" x14ac:dyDescent="0.25">
      <c r="A4419" t="s">
        <v>132</v>
      </c>
      <c r="B4419" t="s">
        <v>16</v>
      </c>
      <c r="C4419" t="s">
        <v>17</v>
      </c>
      <c r="E4419" s="1">
        <v>45133</v>
      </c>
      <c r="F4419" s="3">
        <v>120710</v>
      </c>
      <c r="G4419" t="s">
        <v>3893</v>
      </c>
      <c r="H4419" t="s">
        <v>3203</v>
      </c>
      <c r="I4419" t="s">
        <v>126</v>
      </c>
      <c r="J4419" s="3" t="s">
        <v>3444</v>
      </c>
      <c r="K4419" s="3">
        <v>600410</v>
      </c>
      <c r="L4419" s="3" t="s">
        <v>22</v>
      </c>
      <c r="M4419" s="5">
        <v>46143</v>
      </c>
      <c r="O4419" t="s">
        <v>23</v>
      </c>
      <c r="P4419">
        <v>5</v>
      </c>
      <c r="S4419" s="6">
        <v>45415</v>
      </c>
      <c r="T4419" t="s">
        <v>3143</v>
      </c>
      <c r="U4419" t="s">
        <v>4025</v>
      </c>
    </row>
    <row r="4420" spans="1:21" hidden="1" x14ac:dyDescent="0.25">
      <c r="A4420" t="s">
        <v>132</v>
      </c>
      <c r="B4420" t="s">
        <v>16</v>
      </c>
      <c r="C4420" t="s">
        <v>17</v>
      </c>
      <c r="E4420" s="1">
        <v>45133</v>
      </c>
      <c r="F4420" s="3">
        <v>120710</v>
      </c>
      <c r="G4420" t="s">
        <v>3893</v>
      </c>
      <c r="H4420" t="s">
        <v>3203</v>
      </c>
      <c r="I4420" t="s">
        <v>126</v>
      </c>
      <c r="J4420" s="3" t="s">
        <v>3444</v>
      </c>
      <c r="K4420" s="3">
        <v>600410</v>
      </c>
      <c r="L4420" s="3" t="s">
        <v>22</v>
      </c>
      <c r="M4420" s="5">
        <v>46143</v>
      </c>
      <c r="O4420" t="s">
        <v>23</v>
      </c>
      <c r="P4420">
        <v>0</v>
      </c>
      <c r="S4420" s="6">
        <v>45457</v>
      </c>
      <c r="T4420" t="s">
        <v>3143</v>
      </c>
      <c r="U4420" t="s">
        <v>4145</v>
      </c>
    </row>
    <row r="4421" spans="1:21" hidden="1" x14ac:dyDescent="0.25">
      <c r="A4421" t="s">
        <v>132</v>
      </c>
      <c r="B4421" t="s">
        <v>16</v>
      </c>
      <c r="C4421" t="s">
        <v>17</v>
      </c>
      <c r="E4421" s="1">
        <v>45133</v>
      </c>
      <c r="F4421" s="3">
        <v>120710</v>
      </c>
      <c r="G4421" t="s">
        <v>3893</v>
      </c>
      <c r="H4421" t="s">
        <v>3203</v>
      </c>
      <c r="I4421" t="s">
        <v>126</v>
      </c>
      <c r="J4421" s="3" t="s">
        <v>3444</v>
      </c>
      <c r="K4421" s="3">
        <v>600410</v>
      </c>
      <c r="L4421" s="3" t="s">
        <v>22</v>
      </c>
      <c r="M4421" s="5">
        <v>46143</v>
      </c>
      <c r="O4421" t="s">
        <v>23</v>
      </c>
      <c r="P4421">
        <v>5</v>
      </c>
      <c r="S4421" s="6">
        <v>45498</v>
      </c>
      <c r="T4421" t="s">
        <v>3143</v>
      </c>
      <c r="U4421" t="s">
        <v>4144</v>
      </c>
    </row>
    <row r="4422" spans="1:21" hidden="1" x14ac:dyDescent="0.25">
      <c r="A4422" t="s">
        <v>132</v>
      </c>
      <c r="B4422" t="s">
        <v>16</v>
      </c>
      <c r="C4422" t="s">
        <v>17</v>
      </c>
      <c r="E4422" s="1">
        <v>45489</v>
      </c>
      <c r="F4422" s="3" t="s">
        <v>853</v>
      </c>
      <c r="G4422" t="s">
        <v>3583</v>
      </c>
      <c r="H4422" t="s">
        <v>3203</v>
      </c>
      <c r="I4422" t="s">
        <v>591</v>
      </c>
      <c r="J4422" s="3" t="s">
        <v>4182</v>
      </c>
      <c r="K4422" s="3">
        <v>633168</v>
      </c>
      <c r="L4422" s="3" t="s">
        <v>22</v>
      </c>
      <c r="M4422" s="5">
        <v>45554</v>
      </c>
      <c r="O4422" t="s">
        <v>23</v>
      </c>
      <c r="R4422" s="10">
        <v>300</v>
      </c>
      <c r="S4422" s="6">
        <v>45499</v>
      </c>
      <c r="T4422" t="s">
        <v>2032</v>
      </c>
      <c r="U4422" t="s">
        <v>3074</v>
      </c>
    </row>
    <row r="4423" spans="1:21" hidden="1" x14ac:dyDescent="0.25">
      <c r="A4423" t="s">
        <v>1794</v>
      </c>
      <c r="B4423" t="s">
        <v>16</v>
      </c>
      <c r="C4423" t="s">
        <v>17</v>
      </c>
      <c r="E4423" s="1">
        <v>45482</v>
      </c>
      <c r="F4423" s="3" t="s">
        <v>4328</v>
      </c>
      <c r="G4423" t="s">
        <v>4329</v>
      </c>
      <c r="H4423" t="s">
        <v>3203</v>
      </c>
      <c r="I4423" t="s">
        <v>3042</v>
      </c>
      <c r="J4423" s="3" t="s">
        <v>4330</v>
      </c>
      <c r="K4423" s="3" t="s">
        <v>2243</v>
      </c>
      <c r="L4423" s="3" t="s">
        <v>22</v>
      </c>
      <c r="M4423" s="5">
        <v>47308</v>
      </c>
      <c r="N4423">
        <v>25</v>
      </c>
      <c r="O4423" t="s">
        <v>23</v>
      </c>
      <c r="R4423" s="10">
        <v>2</v>
      </c>
      <c r="S4423" s="6">
        <v>45510</v>
      </c>
      <c r="T4423" t="s">
        <v>2032</v>
      </c>
      <c r="U4423" t="s">
        <v>3578</v>
      </c>
    </row>
    <row r="4424" spans="1:21" hidden="1" x14ac:dyDescent="0.25">
      <c r="A4424" t="s">
        <v>443</v>
      </c>
      <c r="B4424" t="s">
        <v>74</v>
      </c>
      <c r="C4424" t="s">
        <v>17</v>
      </c>
      <c r="E4424" s="1">
        <v>45745</v>
      </c>
      <c r="F4424" s="3">
        <v>4.8650500000000001</v>
      </c>
      <c r="G4424" t="s">
        <v>4332</v>
      </c>
      <c r="H4424" t="s">
        <v>147</v>
      </c>
      <c r="I4424" t="s">
        <v>147</v>
      </c>
      <c r="J4424" s="3" t="s">
        <v>1573</v>
      </c>
      <c r="K4424" s="3">
        <v>8722002</v>
      </c>
      <c r="L4424" s="3" t="s">
        <v>22</v>
      </c>
      <c r="M4424" s="5">
        <v>45745</v>
      </c>
      <c r="O4424" t="s">
        <v>3541</v>
      </c>
      <c r="P4424">
        <v>1</v>
      </c>
      <c r="S4424" s="6">
        <v>45511</v>
      </c>
      <c r="T4424" t="s">
        <v>1284</v>
      </c>
      <c r="U4424" t="s">
        <v>4331</v>
      </c>
    </row>
    <row r="4425" spans="1:21" hidden="1" x14ac:dyDescent="0.25">
      <c r="A4425" t="s">
        <v>3373</v>
      </c>
      <c r="B4425" t="s">
        <v>65</v>
      </c>
      <c r="C4425" t="s">
        <v>17</v>
      </c>
      <c r="D4425" t="s">
        <v>2243</v>
      </c>
      <c r="E4425" s="1">
        <v>45229</v>
      </c>
      <c r="F4425" s="3">
        <v>197000361</v>
      </c>
      <c r="G4425" t="s">
        <v>2886</v>
      </c>
      <c r="I4425" t="s">
        <v>67</v>
      </c>
      <c r="J4425" s="3" t="s">
        <v>3377</v>
      </c>
      <c r="K4425" s="3" t="s">
        <v>3378</v>
      </c>
      <c r="L4425" s="3" t="s">
        <v>22</v>
      </c>
      <c r="M4425" s="5">
        <v>45657</v>
      </c>
      <c r="O4425" t="s">
        <v>23</v>
      </c>
      <c r="P4425">
        <v>500</v>
      </c>
      <c r="S4425" s="6">
        <v>45455</v>
      </c>
      <c r="T4425" t="s">
        <v>1073</v>
      </c>
      <c r="U4425" t="s">
        <v>4206</v>
      </c>
    </row>
    <row r="4426" spans="1:21" hidden="1" x14ac:dyDescent="0.25">
      <c r="A4426" t="s">
        <v>3373</v>
      </c>
      <c r="B4426" t="s">
        <v>65</v>
      </c>
      <c r="C4426" t="s">
        <v>17</v>
      </c>
      <c r="D4426" t="s">
        <v>2243</v>
      </c>
      <c r="E4426" s="1">
        <v>45229</v>
      </c>
      <c r="F4426" s="3">
        <v>197000361</v>
      </c>
      <c r="G4426" t="s">
        <v>2886</v>
      </c>
      <c r="I4426" t="s">
        <v>67</v>
      </c>
      <c r="J4426" s="3" t="s">
        <v>3377</v>
      </c>
      <c r="K4426" s="3" t="s">
        <v>3378</v>
      </c>
      <c r="L4426" s="3" t="s">
        <v>22</v>
      </c>
      <c r="M4426" s="5">
        <v>45657</v>
      </c>
      <c r="O4426" t="s">
        <v>23</v>
      </c>
      <c r="P4426">
        <v>1000</v>
      </c>
      <c r="S4426" s="6">
        <v>45488</v>
      </c>
      <c r="T4426" t="s">
        <v>1073</v>
      </c>
      <c r="U4426" t="s">
        <v>4333</v>
      </c>
    </row>
    <row r="4427" spans="1:21" hidden="1" x14ac:dyDescent="0.25">
      <c r="A4427" t="s">
        <v>3373</v>
      </c>
      <c r="B4427" t="s">
        <v>65</v>
      </c>
      <c r="C4427" t="s">
        <v>17</v>
      </c>
      <c r="D4427" t="s">
        <v>2243</v>
      </c>
      <c r="E4427" s="1">
        <v>45238</v>
      </c>
      <c r="F4427" s="3" t="s">
        <v>3374</v>
      </c>
      <c r="G4427" t="s">
        <v>2883</v>
      </c>
      <c r="I4427" t="s">
        <v>67</v>
      </c>
      <c r="J4427" s="3" t="s">
        <v>3375</v>
      </c>
      <c r="K4427" s="3">
        <v>6232005463</v>
      </c>
      <c r="L4427" s="3" t="s">
        <v>22</v>
      </c>
      <c r="M4427" s="5">
        <v>45143</v>
      </c>
      <c r="O4427" t="s">
        <v>23</v>
      </c>
      <c r="P4427">
        <v>500</v>
      </c>
      <c r="S4427" s="6">
        <v>45456</v>
      </c>
      <c r="T4427" t="s">
        <v>1073</v>
      </c>
      <c r="U4427" t="s">
        <v>4206</v>
      </c>
    </row>
    <row r="4428" spans="1:21" hidden="1" x14ac:dyDescent="0.25">
      <c r="A4428" t="s">
        <v>3373</v>
      </c>
      <c r="B4428" t="s">
        <v>65</v>
      </c>
      <c r="C4428" t="s">
        <v>17</v>
      </c>
      <c r="D4428" t="s">
        <v>2243</v>
      </c>
      <c r="E4428" s="1">
        <v>45238</v>
      </c>
      <c r="F4428" s="3" t="s">
        <v>3374</v>
      </c>
      <c r="G4428" t="s">
        <v>2883</v>
      </c>
      <c r="I4428" t="s">
        <v>67</v>
      </c>
      <c r="J4428" s="3" t="s">
        <v>3375</v>
      </c>
      <c r="K4428" s="3">
        <v>6232005463</v>
      </c>
      <c r="L4428" s="3" t="s">
        <v>22</v>
      </c>
      <c r="M4428" s="5">
        <v>45143</v>
      </c>
      <c r="O4428" t="s">
        <v>23</v>
      </c>
      <c r="P4428">
        <v>1000</v>
      </c>
      <c r="S4428" s="6">
        <v>45488</v>
      </c>
      <c r="T4428" t="s">
        <v>1073</v>
      </c>
      <c r="U4428" t="s">
        <v>4333</v>
      </c>
    </row>
    <row r="4429" spans="1:21" hidden="1" x14ac:dyDescent="0.25">
      <c r="A4429" t="s">
        <v>3373</v>
      </c>
      <c r="B4429" t="s">
        <v>3256</v>
      </c>
      <c r="C4429" t="s">
        <v>17</v>
      </c>
      <c r="D4429" t="s">
        <v>2243</v>
      </c>
      <c r="E4429" s="1">
        <v>37907</v>
      </c>
      <c r="F4429" s="3">
        <v>65945</v>
      </c>
      <c r="G4429" t="s">
        <v>1945</v>
      </c>
      <c r="H4429" t="s">
        <v>3363</v>
      </c>
      <c r="I4429" t="s">
        <v>4334</v>
      </c>
      <c r="J4429" s="3" t="s">
        <v>3402</v>
      </c>
      <c r="K4429" s="3">
        <v>2023090290</v>
      </c>
      <c r="L4429" s="3" t="s">
        <v>22</v>
      </c>
      <c r="M4429" s="5">
        <v>46996</v>
      </c>
      <c r="O4429" t="s">
        <v>23</v>
      </c>
      <c r="P4429">
        <v>1</v>
      </c>
      <c r="S4429" s="6">
        <v>45483</v>
      </c>
      <c r="T4429" t="s">
        <v>1073</v>
      </c>
      <c r="U4429" t="s">
        <v>4333</v>
      </c>
    </row>
    <row r="4430" spans="1:21" hidden="1" x14ac:dyDescent="0.25">
      <c r="A4430" t="s">
        <v>3373</v>
      </c>
      <c r="B4430" t="s">
        <v>3256</v>
      </c>
      <c r="C4430" t="s">
        <v>17</v>
      </c>
      <c r="D4430" t="s">
        <v>2243</v>
      </c>
      <c r="E4430" s="1">
        <v>45212</v>
      </c>
      <c r="F4430" s="3">
        <v>65945</v>
      </c>
      <c r="G4430" t="s">
        <v>1945</v>
      </c>
      <c r="H4430" t="s">
        <v>3363</v>
      </c>
      <c r="I4430" t="s">
        <v>4334</v>
      </c>
      <c r="J4430" s="3" t="s">
        <v>3402</v>
      </c>
      <c r="K4430" s="3">
        <v>2023090290</v>
      </c>
      <c r="L4430" s="3" t="s">
        <v>22</v>
      </c>
      <c r="M4430" s="5">
        <v>46996</v>
      </c>
      <c r="O4430" t="s">
        <v>23</v>
      </c>
      <c r="P4430">
        <v>1</v>
      </c>
      <c r="S4430" s="6">
        <v>45488</v>
      </c>
      <c r="T4430" t="s">
        <v>1073</v>
      </c>
      <c r="U4430" t="s">
        <v>4333</v>
      </c>
    </row>
    <row r="4431" spans="1:21" hidden="1" x14ac:dyDescent="0.25">
      <c r="A4431" t="s">
        <v>3373</v>
      </c>
      <c r="B4431" t="s">
        <v>3256</v>
      </c>
      <c r="C4431" t="s">
        <v>17</v>
      </c>
      <c r="D4431" t="s">
        <v>2243</v>
      </c>
      <c r="E4431" s="1">
        <v>45212</v>
      </c>
      <c r="F4431" s="3" t="s">
        <v>3391</v>
      </c>
      <c r="G4431" t="s">
        <v>3390</v>
      </c>
      <c r="H4431" t="s">
        <v>2243</v>
      </c>
      <c r="I4431" t="s">
        <v>41</v>
      </c>
      <c r="J4431" s="3" t="s">
        <v>3386</v>
      </c>
      <c r="K4431" s="3">
        <v>6052307011</v>
      </c>
      <c r="L4431" s="3" t="s">
        <v>22</v>
      </c>
      <c r="M4431" s="5">
        <v>47039</v>
      </c>
      <c r="O4431" t="s">
        <v>23</v>
      </c>
      <c r="P4431">
        <v>1</v>
      </c>
      <c r="S4431" s="6">
        <v>45456</v>
      </c>
      <c r="T4431" t="s">
        <v>1073</v>
      </c>
      <c r="U4431" t="s">
        <v>4206</v>
      </c>
    </row>
    <row r="4432" spans="1:21" hidden="1" x14ac:dyDescent="0.25">
      <c r="A4432" t="s">
        <v>3373</v>
      </c>
      <c r="B4432" t="s">
        <v>3256</v>
      </c>
      <c r="C4432" t="s">
        <v>17</v>
      </c>
      <c r="D4432" t="s">
        <v>2243</v>
      </c>
      <c r="E4432" s="1">
        <v>45212</v>
      </c>
      <c r="F4432" s="3" t="s">
        <v>3391</v>
      </c>
      <c r="G4432" t="s">
        <v>3390</v>
      </c>
      <c r="H4432" t="s">
        <v>2243</v>
      </c>
      <c r="I4432" t="s">
        <v>41</v>
      </c>
      <c r="J4432" s="3" t="s">
        <v>3386</v>
      </c>
      <c r="K4432" s="3">
        <v>6052307011</v>
      </c>
      <c r="L4432" s="3" t="s">
        <v>22</v>
      </c>
      <c r="M4432" s="5">
        <v>47039</v>
      </c>
      <c r="O4432" t="s">
        <v>23</v>
      </c>
      <c r="P4432">
        <v>3</v>
      </c>
      <c r="S4432" s="6">
        <v>45483</v>
      </c>
      <c r="T4432" t="s">
        <v>1073</v>
      </c>
      <c r="U4432" t="s">
        <v>4333</v>
      </c>
    </row>
    <row r="4433" spans="1:21" hidden="1" x14ac:dyDescent="0.25">
      <c r="A4433" t="s">
        <v>3373</v>
      </c>
      <c r="B4433" t="s">
        <v>3256</v>
      </c>
      <c r="C4433" t="s">
        <v>17</v>
      </c>
      <c r="D4433" t="s">
        <v>2243</v>
      </c>
      <c r="E4433" s="1">
        <v>45222</v>
      </c>
      <c r="F4433" s="3">
        <v>5055</v>
      </c>
      <c r="G4433" t="s">
        <v>1900</v>
      </c>
      <c r="H4433" t="s">
        <v>3363</v>
      </c>
      <c r="I4433" t="s">
        <v>3681</v>
      </c>
      <c r="J4433" s="3" t="s">
        <v>3682</v>
      </c>
      <c r="K4433" s="3">
        <v>600026</v>
      </c>
      <c r="L4433" s="3" t="s">
        <v>22</v>
      </c>
      <c r="M4433" s="5">
        <v>46244</v>
      </c>
      <c r="O4433" t="s">
        <v>23</v>
      </c>
      <c r="P4433">
        <v>2</v>
      </c>
      <c r="S4433" s="6">
        <v>45483</v>
      </c>
      <c r="T4433" t="s">
        <v>1073</v>
      </c>
      <c r="U4433" t="s">
        <v>4333</v>
      </c>
    </row>
    <row r="4434" spans="1:21" hidden="1" x14ac:dyDescent="0.25">
      <c r="A4434" t="s">
        <v>3373</v>
      </c>
      <c r="B4434" t="s">
        <v>3256</v>
      </c>
      <c r="C4434" t="s">
        <v>17</v>
      </c>
      <c r="D4434" t="s">
        <v>2243</v>
      </c>
      <c r="E4434" s="1">
        <v>45212</v>
      </c>
      <c r="F4434" s="3" t="s">
        <v>39</v>
      </c>
      <c r="G4434" t="s">
        <v>1897</v>
      </c>
      <c r="H4434" t="s">
        <v>3363</v>
      </c>
      <c r="I4434" t="s">
        <v>42</v>
      </c>
      <c r="J4434" s="3" t="s">
        <v>3403</v>
      </c>
      <c r="K4434" s="3">
        <v>6048972</v>
      </c>
      <c r="L4434" s="3" t="s">
        <v>22</v>
      </c>
      <c r="M4434" s="5">
        <v>46142</v>
      </c>
      <c r="O4434" t="s">
        <v>23</v>
      </c>
      <c r="P4434">
        <v>1</v>
      </c>
      <c r="S4434" s="6">
        <v>45483</v>
      </c>
      <c r="T4434" t="s">
        <v>1073</v>
      </c>
      <c r="U4434" t="s">
        <v>4333</v>
      </c>
    </row>
    <row r="4435" spans="1:21" hidden="1" x14ac:dyDescent="0.25">
      <c r="A4435" t="s">
        <v>3373</v>
      </c>
      <c r="B4435" t="s">
        <v>74</v>
      </c>
      <c r="C4435" t="s">
        <v>17</v>
      </c>
      <c r="D4435" t="s">
        <v>2243</v>
      </c>
      <c r="E4435" s="1">
        <v>45212</v>
      </c>
      <c r="F4435" s="3" t="s">
        <v>3755</v>
      </c>
      <c r="G4435" t="s">
        <v>4117</v>
      </c>
      <c r="H4435" t="s">
        <v>2243</v>
      </c>
      <c r="I4435" t="s">
        <v>1702</v>
      </c>
      <c r="J4435" s="3" t="s">
        <v>3757</v>
      </c>
      <c r="K4435" s="3" t="s">
        <v>3758</v>
      </c>
      <c r="L4435" s="3" t="s">
        <v>22</v>
      </c>
      <c r="M4435" s="5">
        <v>45838</v>
      </c>
      <c r="O4435" t="s">
        <v>3672</v>
      </c>
      <c r="P4435">
        <v>20</v>
      </c>
      <c r="S4435" s="6">
        <v>45483</v>
      </c>
      <c r="T4435" t="s">
        <v>1073</v>
      </c>
      <c r="U4435" t="s">
        <v>4333</v>
      </c>
    </row>
    <row r="4436" spans="1:21" hidden="1" x14ac:dyDescent="0.25">
      <c r="A4436" t="s">
        <v>3373</v>
      </c>
      <c r="B4436" t="s">
        <v>3256</v>
      </c>
      <c r="C4436" t="s">
        <v>17</v>
      </c>
      <c r="D4436" t="s">
        <v>2243</v>
      </c>
      <c r="E4436" s="1">
        <v>45481</v>
      </c>
      <c r="F4436" s="3" t="s">
        <v>2634</v>
      </c>
      <c r="G4436" t="s">
        <v>4335</v>
      </c>
      <c r="H4436" t="s">
        <v>2243</v>
      </c>
      <c r="I4436" t="s">
        <v>3613</v>
      </c>
      <c r="J4436" s="3" t="s">
        <v>4336</v>
      </c>
      <c r="K4436" s="3" t="s">
        <v>3615</v>
      </c>
      <c r="L4436" s="3" t="s">
        <v>22</v>
      </c>
      <c r="M4436" s="5">
        <v>45841</v>
      </c>
      <c r="N4436">
        <v>10</v>
      </c>
      <c r="O4436" t="s">
        <v>23</v>
      </c>
      <c r="R4436" s="10">
        <f>Table1[[#This Row],[Initial Balance]]-P4437</f>
        <v>8</v>
      </c>
      <c r="S4436" s="6">
        <v>45483</v>
      </c>
      <c r="T4436" t="s">
        <v>2032</v>
      </c>
      <c r="U4436" t="s">
        <v>104</v>
      </c>
    </row>
    <row r="4437" spans="1:21" hidden="1" x14ac:dyDescent="0.25">
      <c r="A4437" t="s">
        <v>3373</v>
      </c>
      <c r="B4437" t="s">
        <v>3256</v>
      </c>
      <c r="C4437" t="s">
        <v>17</v>
      </c>
      <c r="D4437" t="s">
        <v>2243</v>
      </c>
      <c r="E4437" s="1">
        <v>45481</v>
      </c>
      <c r="F4437" s="3" t="s">
        <v>2634</v>
      </c>
      <c r="G4437" t="s">
        <v>4335</v>
      </c>
      <c r="H4437" t="s">
        <v>2243</v>
      </c>
      <c r="I4437" t="s">
        <v>3613</v>
      </c>
      <c r="J4437" s="3" t="s">
        <v>4336</v>
      </c>
      <c r="K4437" s="3" t="s">
        <v>3615</v>
      </c>
      <c r="L4437" s="3" t="s">
        <v>22</v>
      </c>
      <c r="M4437" s="5">
        <v>45841</v>
      </c>
      <c r="O4437" t="s">
        <v>23</v>
      </c>
      <c r="P4437">
        <v>2</v>
      </c>
      <c r="S4437" s="6">
        <v>45483</v>
      </c>
      <c r="T4437" t="s">
        <v>1073</v>
      </c>
      <c r="U4437" t="s">
        <v>4333</v>
      </c>
    </row>
    <row r="4438" spans="1:21" hidden="1" x14ac:dyDescent="0.25">
      <c r="A4438" t="s">
        <v>3373</v>
      </c>
      <c r="B4438" t="s">
        <v>3256</v>
      </c>
      <c r="C4438" t="s">
        <v>17</v>
      </c>
      <c r="D4438" t="s">
        <v>2243</v>
      </c>
      <c r="E4438" s="1">
        <v>45228</v>
      </c>
      <c r="F4438" s="3">
        <v>1765516</v>
      </c>
      <c r="G4438" t="s">
        <v>3499</v>
      </c>
      <c r="I4438" t="s">
        <v>3366</v>
      </c>
      <c r="J4438" s="3" t="s">
        <v>3500</v>
      </c>
      <c r="K4438" s="3">
        <v>610680328</v>
      </c>
      <c r="L4438" s="3" t="s">
        <v>22</v>
      </c>
      <c r="M4438" s="5">
        <v>47086</v>
      </c>
      <c r="O4438" t="s">
        <v>23</v>
      </c>
      <c r="P4438">
        <v>696</v>
      </c>
      <c r="S4438" s="6">
        <v>45488</v>
      </c>
      <c r="T4438" t="s">
        <v>1073</v>
      </c>
      <c r="U4438" t="s">
        <v>4333</v>
      </c>
    </row>
    <row r="4439" spans="1:21" hidden="1" x14ac:dyDescent="0.25">
      <c r="A4439" t="s">
        <v>3373</v>
      </c>
      <c r="B4439" t="s">
        <v>3256</v>
      </c>
      <c r="C4439" t="s">
        <v>17</v>
      </c>
      <c r="D4439" t="s">
        <v>2243</v>
      </c>
      <c r="E4439" s="1">
        <v>45228</v>
      </c>
      <c r="F4439" s="3">
        <v>1765516</v>
      </c>
      <c r="G4439" t="s">
        <v>3499</v>
      </c>
      <c r="I4439" t="s">
        <v>3366</v>
      </c>
      <c r="J4439" s="3" t="s">
        <v>3500</v>
      </c>
      <c r="K4439" s="3">
        <v>610680328</v>
      </c>
      <c r="L4439" s="3" t="s">
        <v>22</v>
      </c>
      <c r="M4439" s="5">
        <v>47086</v>
      </c>
      <c r="O4439" t="s">
        <v>23</v>
      </c>
      <c r="P4439">
        <v>72</v>
      </c>
      <c r="S4439" s="6">
        <v>45502</v>
      </c>
      <c r="T4439" t="s">
        <v>1284</v>
      </c>
      <c r="U4439" t="s">
        <v>4337</v>
      </c>
    </row>
    <row r="4440" spans="1:21" hidden="1" x14ac:dyDescent="0.25">
      <c r="A4440" t="s">
        <v>3373</v>
      </c>
      <c r="B4440" t="s">
        <v>16</v>
      </c>
      <c r="C4440" t="s">
        <v>17</v>
      </c>
      <c r="D4440" t="s">
        <v>2243</v>
      </c>
      <c r="E4440" s="1">
        <v>45212</v>
      </c>
      <c r="F4440" s="3">
        <v>430281</v>
      </c>
      <c r="G4440" t="s">
        <v>3382</v>
      </c>
      <c r="H4440" t="s">
        <v>4339</v>
      </c>
      <c r="I4440" t="s">
        <v>3887</v>
      </c>
      <c r="J4440" s="3" t="s">
        <v>3384</v>
      </c>
      <c r="K4440" s="3">
        <v>19223010</v>
      </c>
      <c r="L4440" s="3" t="s">
        <v>22</v>
      </c>
      <c r="M4440" s="5">
        <v>46214</v>
      </c>
      <c r="O4440" t="s">
        <v>23</v>
      </c>
      <c r="P4440">
        <v>2</v>
      </c>
      <c r="S4440" s="6">
        <v>45456</v>
      </c>
      <c r="T4440" t="s">
        <v>1073</v>
      </c>
      <c r="U4440" t="s">
        <v>4206</v>
      </c>
    </row>
    <row r="4441" spans="1:21" hidden="1" x14ac:dyDescent="0.25">
      <c r="A4441" t="s">
        <v>3373</v>
      </c>
      <c r="B4441" t="s">
        <v>16</v>
      </c>
      <c r="C4441" t="s">
        <v>17</v>
      </c>
      <c r="D4441" t="s">
        <v>2243</v>
      </c>
      <c r="E4441" s="1">
        <v>45212</v>
      </c>
      <c r="F4441" s="3">
        <v>430281</v>
      </c>
      <c r="G4441" t="s">
        <v>3382</v>
      </c>
      <c r="H4441" t="s">
        <v>4339</v>
      </c>
      <c r="I4441" t="s">
        <v>3887</v>
      </c>
      <c r="J4441" s="3" t="s">
        <v>3384</v>
      </c>
      <c r="K4441" s="3">
        <v>19223010</v>
      </c>
      <c r="L4441" s="3" t="s">
        <v>22</v>
      </c>
      <c r="M4441" s="5">
        <v>46214</v>
      </c>
      <c r="O4441" t="s">
        <v>23</v>
      </c>
      <c r="P4441">
        <v>2</v>
      </c>
      <c r="S4441" s="6">
        <v>45474</v>
      </c>
      <c r="T4441" t="s">
        <v>1073</v>
      </c>
      <c r="U4441" t="s">
        <v>4338</v>
      </c>
    </row>
    <row r="4442" spans="1:21" hidden="1" x14ac:dyDescent="0.25">
      <c r="A4442" t="s">
        <v>3373</v>
      </c>
      <c r="B4442" t="s">
        <v>16</v>
      </c>
      <c r="C4442" t="s">
        <v>17</v>
      </c>
      <c r="D4442" t="s">
        <v>2243</v>
      </c>
      <c r="E4442" s="1">
        <v>45212</v>
      </c>
      <c r="F4442" s="3">
        <v>430281</v>
      </c>
      <c r="G4442" t="s">
        <v>3382</v>
      </c>
      <c r="H4442" t="s">
        <v>4166</v>
      </c>
      <c r="I4442" t="s">
        <v>3887</v>
      </c>
      <c r="J4442" s="3" t="s">
        <v>3384</v>
      </c>
      <c r="K4442" s="3">
        <v>19223010</v>
      </c>
      <c r="L4442" s="3" t="s">
        <v>22</v>
      </c>
      <c r="M4442" s="5">
        <v>46214</v>
      </c>
      <c r="O4442" t="s">
        <v>23</v>
      </c>
      <c r="P4442">
        <v>2</v>
      </c>
      <c r="S4442" s="6">
        <v>45483</v>
      </c>
      <c r="T4442" t="s">
        <v>1073</v>
      </c>
      <c r="U4442" t="s">
        <v>4333</v>
      </c>
    </row>
    <row r="4443" spans="1:21" hidden="1" x14ac:dyDescent="0.25">
      <c r="A4443" t="s">
        <v>4162</v>
      </c>
      <c r="E4443" s="1"/>
      <c r="M4443" s="5"/>
    </row>
    <row r="4444" spans="1:21" hidden="1" x14ac:dyDescent="0.25">
      <c r="A4444" t="s">
        <v>3373</v>
      </c>
      <c r="B4444" t="s">
        <v>16</v>
      </c>
      <c r="C4444" t="s">
        <v>17</v>
      </c>
      <c r="D4444" t="s">
        <v>2243</v>
      </c>
      <c r="E4444" s="1">
        <v>45223</v>
      </c>
      <c r="F4444" s="3">
        <v>3100499</v>
      </c>
      <c r="G4444" t="s">
        <v>3922</v>
      </c>
      <c r="H4444" t="s">
        <v>4166</v>
      </c>
      <c r="I4444" t="s">
        <v>897</v>
      </c>
      <c r="J4444" s="3" t="s">
        <v>3406</v>
      </c>
      <c r="K4444" s="3" t="s">
        <v>3116</v>
      </c>
      <c r="L4444" s="3" t="s">
        <v>22</v>
      </c>
      <c r="M4444" s="5">
        <v>46792</v>
      </c>
      <c r="O4444" t="s">
        <v>525</v>
      </c>
      <c r="P4444">
        <v>19.5</v>
      </c>
      <c r="S4444" s="6">
        <v>45483</v>
      </c>
      <c r="T4444" t="s">
        <v>1073</v>
      </c>
      <c r="U4444" t="s">
        <v>4333</v>
      </c>
    </row>
    <row r="4445" spans="1:21" hidden="1" x14ac:dyDescent="0.25">
      <c r="A4445" t="s">
        <v>3373</v>
      </c>
      <c r="B4445" t="s">
        <v>16</v>
      </c>
      <c r="C4445" t="s">
        <v>17</v>
      </c>
      <c r="D4445" t="s">
        <v>2243</v>
      </c>
      <c r="E4445" s="1">
        <v>45464</v>
      </c>
      <c r="F4445" s="3" t="s">
        <v>4201</v>
      </c>
      <c r="G4445" t="s">
        <v>4202</v>
      </c>
      <c r="H4445" t="s">
        <v>2243</v>
      </c>
      <c r="I4445" t="s">
        <v>3228</v>
      </c>
      <c r="J4445" s="3" t="s">
        <v>4341</v>
      </c>
      <c r="K4445" s="3">
        <v>2306004103</v>
      </c>
      <c r="L4445" s="3" t="s">
        <v>22</v>
      </c>
      <c r="M4445" s="5">
        <v>46996</v>
      </c>
      <c r="O4445" t="s">
        <v>23</v>
      </c>
      <c r="P4445">
        <v>1</v>
      </c>
      <c r="S4445" s="6">
        <v>45483</v>
      </c>
      <c r="T4445" t="s">
        <v>1073</v>
      </c>
      <c r="U4445" t="s">
        <v>4333</v>
      </c>
    </row>
    <row r="4446" spans="1:21" hidden="1" x14ac:dyDescent="0.25">
      <c r="A4446" t="s">
        <v>3373</v>
      </c>
      <c r="B4446" t="s">
        <v>16</v>
      </c>
      <c r="C4446" t="s">
        <v>17</v>
      </c>
      <c r="D4446" t="s">
        <v>2243</v>
      </c>
      <c r="E4446" s="1">
        <v>45411</v>
      </c>
      <c r="F4446" s="3" t="s">
        <v>4342</v>
      </c>
      <c r="G4446" t="s">
        <v>4202</v>
      </c>
      <c r="H4446" t="s">
        <v>2243</v>
      </c>
      <c r="I4446" t="s">
        <v>3228</v>
      </c>
      <c r="J4446" s="3" t="s">
        <v>4343</v>
      </c>
      <c r="K4446" s="3">
        <v>2407009703</v>
      </c>
      <c r="L4446" s="3" t="s">
        <v>22</v>
      </c>
      <c r="M4446" s="5">
        <v>47177</v>
      </c>
      <c r="N4446">
        <v>25</v>
      </c>
      <c r="O4446" t="s">
        <v>23</v>
      </c>
      <c r="R4446" s="10">
        <f>Table1[[#This Row],[Initial Balance]]-P4447-P4448</f>
        <v>22</v>
      </c>
      <c r="S4446" s="6">
        <v>45411</v>
      </c>
      <c r="T4446" t="s">
        <v>2032</v>
      </c>
      <c r="U4446" t="s">
        <v>104</v>
      </c>
    </row>
    <row r="4447" spans="1:21" hidden="1" x14ac:dyDescent="0.25">
      <c r="A4447" t="s">
        <v>3373</v>
      </c>
      <c r="B4447" t="s">
        <v>16</v>
      </c>
      <c r="C4447" t="s">
        <v>17</v>
      </c>
      <c r="D4447" t="s">
        <v>2243</v>
      </c>
      <c r="E4447" s="1">
        <v>45411</v>
      </c>
      <c r="F4447" s="3" t="s">
        <v>4342</v>
      </c>
      <c r="G4447" t="s">
        <v>4202</v>
      </c>
      <c r="H4447" t="s">
        <v>2243</v>
      </c>
      <c r="I4447" t="s">
        <v>3228</v>
      </c>
      <c r="J4447" s="3" t="s">
        <v>4343</v>
      </c>
      <c r="K4447" s="3">
        <v>2407009703</v>
      </c>
      <c r="L4447" s="3" t="s">
        <v>22</v>
      </c>
      <c r="M4447" s="5">
        <v>47177</v>
      </c>
      <c r="O4447" t="s">
        <v>23</v>
      </c>
      <c r="P4447">
        <v>2</v>
      </c>
      <c r="S4447" s="6">
        <v>45456</v>
      </c>
      <c r="T4447" t="s">
        <v>1073</v>
      </c>
      <c r="U4447" t="s">
        <v>4206</v>
      </c>
    </row>
    <row r="4448" spans="1:21" hidden="1" x14ac:dyDescent="0.25">
      <c r="A4448" t="s">
        <v>3373</v>
      </c>
      <c r="B4448" t="s">
        <v>16</v>
      </c>
      <c r="C4448" t="s">
        <v>17</v>
      </c>
      <c r="D4448" t="s">
        <v>2243</v>
      </c>
      <c r="E4448" s="1">
        <v>45411</v>
      </c>
      <c r="F4448" s="3" t="s">
        <v>4342</v>
      </c>
      <c r="G4448" t="s">
        <v>4202</v>
      </c>
      <c r="H4448" t="s">
        <v>2243</v>
      </c>
      <c r="I4448" t="s">
        <v>3228</v>
      </c>
      <c r="J4448" s="3" t="s">
        <v>4343</v>
      </c>
      <c r="K4448" s="3">
        <v>2407009703</v>
      </c>
      <c r="L4448" s="3" t="s">
        <v>22</v>
      </c>
      <c r="M4448" s="5">
        <v>47177</v>
      </c>
      <c r="O4448" t="s">
        <v>23</v>
      </c>
      <c r="P4448">
        <v>1</v>
      </c>
      <c r="S4448" s="6">
        <v>45483</v>
      </c>
      <c r="T4448" t="s">
        <v>1073</v>
      </c>
      <c r="U4448" t="s">
        <v>4333</v>
      </c>
    </row>
    <row r="4449" spans="1:21" hidden="1" x14ac:dyDescent="0.25">
      <c r="A4449" t="s">
        <v>3373</v>
      </c>
      <c r="B4449" t="s">
        <v>16</v>
      </c>
      <c r="C4449" t="s">
        <v>17</v>
      </c>
      <c r="D4449" t="s">
        <v>2243</v>
      </c>
      <c r="E4449" s="1">
        <v>45239</v>
      </c>
      <c r="F4449" s="3" t="s">
        <v>1118</v>
      </c>
      <c r="G4449" t="s">
        <v>2566</v>
      </c>
      <c r="I4449" t="s">
        <v>1120</v>
      </c>
      <c r="J4449" s="3" t="s">
        <v>3376</v>
      </c>
      <c r="K4449" s="3" t="s">
        <v>2568</v>
      </c>
      <c r="L4449" s="3" t="s">
        <v>22</v>
      </c>
      <c r="M4449" s="5">
        <v>46897</v>
      </c>
      <c r="O4449" t="s">
        <v>23</v>
      </c>
      <c r="P4449">
        <v>2</v>
      </c>
      <c r="S4449" s="6">
        <v>45483</v>
      </c>
      <c r="T4449" t="s">
        <v>1073</v>
      </c>
      <c r="U4449" t="s">
        <v>4333</v>
      </c>
    </row>
    <row r="4450" spans="1:21" hidden="1" x14ac:dyDescent="0.25">
      <c r="A4450" t="s">
        <v>3373</v>
      </c>
      <c r="B4450" t="s">
        <v>16</v>
      </c>
      <c r="C4450" t="s">
        <v>17</v>
      </c>
      <c r="D4450" t="s">
        <v>2243</v>
      </c>
      <c r="E4450" s="1">
        <v>45212</v>
      </c>
      <c r="F4450" s="3" t="s">
        <v>3394</v>
      </c>
      <c r="G4450" t="s">
        <v>3399</v>
      </c>
      <c r="H4450" t="s">
        <v>3363</v>
      </c>
      <c r="I4450" t="s">
        <v>2243</v>
      </c>
      <c r="J4450" s="3" t="s">
        <v>3408</v>
      </c>
      <c r="K4450" s="3">
        <v>2722010003</v>
      </c>
      <c r="L4450" s="3" t="s">
        <v>22</v>
      </c>
      <c r="M4450" s="5"/>
      <c r="O4450" t="s">
        <v>23</v>
      </c>
      <c r="P4450">
        <v>6</v>
      </c>
      <c r="S4450" s="6">
        <v>45483</v>
      </c>
      <c r="T4450" t="s">
        <v>1073</v>
      </c>
      <c r="U4450" t="s">
        <v>4333</v>
      </c>
    </row>
    <row r="4451" spans="1:21" hidden="1" x14ac:dyDescent="0.25">
      <c r="A4451" t="s">
        <v>3373</v>
      </c>
      <c r="B4451" t="s">
        <v>16</v>
      </c>
      <c r="C4451" t="s">
        <v>17</v>
      </c>
      <c r="D4451" t="s">
        <v>2243</v>
      </c>
      <c r="E4451" s="1">
        <v>45243</v>
      </c>
      <c r="F4451" s="3">
        <v>369060010</v>
      </c>
      <c r="G4451" t="s">
        <v>3389</v>
      </c>
      <c r="H4451" t="s">
        <v>3388</v>
      </c>
      <c r="I4451" t="s">
        <v>41</v>
      </c>
      <c r="J4451" s="3" t="s">
        <v>3387</v>
      </c>
      <c r="K4451" s="3" t="s">
        <v>3385</v>
      </c>
      <c r="L4451" s="3" t="s">
        <v>22</v>
      </c>
      <c r="M4451" s="5">
        <v>47070</v>
      </c>
      <c r="O4451" t="s">
        <v>23</v>
      </c>
      <c r="P4451">
        <v>2</v>
      </c>
      <c r="S4451" s="6">
        <v>45483</v>
      </c>
      <c r="T4451" t="s">
        <v>1073</v>
      </c>
      <c r="U4451" t="s">
        <v>4333</v>
      </c>
    </row>
    <row r="4452" spans="1:21" hidden="1" x14ac:dyDescent="0.25">
      <c r="A4452" t="s">
        <v>3373</v>
      </c>
      <c r="B4452" t="s">
        <v>16</v>
      </c>
      <c r="C4452" t="s">
        <v>17</v>
      </c>
      <c r="D4452" t="s">
        <v>2243</v>
      </c>
      <c r="E4452" s="1">
        <v>45223</v>
      </c>
      <c r="F4452" s="3" t="s">
        <v>3381</v>
      </c>
      <c r="G4452" t="s">
        <v>3988</v>
      </c>
      <c r="I4452" t="s">
        <v>4114</v>
      </c>
      <c r="J4452" s="3" t="s">
        <v>3380</v>
      </c>
      <c r="K4452" s="3" t="s">
        <v>3379</v>
      </c>
      <c r="L4452" s="3" t="s">
        <v>22</v>
      </c>
      <c r="M4452" s="5">
        <v>46112</v>
      </c>
      <c r="O4452" t="s">
        <v>23</v>
      </c>
      <c r="P4452">
        <v>1</v>
      </c>
      <c r="S4452" s="6">
        <v>45456</v>
      </c>
      <c r="T4452" t="s">
        <v>1073</v>
      </c>
      <c r="U4452" t="s">
        <v>4206</v>
      </c>
    </row>
    <row r="4453" spans="1:21" hidden="1" x14ac:dyDescent="0.25">
      <c r="A4453" t="s">
        <v>3373</v>
      </c>
      <c r="B4453" t="s">
        <v>16</v>
      </c>
      <c r="C4453" t="s">
        <v>17</v>
      </c>
      <c r="D4453" t="s">
        <v>2243</v>
      </c>
      <c r="E4453" s="1">
        <v>45223</v>
      </c>
      <c r="F4453" s="3" t="s">
        <v>3381</v>
      </c>
      <c r="G4453" t="s">
        <v>3988</v>
      </c>
      <c r="I4453" t="s">
        <v>4114</v>
      </c>
      <c r="J4453" s="3" t="s">
        <v>3380</v>
      </c>
      <c r="K4453" s="3" t="s">
        <v>3379</v>
      </c>
      <c r="L4453" s="3" t="s">
        <v>22</v>
      </c>
      <c r="M4453" s="5">
        <v>46112</v>
      </c>
      <c r="O4453" t="s">
        <v>23</v>
      </c>
      <c r="P4453">
        <v>1</v>
      </c>
      <c r="S4453" s="6">
        <v>45483</v>
      </c>
      <c r="T4453" t="s">
        <v>1073</v>
      </c>
      <c r="U4453" t="s">
        <v>4333</v>
      </c>
    </row>
    <row r="4454" spans="1:21" hidden="1" x14ac:dyDescent="0.25">
      <c r="A4454" t="s">
        <v>3373</v>
      </c>
      <c r="B4454" t="s">
        <v>16</v>
      </c>
      <c r="C4454" t="s">
        <v>17</v>
      </c>
      <c r="D4454" t="s">
        <v>2243</v>
      </c>
      <c r="E4454" s="1">
        <v>45212</v>
      </c>
      <c r="F4454" s="3">
        <v>120710</v>
      </c>
      <c r="G4454" t="s">
        <v>3893</v>
      </c>
      <c r="H4454" t="s">
        <v>3363</v>
      </c>
      <c r="I4454" t="s">
        <v>126</v>
      </c>
      <c r="J4454" s="3" t="s">
        <v>3404</v>
      </c>
      <c r="K4454" s="3">
        <v>600410</v>
      </c>
      <c r="L4454" s="3" t="s">
        <v>22</v>
      </c>
      <c r="M4454" s="5">
        <v>46143</v>
      </c>
      <c r="O4454" t="s">
        <v>23</v>
      </c>
      <c r="P4454">
        <v>5</v>
      </c>
      <c r="S4454" s="6">
        <v>45456</v>
      </c>
      <c r="T4454" t="s">
        <v>1073</v>
      </c>
      <c r="U4454" t="s">
        <v>4206</v>
      </c>
    </row>
    <row r="4455" spans="1:21" hidden="1" x14ac:dyDescent="0.25">
      <c r="A4455" t="s">
        <v>3373</v>
      </c>
      <c r="B4455" t="s">
        <v>16</v>
      </c>
      <c r="C4455" t="s">
        <v>17</v>
      </c>
      <c r="D4455" t="s">
        <v>2243</v>
      </c>
      <c r="E4455" s="1">
        <v>45212</v>
      </c>
      <c r="F4455" s="3">
        <v>120710</v>
      </c>
      <c r="G4455" t="s">
        <v>3893</v>
      </c>
      <c r="H4455" t="s">
        <v>3363</v>
      </c>
      <c r="I4455" t="s">
        <v>126</v>
      </c>
      <c r="J4455" s="3" t="s">
        <v>3404</v>
      </c>
      <c r="K4455" s="3">
        <v>600410</v>
      </c>
      <c r="L4455" s="3" t="s">
        <v>22</v>
      </c>
      <c r="M4455" s="5">
        <v>46143</v>
      </c>
      <c r="O4455" t="s">
        <v>23</v>
      </c>
      <c r="P4455">
        <v>5</v>
      </c>
      <c r="S4455" s="6">
        <v>45483</v>
      </c>
      <c r="T4455" t="s">
        <v>1073</v>
      </c>
      <c r="U4455" t="s">
        <v>4333</v>
      </c>
    </row>
    <row r="4456" spans="1:21" hidden="1" x14ac:dyDescent="0.25">
      <c r="A4456" t="s">
        <v>3373</v>
      </c>
      <c r="B4456" t="s">
        <v>16</v>
      </c>
      <c r="C4456" t="s">
        <v>17</v>
      </c>
      <c r="D4456" t="s">
        <v>2243</v>
      </c>
      <c r="E4456" s="1">
        <v>45212</v>
      </c>
      <c r="F4456" s="3">
        <v>120710</v>
      </c>
      <c r="G4456" t="s">
        <v>3893</v>
      </c>
      <c r="H4456" t="s">
        <v>3363</v>
      </c>
      <c r="I4456" t="s">
        <v>126</v>
      </c>
      <c r="J4456" s="3" t="s">
        <v>3404</v>
      </c>
      <c r="K4456" s="3">
        <v>600410</v>
      </c>
      <c r="L4456" s="3" t="s">
        <v>22</v>
      </c>
      <c r="M4456" s="5">
        <v>46143</v>
      </c>
      <c r="O4456" t="s">
        <v>23</v>
      </c>
      <c r="P4456">
        <v>20</v>
      </c>
      <c r="S4456" s="6">
        <v>45488</v>
      </c>
      <c r="T4456" t="s">
        <v>1073</v>
      </c>
      <c r="U4456" t="s">
        <v>4333</v>
      </c>
    </row>
    <row r="4457" spans="1:21" hidden="1" x14ac:dyDescent="0.25">
      <c r="A4457" t="s">
        <v>3373</v>
      </c>
      <c r="B4457" t="s">
        <v>16</v>
      </c>
      <c r="C4457" t="s">
        <v>17</v>
      </c>
      <c r="D4457" t="s">
        <v>2243</v>
      </c>
      <c r="E4457" s="1">
        <v>45464</v>
      </c>
      <c r="F4457" s="3" t="s">
        <v>4201</v>
      </c>
      <c r="G4457" t="s">
        <v>4202</v>
      </c>
      <c r="H4457" t="s">
        <v>2243</v>
      </c>
      <c r="I4457" t="s">
        <v>3228</v>
      </c>
      <c r="J4457" s="3" t="s">
        <v>4340</v>
      </c>
      <c r="K4457" s="3">
        <v>2333003003</v>
      </c>
      <c r="L4457" s="3" t="s">
        <v>22</v>
      </c>
      <c r="M4457" s="5">
        <v>46996</v>
      </c>
      <c r="N4457">
        <v>5</v>
      </c>
      <c r="O4457" t="s">
        <v>23</v>
      </c>
      <c r="R4457" s="10">
        <v>5</v>
      </c>
      <c r="S4457" s="6">
        <v>45464</v>
      </c>
      <c r="T4457" t="s">
        <v>2032</v>
      </c>
      <c r="U4457" t="s">
        <v>104</v>
      </c>
    </row>
    <row r="4458" spans="1:21" hidden="1" x14ac:dyDescent="0.25">
      <c r="A4458" t="s">
        <v>3373</v>
      </c>
      <c r="B4458" t="s">
        <v>74</v>
      </c>
      <c r="C4458" t="s">
        <v>17</v>
      </c>
      <c r="D4458" t="s">
        <v>2243</v>
      </c>
      <c r="E4458" s="1">
        <v>45258</v>
      </c>
      <c r="F4458" s="3" t="s">
        <v>3716</v>
      </c>
      <c r="G4458" t="s">
        <v>3717</v>
      </c>
      <c r="H4458" t="s">
        <v>2243</v>
      </c>
      <c r="I4458" t="s">
        <v>323</v>
      </c>
      <c r="J4458" s="3" t="s">
        <v>3718</v>
      </c>
      <c r="K4458" s="3">
        <v>286683</v>
      </c>
      <c r="L4458" s="3" t="s">
        <v>102</v>
      </c>
      <c r="M4458" s="5" t="s">
        <v>4346</v>
      </c>
      <c r="O4458" t="s">
        <v>2708</v>
      </c>
      <c r="P4458">
        <v>14.6</v>
      </c>
      <c r="S4458" s="6">
        <v>45489</v>
      </c>
      <c r="T4458" t="s">
        <v>1073</v>
      </c>
      <c r="U4458" t="s">
        <v>4333</v>
      </c>
    </row>
    <row r="4459" spans="1:21" hidden="1" x14ac:dyDescent="0.25">
      <c r="A4459" t="s">
        <v>3373</v>
      </c>
      <c r="B4459" t="s">
        <v>74</v>
      </c>
      <c r="C4459" t="s">
        <v>17</v>
      </c>
      <c r="D4459" t="s">
        <v>2243</v>
      </c>
      <c r="E4459" s="1">
        <v>45258</v>
      </c>
      <c r="F4459" s="3" t="s">
        <v>3716</v>
      </c>
      <c r="G4459" t="s">
        <v>3717</v>
      </c>
      <c r="H4459" t="s">
        <v>2243</v>
      </c>
      <c r="I4459" t="s">
        <v>323</v>
      </c>
      <c r="J4459" s="3" t="s">
        <v>3718</v>
      </c>
      <c r="K4459" s="3">
        <v>286683</v>
      </c>
      <c r="L4459" s="3" t="s">
        <v>102</v>
      </c>
      <c r="M4459" s="5" t="s">
        <v>4346</v>
      </c>
      <c r="O4459" t="s">
        <v>2708</v>
      </c>
      <c r="P4459">
        <v>0.1</v>
      </c>
      <c r="S4459" s="6">
        <v>45511</v>
      </c>
      <c r="T4459" t="s">
        <v>1284</v>
      </c>
      <c r="U4459" t="s">
        <v>4345</v>
      </c>
    </row>
    <row r="4460" spans="1:21" hidden="1" x14ac:dyDescent="0.25">
      <c r="A4460" t="s">
        <v>3373</v>
      </c>
      <c r="B4460" t="s">
        <v>74</v>
      </c>
      <c r="C4460" t="s">
        <v>17</v>
      </c>
      <c r="D4460" t="s">
        <v>2243</v>
      </c>
      <c r="E4460" s="1">
        <v>45212</v>
      </c>
      <c r="F4460" s="3" t="s">
        <v>3719</v>
      </c>
      <c r="G4460" t="s">
        <v>3720</v>
      </c>
      <c r="H4460" t="s">
        <v>2243</v>
      </c>
      <c r="I4460" t="s">
        <v>452</v>
      </c>
      <c r="J4460" s="3" t="s">
        <v>3721</v>
      </c>
      <c r="K4460" s="3" t="s">
        <v>3722</v>
      </c>
      <c r="L4460" s="3" t="s">
        <v>22</v>
      </c>
      <c r="M4460" s="5">
        <v>45837</v>
      </c>
      <c r="O4460" t="s">
        <v>2708</v>
      </c>
      <c r="P4460">
        <v>7.4</v>
      </c>
      <c r="S4460" s="6">
        <v>45489</v>
      </c>
      <c r="T4460" t="s">
        <v>1073</v>
      </c>
      <c r="U4460" t="s">
        <v>4333</v>
      </c>
    </row>
    <row r="4461" spans="1:21" hidden="1" x14ac:dyDescent="0.25">
      <c r="A4461" t="s">
        <v>3373</v>
      </c>
      <c r="B4461" t="s">
        <v>74</v>
      </c>
      <c r="C4461" t="s">
        <v>17</v>
      </c>
      <c r="D4461" t="s">
        <v>2243</v>
      </c>
      <c r="E4461" s="1">
        <v>45212</v>
      </c>
      <c r="F4461" s="3" t="s">
        <v>3719</v>
      </c>
      <c r="G4461" t="s">
        <v>3720</v>
      </c>
      <c r="H4461" t="s">
        <v>2243</v>
      </c>
      <c r="I4461" t="s">
        <v>452</v>
      </c>
      <c r="J4461" s="3" t="s">
        <v>3721</v>
      </c>
      <c r="K4461" s="3" t="s">
        <v>3722</v>
      </c>
      <c r="L4461" s="3" t="s">
        <v>22</v>
      </c>
      <c r="M4461" s="5">
        <v>45837</v>
      </c>
      <c r="O4461" t="s">
        <v>2708</v>
      </c>
      <c r="P4461">
        <v>0.05</v>
      </c>
      <c r="S4461" s="6">
        <v>45511</v>
      </c>
      <c r="T4461" t="s">
        <v>1284</v>
      </c>
      <c r="U4461" t="s">
        <v>4345</v>
      </c>
    </row>
    <row r="4462" spans="1:21" hidden="1" x14ac:dyDescent="0.25">
      <c r="A4462" t="s">
        <v>3373</v>
      </c>
      <c r="B4462" t="s">
        <v>74</v>
      </c>
      <c r="C4462" t="s">
        <v>17</v>
      </c>
      <c r="D4462" t="s">
        <v>2243</v>
      </c>
      <c r="E4462" s="1">
        <v>45461</v>
      </c>
      <c r="F4462" s="3" t="s">
        <v>3712</v>
      </c>
      <c r="G4462" t="s">
        <v>3713</v>
      </c>
      <c r="I4462" t="s">
        <v>452</v>
      </c>
      <c r="J4462" s="3" t="s">
        <v>4347</v>
      </c>
      <c r="K4462" s="3" t="s">
        <v>4348</v>
      </c>
      <c r="L4462" s="3" t="s">
        <v>102</v>
      </c>
      <c r="M4462" s="5">
        <v>45845</v>
      </c>
      <c r="N4462">
        <v>12</v>
      </c>
      <c r="O4462" t="s">
        <v>422</v>
      </c>
      <c r="R4462" s="10">
        <f>Table1[[#This Row],[Initial Balance]]-P4463-P4464</f>
        <v>9.1849999999999987</v>
      </c>
      <c r="S4462" s="6">
        <v>45483</v>
      </c>
      <c r="T4462" t="s">
        <v>2032</v>
      </c>
      <c r="U4462" t="s">
        <v>104</v>
      </c>
    </row>
    <row r="4463" spans="1:21" hidden="1" x14ac:dyDescent="0.25">
      <c r="A4463" t="s">
        <v>3373</v>
      </c>
      <c r="B4463" t="s">
        <v>74</v>
      </c>
      <c r="C4463" t="s">
        <v>17</v>
      </c>
      <c r="D4463" t="s">
        <v>2243</v>
      </c>
      <c r="E4463" s="1">
        <v>45461</v>
      </c>
      <c r="F4463" s="3" t="s">
        <v>3712</v>
      </c>
      <c r="G4463" t="s">
        <v>3713</v>
      </c>
      <c r="I4463" t="s">
        <v>452</v>
      </c>
      <c r="J4463" s="3" t="s">
        <v>4347</v>
      </c>
      <c r="K4463" s="3" t="s">
        <v>4348</v>
      </c>
      <c r="L4463" s="3" t="s">
        <v>102</v>
      </c>
      <c r="M4463" s="5">
        <v>37444</v>
      </c>
      <c r="O4463" t="s">
        <v>422</v>
      </c>
      <c r="P4463">
        <v>2.8</v>
      </c>
      <c r="S4463" s="6">
        <v>45489</v>
      </c>
      <c r="T4463" t="s">
        <v>1073</v>
      </c>
      <c r="U4463" t="s">
        <v>4333</v>
      </c>
    </row>
    <row r="4464" spans="1:21" hidden="1" x14ac:dyDescent="0.25">
      <c r="A4464" t="s">
        <v>3373</v>
      </c>
      <c r="B4464" t="s">
        <v>74</v>
      </c>
      <c r="C4464" t="s">
        <v>17</v>
      </c>
      <c r="D4464" t="s">
        <v>2243</v>
      </c>
      <c r="E4464" s="1">
        <v>45461</v>
      </c>
      <c r="F4464" s="3" t="s">
        <v>3712</v>
      </c>
      <c r="G4464" t="s">
        <v>3713</v>
      </c>
      <c r="I4464" t="s">
        <v>452</v>
      </c>
      <c r="J4464" s="3" t="s">
        <v>4347</v>
      </c>
      <c r="K4464" s="3" t="s">
        <v>4348</v>
      </c>
      <c r="L4464" s="3" t="s">
        <v>102</v>
      </c>
      <c r="M4464" s="5">
        <v>45845</v>
      </c>
      <c r="O4464" t="s">
        <v>422</v>
      </c>
      <c r="P4464">
        <v>1.4999999999999999E-2</v>
      </c>
      <c r="S4464" s="6">
        <v>45511</v>
      </c>
      <c r="T4464" t="s">
        <v>1284</v>
      </c>
      <c r="U4464" t="s">
        <v>4345</v>
      </c>
    </row>
    <row r="4465" spans="1:21" hidden="1" x14ac:dyDescent="0.25">
      <c r="A4465" t="s">
        <v>3373</v>
      </c>
      <c r="B4465" t="s">
        <v>74</v>
      </c>
      <c r="C4465" t="s">
        <v>17</v>
      </c>
      <c r="D4465" t="s">
        <v>2243</v>
      </c>
      <c r="E4465" s="1">
        <v>45212</v>
      </c>
      <c r="F4465" s="3">
        <v>3063001314</v>
      </c>
      <c r="G4465" t="s">
        <v>1987</v>
      </c>
      <c r="H4465" t="s">
        <v>4219</v>
      </c>
      <c r="I4465" t="s">
        <v>3710</v>
      </c>
      <c r="J4465" s="3" t="s">
        <v>3711</v>
      </c>
      <c r="K4465" s="3">
        <v>230420</v>
      </c>
      <c r="L4465" s="3" t="s">
        <v>102</v>
      </c>
      <c r="M4465" s="5">
        <v>46142</v>
      </c>
      <c r="O4465" t="s">
        <v>422</v>
      </c>
      <c r="P4465">
        <v>0.80010000000000003</v>
      </c>
      <c r="S4465" s="6">
        <v>45483</v>
      </c>
      <c r="T4465" t="s">
        <v>3045</v>
      </c>
      <c r="U4465" t="s">
        <v>4333</v>
      </c>
    </row>
    <row r="4466" spans="1:21" hidden="1" x14ac:dyDescent="0.25">
      <c r="A4466" t="s">
        <v>3373</v>
      </c>
      <c r="B4466" t="s">
        <v>74</v>
      </c>
      <c r="C4466" t="s">
        <v>17</v>
      </c>
      <c r="D4466" t="s">
        <v>2243</v>
      </c>
      <c r="E4466" s="1">
        <v>45212</v>
      </c>
      <c r="F4466" s="3">
        <v>3063001314</v>
      </c>
      <c r="G4466" t="s">
        <v>1987</v>
      </c>
      <c r="H4466" t="s">
        <v>4219</v>
      </c>
      <c r="I4466" t="s">
        <v>3710</v>
      </c>
      <c r="J4466" s="3" t="s">
        <v>3711</v>
      </c>
      <c r="K4466" s="3">
        <v>230420</v>
      </c>
      <c r="L4466" s="3" t="s">
        <v>102</v>
      </c>
      <c r="M4466" s="5">
        <v>46142</v>
      </c>
      <c r="O4466" t="s">
        <v>422</v>
      </c>
      <c r="P4466">
        <v>1E-3</v>
      </c>
      <c r="S4466" s="6">
        <v>45511</v>
      </c>
      <c r="T4466" t="s">
        <v>3046</v>
      </c>
      <c r="U4466" t="s">
        <v>4345</v>
      </c>
    </row>
    <row r="4467" spans="1:21" hidden="1" x14ac:dyDescent="0.25">
      <c r="A4467" t="s">
        <v>3373</v>
      </c>
      <c r="B4467" t="s">
        <v>16</v>
      </c>
      <c r="C4467" t="s">
        <v>17</v>
      </c>
      <c r="D4467" t="s">
        <v>2243</v>
      </c>
      <c r="E4467" s="1">
        <v>45222</v>
      </c>
      <c r="F4467" s="3" t="s">
        <v>3676</v>
      </c>
      <c r="G4467" t="s">
        <v>3677</v>
      </c>
      <c r="H4467" t="s">
        <v>2243</v>
      </c>
      <c r="I4467" t="s">
        <v>4253</v>
      </c>
      <c r="J4467" s="3" t="s">
        <v>3679</v>
      </c>
      <c r="K4467" s="3" t="s">
        <v>3680</v>
      </c>
      <c r="L4467" s="3" t="s">
        <v>22</v>
      </c>
      <c r="M4467" s="5">
        <v>46132</v>
      </c>
      <c r="O4467" t="s">
        <v>23</v>
      </c>
      <c r="P4467">
        <v>5</v>
      </c>
      <c r="S4467" s="6">
        <v>45456</v>
      </c>
      <c r="T4467" t="s">
        <v>1073</v>
      </c>
      <c r="U4467" t="s">
        <v>4206</v>
      </c>
    </row>
    <row r="4468" spans="1:21" hidden="1" x14ac:dyDescent="0.25">
      <c r="A4468" t="s">
        <v>3373</v>
      </c>
      <c r="B4468" t="s">
        <v>16</v>
      </c>
      <c r="C4468" t="s">
        <v>17</v>
      </c>
      <c r="D4468" t="s">
        <v>2243</v>
      </c>
      <c r="E4468" s="1">
        <v>45222</v>
      </c>
      <c r="F4468" s="3" t="s">
        <v>3676</v>
      </c>
      <c r="G4468" t="s">
        <v>3677</v>
      </c>
      <c r="H4468" t="s">
        <v>2243</v>
      </c>
      <c r="I4468" t="s">
        <v>4253</v>
      </c>
      <c r="J4468" s="3" t="s">
        <v>3679</v>
      </c>
      <c r="K4468" s="3" t="s">
        <v>3680</v>
      </c>
      <c r="L4468" s="3" t="s">
        <v>22</v>
      </c>
      <c r="M4468" s="5">
        <v>46132</v>
      </c>
      <c r="O4468" t="s">
        <v>23</v>
      </c>
      <c r="P4468">
        <v>2</v>
      </c>
      <c r="S4468" s="6">
        <v>45483</v>
      </c>
      <c r="T4468" t="s">
        <v>1073</v>
      </c>
      <c r="U4468" t="s">
        <v>4333</v>
      </c>
    </row>
    <row r="4469" spans="1:21" hidden="1" x14ac:dyDescent="0.25">
      <c r="A4469" t="s">
        <v>3373</v>
      </c>
      <c r="B4469" t="s">
        <v>16</v>
      </c>
      <c r="C4469" t="s">
        <v>17</v>
      </c>
      <c r="D4469" t="s">
        <v>2243</v>
      </c>
      <c r="E4469" s="1">
        <v>45222</v>
      </c>
      <c r="F4469" s="3" t="s">
        <v>3676</v>
      </c>
      <c r="G4469" t="s">
        <v>3677</v>
      </c>
      <c r="H4469" t="s">
        <v>2243</v>
      </c>
      <c r="I4469" t="s">
        <v>4253</v>
      </c>
      <c r="J4469" s="3" t="s">
        <v>3679</v>
      </c>
      <c r="K4469" s="3" t="s">
        <v>3680</v>
      </c>
      <c r="L4469" s="3" t="s">
        <v>22</v>
      </c>
      <c r="M4469" s="5">
        <v>46132</v>
      </c>
      <c r="O4469" t="s">
        <v>23</v>
      </c>
      <c r="P4469">
        <v>2</v>
      </c>
      <c r="S4469" s="6">
        <v>45484</v>
      </c>
      <c r="T4469" t="s">
        <v>1073</v>
      </c>
      <c r="U4469" t="s">
        <v>4333</v>
      </c>
    </row>
    <row r="4470" spans="1:21" hidden="1" x14ac:dyDescent="0.25">
      <c r="A4470" t="s">
        <v>3373</v>
      </c>
      <c r="B4470" t="s">
        <v>16</v>
      </c>
      <c r="C4470" t="s">
        <v>17</v>
      </c>
      <c r="D4470" t="s">
        <v>2243</v>
      </c>
      <c r="E4470" s="1">
        <v>45222</v>
      </c>
      <c r="F4470" s="3" t="s">
        <v>3676</v>
      </c>
      <c r="G4470" t="s">
        <v>3677</v>
      </c>
      <c r="H4470" t="s">
        <v>2243</v>
      </c>
      <c r="I4470" t="s">
        <v>4253</v>
      </c>
      <c r="J4470" s="3" t="s">
        <v>3679</v>
      </c>
      <c r="K4470" s="3" t="s">
        <v>3680</v>
      </c>
      <c r="L4470" s="3" t="s">
        <v>22</v>
      </c>
      <c r="M4470" s="5">
        <v>46132</v>
      </c>
      <c r="O4470" t="s">
        <v>23</v>
      </c>
      <c r="P4470">
        <v>1</v>
      </c>
      <c r="S4470" s="6">
        <v>45511</v>
      </c>
      <c r="T4470" t="s">
        <v>1284</v>
      </c>
      <c r="U4470" t="s">
        <v>4345</v>
      </c>
    </row>
    <row r="4471" spans="1:21" hidden="1" x14ac:dyDescent="0.25">
      <c r="A4471" t="s">
        <v>3373</v>
      </c>
      <c r="B4471" t="s">
        <v>74</v>
      </c>
      <c r="C4471" t="s">
        <v>17</v>
      </c>
      <c r="D4471" t="s">
        <v>2243</v>
      </c>
      <c r="E4471" s="1">
        <v>45223</v>
      </c>
      <c r="F4471" s="3" t="s">
        <v>4075</v>
      </c>
      <c r="G4471" t="s">
        <v>2812</v>
      </c>
      <c r="H4471" t="s">
        <v>2243</v>
      </c>
      <c r="I4471" t="s">
        <v>3108</v>
      </c>
      <c r="J4471" s="3" t="s">
        <v>3723</v>
      </c>
      <c r="K4471" s="3" t="s">
        <v>4568</v>
      </c>
      <c r="L4471" s="3" t="s">
        <v>22</v>
      </c>
      <c r="M4471" s="5">
        <v>45535</v>
      </c>
      <c r="O4471" t="s">
        <v>3672</v>
      </c>
      <c r="P4471">
        <v>3.2</v>
      </c>
      <c r="S4471" s="6">
        <v>45483</v>
      </c>
      <c r="T4471" t="s">
        <v>1073</v>
      </c>
      <c r="U4471" t="s">
        <v>4333</v>
      </c>
    </row>
    <row r="4472" spans="1:21" hidden="1" x14ac:dyDescent="0.25">
      <c r="A4472" t="s">
        <v>3373</v>
      </c>
      <c r="B4472" t="s">
        <v>74</v>
      </c>
      <c r="C4472" t="s">
        <v>17</v>
      </c>
      <c r="D4472" t="s">
        <v>2243</v>
      </c>
      <c r="E4472" s="1">
        <v>45223</v>
      </c>
      <c r="F4472" s="3" t="s">
        <v>4075</v>
      </c>
      <c r="G4472" t="s">
        <v>2812</v>
      </c>
      <c r="H4472" t="s">
        <v>2243</v>
      </c>
      <c r="I4472" t="s">
        <v>3108</v>
      </c>
      <c r="J4472" s="3" t="s">
        <v>3723</v>
      </c>
      <c r="K4472" s="3" t="s">
        <v>4568</v>
      </c>
      <c r="L4472" s="3" t="s">
        <v>22</v>
      </c>
      <c r="M4472" s="5">
        <v>45535</v>
      </c>
      <c r="O4472" t="s">
        <v>3672</v>
      </c>
      <c r="P4472">
        <v>0.8</v>
      </c>
      <c r="S4472" s="6">
        <v>45484</v>
      </c>
      <c r="T4472" t="s">
        <v>1073</v>
      </c>
      <c r="U4472" t="s">
        <v>4333</v>
      </c>
    </row>
    <row r="4473" spans="1:21" hidden="1" x14ac:dyDescent="0.25">
      <c r="A4473" t="s">
        <v>3373</v>
      </c>
      <c r="B4473" t="s">
        <v>74</v>
      </c>
      <c r="C4473" t="s">
        <v>17</v>
      </c>
      <c r="D4473" t="s">
        <v>2243</v>
      </c>
      <c r="E4473" s="1">
        <v>45223</v>
      </c>
      <c r="F4473" s="3" t="s">
        <v>4075</v>
      </c>
      <c r="G4473" t="s">
        <v>2812</v>
      </c>
      <c r="H4473" t="s">
        <v>2243</v>
      </c>
      <c r="I4473" t="s">
        <v>3108</v>
      </c>
      <c r="J4473" s="3" t="s">
        <v>3723</v>
      </c>
      <c r="K4473" s="3" t="s">
        <v>4568</v>
      </c>
      <c r="L4473" s="3" t="s">
        <v>22</v>
      </c>
      <c r="M4473" s="5">
        <v>45535</v>
      </c>
      <c r="O4473" t="s">
        <v>3672</v>
      </c>
      <c r="P4473">
        <v>0.3</v>
      </c>
      <c r="S4473" s="6">
        <v>45511</v>
      </c>
      <c r="T4473" t="s">
        <v>1284</v>
      </c>
      <c r="U4473" t="s">
        <v>4345</v>
      </c>
    </row>
    <row r="4474" spans="1:21" hidden="1" x14ac:dyDescent="0.25">
      <c r="A4474" t="s">
        <v>3373</v>
      </c>
      <c r="B4474" t="s">
        <v>74</v>
      </c>
      <c r="C4474" t="s">
        <v>17</v>
      </c>
      <c r="D4474" t="s">
        <v>2243</v>
      </c>
      <c r="E4474" s="1">
        <v>45243</v>
      </c>
      <c r="F4474" s="3" t="s">
        <v>3705</v>
      </c>
      <c r="G4474" t="s">
        <v>3706</v>
      </c>
      <c r="H4474" t="s">
        <v>2243</v>
      </c>
      <c r="I4474" t="s">
        <v>3707</v>
      </c>
      <c r="J4474" s="3" t="s">
        <v>4349</v>
      </c>
      <c r="K4474" s="3" t="s">
        <v>2672</v>
      </c>
      <c r="L4474" s="3" t="s">
        <v>102</v>
      </c>
      <c r="M4474" s="5">
        <v>45991</v>
      </c>
      <c r="N4474">
        <v>16</v>
      </c>
      <c r="O4474" t="s">
        <v>3541</v>
      </c>
      <c r="R4474" s="10">
        <f>Table1[[#This Row],[Initial Balance]]-P4475-P4476</f>
        <v>13.7</v>
      </c>
      <c r="S4474" s="6">
        <v>45334</v>
      </c>
      <c r="T4474" t="s">
        <v>2032</v>
      </c>
      <c r="U4474" t="s">
        <v>2220</v>
      </c>
    </row>
    <row r="4475" spans="1:21" hidden="1" x14ac:dyDescent="0.25">
      <c r="A4475" t="s">
        <v>3373</v>
      </c>
      <c r="B4475" t="s">
        <v>74</v>
      </c>
      <c r="C4475" t="s">
        <v>17</v>
      </c>
      <c r="D4475" t="s">
        <v>2243</v>
      </c>
      <c r="E4475" s="1">
        <v>45243</v>
      </c>
      <c r="F4475" s="3" t="s">
        <v>3705</v>
      </c>
      <c r="G4475" t="s">
        <v>3706</v>
      </c>
      <c r="H4475" t="s">
        <v>2243</v>
      </c>
      <c r="I4475" t="s">
        <v>3707</v>
      </c>
      <c r="J4475" s="3" t="s">
        <v>4349</v>
      </c>
      <c r="K4475" s="3" t="s">
        <v>2672</v>
      </c>
      <c r="L4475" s="3" t="s">
        <v>102</v>
      </c>
      <c r="M4475" s="5">
        <v>45991</v>
      </c>
      <c r="O4475" t="s">
        <v>3541</v>
      </c>
      <c r="P4475">
        <v>2</v>
      </c>
      <c r="S4475" s="6">
        <v>45483</v>
      </c>
      <c r="T4475" t="s">
        <v>1073</v>
      </c>
      <c r="U4475" t="s">
        <v>4333</v>
      </c>
    </row>
    <row r="4476" spans="1:21" hidden="1" x14ac:dyDescent="0.25">
      <c r="A4476" t="s">
        <v>3373</v>
      </c>
      <c r="B4476" t="s">
        <v>74</v>
      </c>
      <c r="C4476" t="s">
        <v>17</v>
      </c>
      <c r="D4476" t="s">
        <v>2243</v>
      </c>
      <c r="E4476" s="1">
        <v>45243</v>
      </c>
      <c r="F4476" s="3" t="s">
        <v>3705</v>
      </c>
      <c r="G4476" t="s">
        <v>3706</v>
      </c>
      <c r="H4476" t="s">
        <v>2243</v>
      </c>
      <c r="I4476" t="s">
        <v>3707</v>
      </c>
      <c r="J4476" s="3" t="s">
        <v>4349</v>
      </c>
      <c r="K4476" s="3" t="s">
        <v>2672</v>
      </c>
      <c r="L4476" s="3" t="s">
        <v>102</v>
      </c>
      <c r="M4476" s="5">
        <v>45991</v>
      </c>
      <c r="O4476" t="s">
        <v>3541</v>
      </c>
      <c r="P4476">
        <v>0.3</v>
      </c>
      <c r="S4476" s="6">
        <v>45511</v>
      </c>
      <c r="T4476" t="s">
        <v>1284</v>
      </c>
      <c r="U4476" t="s">
        <v>4345</v>
      </c>
    </row>
    <row r="4477" spans="1:21" hidden="1" x14ac:dyDescent="0.25">
      <c r="A4477" t="s">
        <v>3373</v>
      </c>
      <c r="B4477" t="s">
        <v>74</v>
      </c>
      <c r="C4477" t="s">
        <v>17</v>
      </c>
      <c r="D4477" t="s">
        <v>2243</v>
      </c>
      <c r="E4477" s="1">
        <v>45386</v>
      </c>
      <c r="F4477" s="3">
        <v>368247</v>
      </c>
      <c r="G4477" t="s">
        <v>2968</v>
      </c>
      <c r="I4477" t="s">
        <v>3695</v>
      </c>
      <c r="J4477" s="3" t="s">
        <v>4350</v>
      </c>
      <c r="K4477" s="3" t="s">
        <v>3931</v>
      </c>
      <c r="L4477" s="3" t="s">
        <v>102</v>
      </c>
      <c r="M4477" s="5">
        <v>45777</v>
      </c>
      <c r="O4477" t="s">
        <v>422</v>
      </c>
      <c r="P4477">
        <v>3.1997</v>
      </c>
      <c r="S4477" s="6">
        <v>45483</v>
      </c>
      <c r="T4477" t="s">
        <v>1073</v>
      </c>
      <c r="U4477" t="s">
        <v>4351</v>
      </c>
    </row>
    <row r="4478" spans="1:21" hidden="1" x14ac:dyDescent="0.25">
      <c r="A4478" t="s">
        <v>3373</v>
      </c>
      <c r="B4478" t="s">
        <v>74</v>
      </c>
      <c r="C4478" t="s">
        <v>17</v>
      </c>
      <c r="D4478" t="s">
        <v>2243</v>
      </c>
      <c r="E4478" s="1">
        <v>45386</v>
      </c>
      <c r="F4478" s="3">
        <v>368247</v>
      </c>
      <c r="G4478" t="s">
        <v>4352</v>
      </c>
      <c r="I4478" t="s">
        <v>3695</v>
      </c>
      <c r="J4478" s="3" t="s">
        <v>4350</v>
      </c>
      <c r="K4478" s="3" t="s">
        <v>3931</v>
      </c>
      <c r="L4478" s="3" t="s">
        <v>102</v>
      </c>
      <c r="M4478" s="5">
        <v>45777</v>
      </c>
      <c r="O4478" t="s">
        <v>422</v>
      </c>
      <c r="P4478">
        <v>2E-3</v>
      </c>
      <c r="S4478" s="6">
        <v>45511</v>
      </c>
      <c r="T4478" t="s">
        <v>1284</v>
      </c>
      <c r="U4478" t="s">
        <v>4345</v>
      </c>
    </row>
    <row r="4479" spans="1:21" hidden="1" x14ac:dyDescent="0.25">
      <c r="A4479" t="s">
        <v>1794</v>
      </c>
      <c r="B4479" t="s">
        <v>16</v>
      </c>
      <c r="C4479" t="s">
        <v>17</v>
      </c>
      <c r="E4479" s="1">
        <v>44937</v>
      </c>
      <c r="F4479" s="3">
        <v>3006</v>
      </c>
      <c r="G4479" t="s">
        <v>2168</v>
      </c>
      <c r="H4479" t="s">
        <v>3383</v>
      </c>
      <c r="I4479" t="s">
        <v>20</v>
      </c>
      <c r="J4479" s="3" t="s">
        <v>2169</v>
      </c>
      <c r="K4479" s="3">
        <v>20022062</v>
      </c>
      <c r="L4479" s="3" t="s">
        <v>22</v>
      </c>
      <c r="M4479" s="5">
        <v>45857</v>
      </c>
      <c r="O4479" t="s">
        <v>23</v>
      </c>
      <c r="P4479">
        <v>3</v>
      </c>
      <c r="S4479" s="6">
        <v>45483</v>
      </c>
      <c r="T4479" t="s">
        <v>1073</v>
      </c>
      <c r="U4479" s="12" t="s">
        <v>4333</v>
      </c>
    </row>
    <row r="4480" spans="1:21" hidden="1" x14ac:dyDescent="0.25">
      <c r="A4480" t="s">
        <v>1794</v>
      </c>
      <c r="B4480" t="s">
        <v>16</v>
      </c>
      <c r="C4480" t="s">
        <v>17</v>
      </c>
      <c r="E4480" s="1">
        <v>44937</v>
      </c>
      <c r="F4480" s="3">
        <v>3006</v>
      </c>
      <c r="G4480" t="s">
        <v>2168</v>
      </c>
      <c r="H4480" t="s">
        <v>3383</v>
      </c>
      <c r="I4480" t="s">
        <v>20</v>
      </c>
      <c r="J4480" s="3" t="s">
        <v>2169</v>
      </c>
      <c r="K4480" s="3">
        <v>20022062</v>
      </c>
      <c r="L4480" s="3" t="s">
        <v>22</v>
      </c>
      <c r="M4480" s="5">
        <v>45857</v>
      </c>
      <c r="O4480" t="s">
        <v>23</v>
      </c>
      <c r="P4480">
        <v>3</v>
      </c>
      <c r="S4480" s="6">
        <v>45488</v>
      </c>
      <c r="T4480" t="s">
        <v>1073</v>
      </c>
      <c r="U4480" t="s">
        <v>4333</v>
      </c>
    </row>
    <row r="4481" spans="1:21" hidden="1" x14ac:dyDescent="0.25">
      <c r="A4481" t="s">
        <v>1794</v>
      </c>
      <c r="B4481" t="s">
        <v>16</v>
      </c>
      <c r="C4481" t="s">
        <v>17</v>
      </c>
      <c r="E4481" s="1">
        <v>44937</v>
      </c>
      <c r="F4481" s="3">
        <v>3006</v>
      </c>
      <c r="G4481" t="s">
        <v>2168</v>
      </c>
      <c r="H4481" t="s">
        <v>3383</v>
      </c>
      <c r="I4481" t="s">
        <v>20</v>
      </c>
      <c r="J4481" s="3" t="s">
        <v>2169</v>
      </c>
      <c r="K4481" s="3">
        <v>20022062</v>
      </c>
      <c r="L4481" s="3" t="s">
        <v>22</v>
      </c>
      <c r="M4481" s="5">
        <v>45857</v>
      </c>
      <c r="O4481" t="s">
        <v>23</v>
      </c>
      <c r="P4481">
        <v>5</v>
      </c>
      <c r="S4481" s="6">
        <v>45511</v>
      </c>
      <c r="T4481" t="s">
        <v>1284</v>
      </c>
      <c r="U4481" t="s">
        <v>4345</v>
      </c>
    </row>
    <row r="4482" spans="1:21" hidden="1" x14ac:dyDescent="0.25">
      <c r="A4482" t="s">
        <v>2529</v>
      </c>
      <c r="B4482" t="s">
        <v>74</v>
      </c>
      <c r="C4482" t="s">
        <v>17</v>
      </c>
      <c r="E4482" s="1">
        <v>45135</v>
      </c>
      <c r="F4482" s="3" t="s">
        <v>205</v>
      </c>
      <c r="G4482" t="s">
        <v>4355</v>
      </c>
      <c r="H4482" t="s">
        <v>4354</v>
      </c>
      <c r="J4482" s="3" t="s">
        <v>2865</v>
      </c>
      <c r="K4482" s="3" t="s">
        <v>2866</v>
      </c>
      <c r="L4482" s="3" t="s">
        <v>22</v>
      </c>
      <c r="M4482" s="5">
        <v>45978</v>
      </c>
      <c r="O4482" t="s">
        <v>3541</v>
      </c>
      <c r="P4482">
        <v>40</v>
      </c>
      <c r="S4482" s="6">
        <v>45518</v>
      </c>
      <c r="T4482" t="s">
        <v>2032</v>
      </c>
      <c r="U4482" t="s">
        <v>4353</v>
      </c>
    </row>
    <row r="4483" spans="1:21" hidden="1" x14ac:dyDescent="0.25">
      <c r="A4483" t="s">
        <v>711</v>
      </c>
      <c r="B4483" t="s">
        <v>74</v>
      </c>
      <c r="C4483" t="s">
        <v>17</v>
      </c>
      <c r="E4483" s="1">
        <v>44421</v>
      </c>
      <c r="F4483" s="3" t="s">
        <v>494</v>
      </c>
      <c r="G4483" t="s">
        <v>2812</v>
      </c>
      <c r="H4483" t="s">
        <v>3144</v>
      </c>
      <c r="I4483" t="s">
        <v>3144</v>
      </c>
      <c r="J4483" s="3" t="s">
        <v>1015</v>
      </c>
      <c r="K4483" s="3">
        <v>217112</v>
      </c>
      <c r="L4483" s="3" t="s">
        <v>22</v>
      </c>
      <c r="M4483" s="5">
        <v>45535</v>
      </c>
      <c r="O4483" t="s">
        <v>227</v>
      </c>
      <c r="P4483">
        <v>2</v>
      </c>
      <c r="S4483" s="6">
        <v>44936</v>
      </c>
      <c r="T4483" t="s">
        <v>72</v>
      </c>
      <c r="U4483" t="s">
        <v>4210</v>
      </c>
    </row>
    <row r="4484" spans="1:21" hidden="1" x14ac:dyDescent="0.25">
      <c r="A4484" t="s">
        <v>711</v>
      </c>
      <c r="B4484" t="s">
        <v>74</v>
      </c>
      <c r="C4484" t="s">
        <v>17</v>
      </c>
      <c r="E4484" s="1">
        <v>44421</v>
      </c>
      <c r="F4484" s="3" t="s">
        <v>494</v>
      </c>
      <c r="G4484" t="s">
        <v>2812</v>
      </c>
      <c r="H4484" t="s">
        <v>3144</v>
      </c>
      <c r="I4484" t="s">
        <v>3144</v>
      </c>
      <c r="J4484" s="3" t="s">
        <v>1015</v>
      </c>
      <c r="K4484" s="3">
        <v>217112</v>
      </c>
      <c r="L4484" s="3" t="s">
        <v>22</v>
      </c>
      <c r="M4484" s="5">
        <v>45535</v>
      </c>
      <c r="O4484" t="s">
        <v>227</v>
      </c>
      <c r="P4484">
        <v>1</v>
      </c>
      <c r="S4484" s="6">
        <v>45268</v>
      </c>
      <c r="T4484" t="s">
        <v>2638</v>
      </c>
      <c r="U4484" t="s">
        <v>3358</v>
      </c>
    </row>
    <row r="4485" spans="1:21" hidden="1" x14ac:dyDescent="0.25">
      <c r="A4485" t="s">
        <v>711</v>
      </c>
      <c r="B4485" t="s">
        <v>74</v>
      </c>
      <c r="C4485" t="s">
        <v>17</v>
      </c>
      <c r="E4485" s="1">
        <v>44421</v>
      </c>
      <c r="F4485" s="3" t="s">
        <v>494</v>
      </c>
      <c r="G4485" t="s">
        <v>2812</v>
      </c>
      <c r="H4485" t="s">
        <v>3144</v>
      </c>
      <c r="I4485" t="s">
        <v>3144</v>
      </c>
      <c r="J4485" s="3" t="s">
        <v>1015</v>
      </c>
      <c r="K4485" s="3">
        <v>217112</v>
      </c>
      <c r="L4485" s="3" t="s">
        <v>22</v>
      </c>
      <c r="M4485" s="5">
        <v>45535</v>
      </c>
      <c r="O4485" t="s">
        <v>227</v>
      </c>
      <c r="P4485">
        <v>2</v>
      </c>
      <c r="S4485" s="6">
        <v>45365</v>
      </c>
      <c r="T4485" t="s">
        <v>2032</v>
      </c>
      <c r="U4485" t="s">
        <v>3004</v>
      </c>
    </row>
    <row r="4486" spans="1:21" hidden="1" x14ac:dyDescent="0.25">
      <c r="A4486" t="s">
        <v>711</v>
      </c>
      <c r="B4486" t="s">
        <v>74</v>
      </c>
      <c r="C4486" t="s">
        <v>17</v>
      </c>
      <c r="D4486" t="s">
        <v>2243</v>
      </c>
      <c r="E4486" s="1">
        <v>45400</v>
      </c>
      <c r="F4486" s="3" t="s">
        <v>693</v>
      </c>
      <c r="G4486" t="s">
        <v>3955</v>
      </c>
      <c r="H4486" t="s">
        <v>2243</v>
      </c>
      <c r="I4486" t="s">
        <v>1702</v>
      </c>
      <c r="J4486" s="3" t="s">
        <v>3956</v>
      </c>
      <c r="K4486" s="3" t="s">
        <v>3957</v>
      </c>
      <c r="L4486" s="3" t="s">
        <v>22</v>
      </c>
      <c r="M4486" s="5">
        <v>46058</v>
      </c>
      <c r="O4486" t="s">
        <v>2620</v>
      </c>
      <c r="P4486">
        <v>24000</v>
      </c>
      <c r="S4486" s="6">
        <v>45449</v>
      </c>
      <c r="T4486" t="s">
        <v>199</v>
      </c>
      <c r="U4486" t="s">
        <v>4004</v>
      </c>
    </row>
    <row r="4487" spans="1:21" hidden="1" x14ac:dyDescent="0.25">
      <c r="A4487" t="s">
        <v>711</v>
      </c>
      <c r="B4487" t="s">
        <v>16</v>
      </c>
      <c r="C4487" t="s">
        <v>17</v>
      </c>
      <c r="E4487" s="1">
        <v>45217</v>
      </c>
      <c r="F4487" s="3" t="s">
        <v>3314</v>
      </c>
      <c r="G4487" t="s">
        <v>3612</v>
      </c>
      <c r="H4487" t="s">
        <v>2636</v>
      </c>
      <c r="J4487" s="3" t="s">
        <v>3540</v>
      </c>
      <c r="K4487" s="3" t="s">
        <v>2243</v>
      </c>
      <c r="L4487" s="3" t="s">
        <v>22</v>
      </c>
      <c r="M4487" s="5">
        <v>47044</v>
      </c>
      <c r="O4487" t="s">
        <v>23</v>
      </c>
      <c r="P4487">
        <v>2</v>
      </c>
      <c r="S4487" s="6">
        <v>45362</v>
      </c>
      <c r="T4487" t="s">
        <v>199</v>
      </c>
      <c r="U4487" t="s">
        <v>4003</v>
      </c>
    </row>
    <row r="4488" spans="1:21" hidden="1" x14ac:dyDescent="0.25">
      <c r="A4488" t="s">
        <v>711</v>
      </c>
      <c r="B4488" t="s">
        <v>16</v>
      </c>
      <c r="C4488" t="s">
        <v>17</v>
      </c>
      <c r="E4488" s="1">
        <v>45217</v>
      </c>
      <c r="F4488" s="3" t="s">
        <v>3314</v>
      </c>
      <c r="G4488" t="s">
        <v>3612</v>
      </c>
      <c r="H4488" t="s">
        <v>2636</v>
      </c>
      <c r="J4488" s="3" t="s">
        <v>3540</v>
      </c>
      <c r="K4488" s="3" t="s">
        <v>2243</v>
      </c>
      <c r="L4488" s="3" t="s">
        <v>22</v>
      </c>
      <c r="M4488" s="5">
        <v>47044</v>
      </c>
      <c r="O4488" t="s">
        <v>23</v>
      </c>
      <c r="P4488">
        <v>8</v>
      </c>
      <c r="S4488" s="6">
        <v>45449</v>
      </c>
      <c r="T4488" t="s">
        <v>199</v>
      </c>
      <c r="U4488" t="s">
        <v>4004</v>
      </c>
    </row>
    <row r="4489" spans="1:21" hidden="1" x14ac:dyDescent="0.25">
      <c r="A4489" t="s">
        <v>711</v>
      </c>
      <c r="B4489" t="s">
        <v>74</v>
      </c>
      <c r="C4489" t="s">
        <v>17</v>
      </c>
      <c r="E4489" s="1">
        <v>45571</v>
      </c>
      <c r="F4489" s="3" t="s">
        <v>3602</v>
      </c>
      <c r="G4489" t="s">
        <v>2812</v>
      </c>
      <c r="H4489" t="s">
        <v>2243</v>
      </c>
      <c r="I4489" t="s">
        <v>3108</v>
      </c>
      <c r="J4489" s="3" t="s">
        <v>3603</v>
      </c>
      <c r="K4489" s="3" t="s">
        <v>3604</v>
      </c>
      <c r="L4489" s="3" t="s">
        <v>22</v>
      </c>
      <c r="M4489" s="5">
        <v>45519</v>
      </c>
      <c r="O4489" t="s">
        <v>3541</v>
      </c>
      <c r="P4489">
        <v>28</v>
      </c>
      <c r="S4489" s="6">
        <v>45524</v>
      </c>
      <c r="T4489" t="s">
        <v>2032</v>
      </c>
      <c r="U4489" t="s">
        <v>4356</v>
      </c>
    </row>
    <row r="4490" spans="1:21" hidden="1" x14ac:dyDescent="0.25">
      <c r="A4490" t="s">
        <v>443</v>
      </c>
      <c r="C4490" t="s">
        <v>17</v>
      </c>
      <c r="E4490" s="1">
        <v>45047</v>
      </c>
      <c r="F4490" s="3">
        <v>7450</v>
      </c>
      <c r="G4490" t="s">
        <v>2759</v>
      </c>
      <c r="H4490" t="s">
        <v>4339</v>
      </c>
      <c r="J4490" s="3" t="s">
        <v>2760</v>
      </c>
      <c r="K4490" s="3" t="s">
        <v>2761</v>
      </c>
      <c r="L4490" s="3" t="s">
        <v>22</v>
      </c>
      <c r="M4490" s="5">
        <v>45716</v>
      </c>
      <c r="O4490" t="s">
        <v>204</v>
      </c>
      <c r="S4490" s="6">
        <v>45527</v>
      </c>
      <c r="T4490" t="s">
        <v>2032</v>
      </c>
      <c r="U4490" t="s">
        <v>4357</v>
      </c>
    </row>
    <row r="4491" spans="1:21" hidden="1" x14ac:dyDescent="0.25">
      <c r="A4491" t="s">
        <v>443</v>
      </c>
      <c r="C4491" t="s">
        <v>17</v>
      </c>
      <c r="E4491" s="1">
        <v>45056</v>
      </c>
      <c r="F4491" s="3" t="s">
        <v>175</v>
      </c>
      <c r="G4491" t="s">
        <v>2763</v>
      </c>
      <c r="H4491" t="s">
        <v>177</v>
      </c>
      <c r="J4491" s="3" t="s">
        <v>2765</v>
      </c>
      <c r="K4491" s="3" t="s">
        <v>2766</v>
      </c>
      <c r="L4491" s="3" t="s">
        <v>22</v>
      </c>
      <c r="M4491" s="5">
        <v>46411</v>
      </c>
      <c r="O4491" t="s">
        <v>422</v>
      </c>
      <c r="S4491" s="6">
        <v>45527</v>
      </c>
      <c r="T4491" t="s">
        <v>2032</v>
      </c>
      <c r="U4491" t="s">
        <v>4357</v>
      </c>
    </row>
    <row r="4492" spans="1:21" hidden="1" x14ac:dyDescent="0.25">
      <c r="A4492" t="s">
        <v>443</v>
      </c>
      <c r="B4492" t="s">
        <v>74</v>
      </c>
      <c r="C4492" t="s">
        <v>17</v>
      </c>
      <c r="E4492" s="1">
        <v>44754</v>
      </c>
      <c r="F4492" s="3" t="s">
        <v>205</v>
      </c>
      <c r="G4492" t="s">
        <v>1686</v>
      </c>
      <c r="H4492" t="s">
        <v>485</v>
      </c>
      <c r="I4492" t="s">
        <v>485</v>
      </c>
      <c r="J4492" s="3" t="s">
        <v>1575</v>
      </c>
      <c r="K4492" s="3">
        <v>32705222</v>
      </c>
      <c r="L4492" s="3" t="s">
        <v>22</v>
      </c>
      <c r="M4492" s="5">
        <v>45804</v>
      </c>
      <c r="O4492" t="s">
        <v>204</v>
      </c>
      <c r="S4492" s="6">
        <v>45527</v>
      </c>
      <c r="T4492" t="s">
        <v>2032</v>
      </c>
      <c r="U4492" t="s">
        <v>4357</v>
      </c>
    </row>
    <row r="4493" spans="1:21" hidden="1" x14ac:dyDescent="0.25">
      <c r="A4493" t="s">
        <v>443</v>
      </c>
      <c r="B4493" t="s">
        <v>16</v>
      </c>
      <c r="C4493" t="s">
        <v>17</v>
      </c>
      <c r="E4493" s="1">
        <v>45056</v>
      </c>
      <c r="F4493" s="3" t="s">
        <v>436</v>
      </c>
      <c r="G4493" t="s">
        <v>4358</v>
      </c>
      <c r="H4493" t="s">
        <v>3456</v>
      </c>
      <c r="J4493" s="3" t="s">
        <v>2505</v>
      </c>
      <c r="K4493" s="3" t="s">
        <v>2506</v>
      </c>
      <c r="L4493" s="3" t="s">
        <v>22</v>
      </c>
      <c r="M4493" s="5">
        <v>46081</v>
      </c>
      <c r="O4493" t="s">
        <v>23</v>
      </c>
      <c r="S4493" s="6">
        <v>45527</v>
      </c>
      <c r="T4493" t="s">
        <v>2032</v>
      </c>
      <c r="U4493" t="s">
        <v>4357</v>
      </c>
    </row>
    <row r="4494" spans="1:21" hidden="1" x14ac:dyDescent="0.25">
      <c r="A4494" t="s">
        <v>443</v>
      </c>
      <c r="B4494" t="s">
        <v>16</v>
      </c>
      <c r="C4494" t="s">
        <v>17</v>
      </c>
      <c r="E4494" s="1">
        <v>44610</v>
      </c>
      <c r="F4494" s="3" t="s">
        <v>1331</v>
      </c>
      <c r="G4494" t="s">
        <v>1332</v>
      </c>
      <c r="H4494" t="s">
        <v>4339</v>
      </c>
      <c r="I4494" t="s">
        <v>20</v>
      </c>
      <c r="J4494" s="3" t="s">
        <v>1333</v>
      </c>
      <c r="K4494" s="3" t="s">
        <v>1334</v>
      </c>
      <c r="L4494" s="3" t="s">
        <v>22</v>
      </c>
      <c r="M4494" s="5">
        <v>46436</v>
      </c>
      <c r="O4494" t="s">
        <v>23</v>
      </c>
      <c r="P4494">
        <v>461</v>
      </c>
      <c r="S4494" s="6">
        <v>45527</v>
      </c>
      <c r="T4494" t="s">
        <v>2032</v>
      </c>
      <c r="U4494" t="s">
        <v>4357</v>
      </c>
    </row>
    <row r="4495" spans="1:21" hidden="1" x14ac:dyDescent="0.25">
      <c r="A4495" t="s">
        <v>443</v>
      </c>
      <c r="B4495" t="s">
        <v>16</v>
      </c>
      <c r="C4495" t="s">
        <v>17</v>
      </c>
      <c r="E4495" s="1">
        <v>45052</v>
      </c>
      <c r="F4495" s="3" t="s">
        <v>361</v>
      </c>
      <c r="G4495" t="s">
        <v>4359</v>
      </c>
      <c r="I4495" t="s">
        <v>41</v>
      </c>
      <c r="J4495" s="3" t="s">
        <v>3325</v>
      </c>
      <c r="K4495" s="3">
        <v>6052212022</v>
      </c>
      <c r="L4495" s="3" t="s">
        <v>22</v>
      </c>
      <c r="M4495" s="5">
        <v>46876</v>
      </c>
      <c r="O4495" t="s">
        <v>23</v>
      </c>
      <c r="P4495">
        <v>20</v>
      </c>
      <c r="S4495" s="6">
        <v>45527</v>
      </c>
      <c r="T4495" t="s">
        <v>2032</v>
      </c>
      <c r="U4495" t="s">
        <v>4357</v>
      </c>
    </row>
    <row r="4496" spans="1:21" hidden="1" x14ac:dyDescent="0.25">
      <c r="A4496" t="s">
        <v>443</v>
      </c>
      <c r="B4496" t="s">
        <v>16</v>
      </c>
      <c r="C4496" t="s">
        <v>17</v>
      </c>
      <c r="E4496" s="1">
        <v>45050</v>
      </c>
      <c r="F4496" s="3" t="s">
        <v>39</v>
      </c>
      <c r="G4496" t="s">
        <v>1897</v>
      </c>
      <c r="H4496" t="s">
        <v>1272</v>
      </c>
      <c r="I4496" t="s">
        <v>41</v>
      </c>
      <c r="J4496" s="3" t="s">
        <v>3324</v>
      </c>
      <c r="K4496" s="3">
        <v>60397291</v>
      </c>
      <c r="L4496" s="3" t="s">
        <v>22</v>
      </c>
      <c r="M4496" s="5">
        <v>45900</v>
      </c>
      <c r="O4496" t="s">
        <v>23</v>
      </c>
      <c r="P4496">
        <v>10</v>
      </c>
      <c r="S4496" s="6">
        <v>45527</v>
      </c>
      <c r="T4496" t="s">
        <v>2032</v>
      </c>
      <c r="U4496" t="s">
        <v>4357</v>
      </c>
    </row>
    <row r="4497" spans="1:21" hidden="1" x14ac:dyDescent="0.25">
      <c r="A4497" t="s">
        <v>443</v>
      </c>
      <c r="B4497" t="s">
        <v>16</v>
      </c>
      <c r="C4497" t="s">
        <v>17</v>
      </c>
      <c r="E4497" s="1">
        <v>44302</v>
      </c>
      <c r="F4497" s="3" t="s">
        <v>447</v>
      </c>
      <c r="G4497" t="s">
        <v>4360</v>
      </c>
      <c r="H4497" t="s">
        <v>187</v>
      </c>
      <c r="I4497" t="s">
        <v>3202</v>
      </c>
      <c r="J4497" s="3" t="s">
        <v>449</v>
      </c>
      <c r="K4497" s="3">
        <v>27765240</v>
      </c>
      <c r="L4497" s="3" t="s">
        <v>22</v>
      </c>
      <c r="M4497" s="5">
        <v>46034</v>
      </c>
      <c r="O4497" t="s">
        <v>23</v>
      </c>
      <c r="P4497">
        <v>2</v>
      </c>
      <c r="S4497" s="6">
        <v>45527</v>
      </c>
      <c r="T4497" t="s">
        <v>2032</v>
      </c>
      <c r="U4497" t="s">
        <v>4357</v>
      </c>
    </row>
    <row r="4498" spans="1:21" hidden="1" x14ac:dyDescent="0.25">
      <c r="A4498" t="s">
        <v>443</v>
      </c>
      <c r="B4498" t="s">
        <v>16</v>
      </c>
      <c r="C4498" t="s">
        <v>17</v>
      </c>
      <c r="E4498" s="1">
        <v>44677</v>
      </c>
      <c r="F4498" s="3" t="s">
        <v>1416</v>
      </c>
      <c r="G4498" t="s">
        <v>1417</v>
      </c>
      <c r="H4498" t="s">
        <v>187</v>
      </c>
      <c r="J4498" s="3" t="s">
        <v>1418</v>
      </c>
      <c r="K4498" s="3" t="s">
        <v>1419</v>
      </c>
      <c r="L4498" s="3" t="s">
        <v>22</v>
      </c>
      <c r="M4498" s="5">
        <v>46260</v>
      </c>
      <c r="O4498" t="s">
        <v>2877</v>
      </c>
      <c r="P4498">
        <v>25.7</v>
      </c>
      <c r="S4498" s="6">
        <v>45527</v>
      </c>
      <c r="T4498" t="s">
        <v>2032</v>
      </c>
      <c r="U4498" t="s">
        <v>4357</v>
      </c>
    </row>
    <row r="4499" spans="1:21" hidden="1" x14ac:dyDescent="0.25">
      <c r="A4499" t="s">
        <v>443</v>
      </c>
      <c r="B4499" t="s">
        <v>16</v>
      </c>
      <c r="C4499" t="s">
        <v>17</v>
      </c>
      <c r="E4499" s="1">
        <v>44677</v>
      </c>
      <c r="F4499" s="3" t="s">
        <v>1412</v>
      </c>
      <c r="G4499" t="s">
        <v>1413</v>
      </c>
      <c r="H4499" t="s">
        <v>187</v>
      </c>
      <c r="I4499" t="s">
        <v>897</v>
      </c>
      <c r="J4499" s="3" t="s">
        <v>1414</v>
      </c>
      <c r="K4499" s="3" t="s">
        <v>4361</v>
      </c>
      <c r="L4499" s="3" t="s">
        <v>22</v>
      </c>
      <c r="M4499" s="5">
        <v>46503</v>
      </c>
      <c r="O4499" t="s">
        <v>23</v>
      </c>
      <c r="P4499">
        <v>20</v>
      </c>
      <c r="T4499" t="s">
        <v>2032</v>
      </c>
      <c r="U4499" t="s">
        <v>4357</v>
      </c>
    </row>
    <row r="4500" spans="1:21" hidden="1" x14ac:dyDescent="0.25">
      <c r="A4500" t="s">
        <v>443</v>
      </c>
      <c r="B4500" t="s">
        <v>74</v>
      </c>
      <c r="C4500" t="s">
        <v>17</v>
      </c>
      <c r="E4500" s="1">
        <v>45745</v>
      </c>
      <c r="F4500" s="3">
        <v>4.8650500000000001</v>
      </c>
      <c r="G4500" t="s">
        <v>4332</v>
      </c>
      <c r="H4500" t="s">
        <v>147</v>
      </c>
      <c r="I4500" t="s">
        <v>147</v>
      </c>
      <c r="J4500" s="3" t="s">
        <v>1573</v>
      </c>
      <c r="K4500" s="3">
        <v>8722002</v>
      </c>
      <c r="L4500" s="3" t="s">
        <v>22</v>
      </c>
      <c r="M4500" s="5">
        <v>45745</v>
      </c>
      <c r="O4500" t="s">
        <v>3541</v>
      </c>
      <c r="P4500">
        <v>1</v>
      </c>
      <c r="S4500" s="6">
        <v>45527</v>
      </c>
      <c r="T4500" t="s">
        <v>2032</v>
      </c>
      <c r="U4500" t="s">
        <v>4357</v>
      </c>
    </row>
    <row r="4501" spans="1:21" hidden="1" x14ac:dyDescent="0.25">
      <c r="A4501" t="s">
        <v>443</v>
      </c>
      <c r="B4501" t="s">
        <v>74</v>
      </c>
      <c r="C4501" t="s">
        <v>17</v>
      </c>
      <c r="E4501" s="1">
        <v>45068</v>
      </c>
      <c r="F4501" s="3">
        <v>1.3700300000000001</v>
      </c>
      <c r="G4501" t="s">
        <v>4362</v>
      </c>
      <c r="H4501" t="s">
        <v>3203</v>
      </c>
      <c r="I4501" t="s">
        <v>323</v>
      </c>
      <c r="J4501" s="3" t="s">
        <v>4363</v>
      </c>
      <c r="K4501" s="3" t="s">
        <v>4364</v>
      </c>
      <c r="L4501" s="3" t="s">
        <v>22</v>
      </c>
      <c r="M4501" s="5">
        <v>45716</v>
      </c>
      <c r="N4501">
        <v>1</v>
      </c>
      <c r="O4501" t="s">
        <v>422</v>
      </c>
      <c r="S4501" s="6">
        <v>45068</v>
      </c>
      <c r="T4501" t="s">
        <v>2032</v>
      </c>
      <c r="U4501" t="s">
        <v>2630</v>
      </c>
    </row>
    <row r="4502" spans="1:21" hidden="1" x14ac:dyDescent="0.25">
      <c r="A4502" t="s">
        <v>443</v>
      </c>
      <c r="B4502" t="s">
        <v>74</v>
      </c>
      <c r="C4502" t="s">
        <v>17</v>
      </c>
      <c r="E4502" s="1">
        <v>45068</v>
      </c>
      <c r="F4502" s="3">
        <v>1.3700300000000001</v>
      </c>
      <c r="G4502" t="s">
        <v>4362</v>
      </c>
      <c r="H4502" t="s">
        <v>3203</v>
      </c>
      <c r="I4502" t="s">
        <v>323</v>
      </c>
      <c r="J4502" s="3" t="s">
        <v>4363</v>
      </c>
      <c r="K4502" s="3" t="s">
        <v>4364</v>
      </c>
      <c r="L4502" s="3" t="s">
        <v>22</v>
      </c>
      <c r="M4502" s="5">
        <v>45716</v>
      </c>
      <c r="O4502" t="s">
        <v>422</v>
      </c>
      <c r="P4502">
        <v>1</v>
      </c>
      <c r="S4502" s="6">
        <v>45527</v>
      </c>
      <c r="T4502" t="s">
        <v>2032</v>
      </c>
      <c r="U4502" t="s">
        <v>4357</v>
      </c>
    </row>
    <row r="4503" spans="1:21" hidden="1" x14ac:dyDescent="0.25">
      <c r="A4503" t="s">
        <v>2529</v>
      </c>
      <c r="B4503" t="s">
        <v>74</v>
      </c>
      <c r="C4503" t="s">
        <v>722</v>
      </c>
      <c r="E4503" s="1">
        <v>45037</v>
      </c>
      <c r="F4503" s="3" t="s">
        <v>2243</v>
      </c>
      <c r="G4503" t="s">
        <v>3739</v>
      </c>
      <c r="H4503" t="s">
        <v>2243</v>
      </c>
      <c r="I4503" t="s">
        <v>3695</v>
      </c>
      <c r="J4503" s="3" t="s">
        <v>4368</v>
      </c>
      <c r="K4503" s="3" t="s">
        <v>4366</v>
      </c>
      <c r="L4503" s="3" t="s">
        <v>22</v>
      </c>
      <c r="M4503" s="5">
        <v>45961</v>
      </c>
      <c r="N4503">
        <v>1</v>
      </c>
      <c r="O4503" t="s">
        <v>422</v>
      </c>
      <c r="R4503" s="10">
        <f>Table1[[#This Row],[Initial Balance]]-P4504-P4505</f>
        <v>0</v>
      </c>
      <c r="S4503" s="6">
        <v>45037</v>
      </c>
      <c r="T4503" t="s">
        <v>2032</v>
      </c>
      <c r="U4503" t="s">
        <v>2630</v>
      </c>
    </row>
    <row r="4504" spans="1:21" hidden="1" x14ac:dyDescent="0.25">
      <c r="A4504" t="s">
        <v>2529</v>
      </c>
      <c r="B4504" t="s">
        <v>74</v>
      </c>
      <c r="C4504" t="s">
        <v>722</v>
      </c>
      <c r="E4504" s="1">
        <v>45037</v>
      </c>
      <c r="F4504" s="3" t="s">
        <v>2243</v>
      </c>
      <c r="G4504" t="s">
        <v>3739</v>
      </c>
      <c r="H4504" t="s">
        <v>2243</v>
      </c>
      <c r="I4504" t="s">
        <v>3695</v>
      </c>
      <c r="J4504" s="3" t="s">
        <v>4368</v>
      </c>
      <c r="K4504" s="3" t="s">
        <v>4366</v>
      </c>
      <c r="L4504" s="3" t="s">
        <v>22</v>
      </c>
      <c r="M4504" s="5">
        <v>45961</v>
      </c>
      <c r="O4504" t="s">
        <v>422</v>
      </c>
      <c r="P4504">
        <v>1</v>
      </c>
      <c r="S4504" s="6">
        <v>45195</v>
      </c>
      <c r="T4504" t="s">
        <v>689</v>
      </c>
      <c r="U4504" t="s">
        <v>3059</v>
      </c>
    </row>
    <row r="4505" spans="1:21" hidden="1" x14ac:dyDescent="0.25">
      <c r="A4505" t="s">
        <v>2529</v>
      </c>
      <c r="B4505" t="s">
        <v>74</v>
      </c>
      <c r="C4505" t="s">
        <v>17</v>
      </c>
      <c r="E4505" s="1">
        <v>45037</v>
      </c>
      <c r="F4505" s="3" t="s">
        <v>2243</v>
      </c>
      <c r="G4505" t="s">
        <v>3739</v>
      </c>
      <c r="H4505" t="s">
        <v>2243</v>
      </c>
      <c r="I4505" t="s">
        <v>3695</v>
      </c>
      <c r="J4505" s="3" t="s">
        <v>4368</v>
      </c>
      <c r="K4505" s="3" t="s">
        <v>4366</v>
      </c>
      <c r="L4505" s="3" t="s">
        <v>22</v>
      </c>
      <c r="M4505" s="5">
        <v>45961</v>
      </c>
      <c r="O4505" t="s">
        <v>422</v>
      </c>
      <c r="S4505" s="6">
        <v>45330</v>
      </c>
      <c r="T4505" t="s">
        <v>2032</v>
      </c>
      <c r="U4505" t="s">
        <v>2022</v>
      </c>
    </row>
    <row r="4506" spans="1:21" hidden="1" x14ac:dyDescent="0.25">
      <c r="A4506" t="s">
        <v>2529</v>
      </c>
      <c r="B4506" t="s">
        <v>74</v>
      </c>
      <c r="C4506" t="s">
        <v>722</v>
      </c>
      <c r="E4506" s="1">
        <v>45037</v>
      </c>
      <c r="F4506" s="3" t="s">
        <v>2243</v>
      </c>
      <c r="G4506" t="s">
        <v>3739</v>
      </c>
      <c r="H4506" t="s">
        <v>2243</v>
      </c>
      <c r="I4506" t="s">
        <v>3695</v>
      </c>
      <c r="J4506" s="3" t="s">
        <v>4365</v>
      </c>
      <c r="K4506" s="3" t="s">
        <v>4367</v>
      </c>
      <c r="L4506" s="3" t="s">
        <v>22</v>
      </c>
      <c r="M4506" s="5">
        <v>45961</v>
      </c>
      <c r="N4506">
        <v>1</v>
      </c>
      <c r="O4506" t="s">
        <v>422</v>
      </c>
      <c r="R4506" s="10">
        <f>Table1[[#This Row],[Initial Balance]]-P4507</f>
        <v>0</v>
      </c>
      <c r="S4506" s="6">
        <v>45037</v>
      </c>
      <c r="T4506" t="s">
        <v>2032</v>
      </c>
      <c r="U4506" t="s">
        <v>2066</v>
      </c>
    </row>
    <row r="4507" spans="1:21" hidden="1" x14ac:dyDescent="0.25">
      <c r="A4507" t="s">
        <v>2529</v>
      </c>
      <c r="B4507" t="s">
        <v>74</v>
      </c>
      <c r="C4507" t="s">
        <v>722</v>
      </c>
      <c r="E4507" s="1">
        <v>45037</v>
      </c>
      <c r="F4507" s="3" t="s">
        <v>2243</v>
      </c>
      <c r="G4507" t="s">
        <v>3739</v>
      </c>
      <c r="H4507" t="s">
        <v>2243</v>
      </c>
      <c r="I4507" t="s">
        <v>3695</v>
      </c>
      <c r="J4507" s="3" t="s">
        <v>4365</v>
      </c>
      <c r="K4507" s="3" t="s">
        <v>4367</v>
      </c>
      <c r="L4507" s="3" t="s">
        <v>22</v>
      </c>
      <c r="M4507" s="5">
        <v>45961</v>
      </c>
      <c r="O4507" t="s">
        <v>422</v>
      </c>
      <c r="P4507">
        <v>1</v>
      </c>
      <c r="S4507" s="6">
        <v>45195</v>
      </c>
      <c r="T4507" t="s">
        <v>689</v>
      </c>
      <c r="U4507" t="s">
        <v>3059</v>
      </c>
    </row>
    <row r="4508" spans="1:21" hidden="1" x14ac:dyDescent="0.25">
      <c r="A4508" t="s">
        <v>2529</v>
      </c>
      <c r="B4508" t="s">
        <v>74</v>
      </c>
      <c r="C4508" t="s">
        <v>17</v>
      </c>
      <c r="E4508" s="1">
        <v>45037</v>
      </c>
      <c r="F4508" s="3" t="s">
        <v>2243</v>
      </c>
      <c r="G4508" t="s">
        <v>3739</v>
      </c>
      <c r="H4508" t="s">
        <v>2243</v>
      </c>
      <c r="I4508" t="s">
        <v>3695</v>
      </c>
      <c r="J4508" s="3" t="s">
        <v>4365</v>
      </c>
      <c r="K4508" s="3" t="s">
        <v>4367</v>
      </c>
      <c r="L4508" s="3" t="s">
        <v>22</v>
      </c>
      <c r="M4508" s="5">
        <v>45961</v>
      </c>
      <c r="O4508" t="s">
        <v>422</v>
      </c>
      <c r="S4508" s="6">
        <v>45330</v>
      </c>
      <c r="T4508" t="s">
        <v>2032</v>
      </c>
      <c r="U4508" t="s">
        <v>2022</v>
      </c>
    </row>
    <row r="4509" spans="1:21" hidden="1" x14ac:dyDescent="0.25">
      <c r="A4509" t="s">
        <v>1647</v>
      </c>
      <c r="B4509" t="s">
        <v>65</v>
      </c>
      <c r="C4509" t="s">
        <v>17</v>
      </c>
      <c r="D4509" t="s">
        <v>2243</v>
      </c>
      <c r="E4509" s="1">
        <v>45149</v>
      </c>
      <c r="F4509" s="3" t="s">
        <v>4369</v>
      </c>
      <c r="G4509" t="s">
        <v>4370</v>
      </c>
      <c r="H4509" t="s">
        <v>4371</v>
      </c>
      <c r="J4509" s="3" t="s">
        <v>3304</v>
      </c>
      <c r="K4509" s="3" t="s">
        <v>1657</v>
      </c>
      <c r="L4509" s="3" t="s">
        <v>22</v>
      </c>
      <c r="M4509" s="5">
        <v>45473</v>
      </c>
      <c r="O4509" t="s">
        <v>23</v>
      </c>
      <c r="P4509">
        <v>50000</v>
      </c>
      <c r="S4509" s="6">
        <v>45496</v>
      </c>
      <c r="T4509" t="s">
        <v>2032</v>
      </c>
      <c r="U4509" t="s">
        <v>4356</v>
      </c>
    </row>
    <row r="4510" spans="1:21" hidden="1" x14ac:dyDescent="0.25">
      <c r="A4510" t="s">
        <v>1647</v>
      </c>
      <c r="B4510" t="s">
        <v>65</v>
      </c>
      <c r="C4510" t="s">
        <v>17</v>
      </c>
      <c r="E4510" s="1">
        <v>44813</v>
      </c>
      <c r="F4510" s="3" t="s">
        <v>1648</v>
      </c>
      <c r="G4510" t="s">
        <v>1649</v>
      </c>
      <c r="H4510" t="s">
        <v>4371</v>
      </c>
      <c r="I4510" t="s">
        <v>3292</v>
      </c>
      <c r="J4510" s="3" t="s">
        <v>1652</v>
      </c>
      <c r="K4510" s="3" t="s">
        <v>1653</v>
      </c>
      <c r="L4510" s="3" t="s">
        <v>22</v>
      </c>
      <c r="M4510" s="5">
        <v>45565</v>
      </c>
      <c r="O4510" t="s">
        <v>23</v>
      </c>
      <c r="P4510">
        <v>1000</v>
      </c>
      <c r="S4510" s="6">
        <v>45498</v>
      </c>
      <c r="T4510" t="s">
        <v>199</v>
      </c>
      <c r="U4510" t="s">
        <v>4372</v>
      </c>
    </row>
    <row r="4511" spans="1:21" hidden="1" x14ac:dyDescent="0.25">
      <c r="A4511" t="s">
        <v>1647</v>
      </c>
      <c r="B4511" t="s">
        <v>16</v>
      </c>
      <c r="C4511" t="s">
        <v>17</v>
      </c>
      <c r="D4511" t="s">
        <v>2243</v>
      </c>
      <c r="E4511" s="1">
        <v>44813</v>
      </c>
      <c r="F4511" s="3" t="s">
        <v>1654</v>
      </c>
      <c r="G4511" t="s">
        <v>1655</v>
      </c>
      <c r="H4511" t="s">
        <v>4371</v>
      </c>
      <c r="I4511" t="s">
        <v>3292</v>
      </c>
      <c r="J4511" s="3" t="s">
        <v>1656</v>
      </c>
      <c r="K4511" s="3" t="s">
        <v>1657</v>
      </c>
      <c r="L4511" s="3" t="s">
        <v>22</v>
      </c>
      <c r="M4511" s="5">
        <v>45473</v>
      </c>
      <c r="O4511" t="s">
        <v>23</v>
      </c>
      <c r="P4511">
        <v>600</v>
      </c>
      <c r="S4511" s="6">
        <v>45009</v>
      </c>
      <c r="T4511" t="s">
        <v>1971</v>
      </c>
      <c r="U4511" t="s">
        <v>2993</v>
      </c>
    </row>
    <row r="4512" spans="1:21" hidden="1" x14ac:dyDescent="0.25">
      <c r="A4512" t="s">
        <v>1647</v>
      </c>
      <c r="B4512" t="s">
        <v>16</v>
      </c>
      <c r="C4512" t="s">
        <v>17</v>
      </c>
      <c r="D4512" t="s">
        <v>2243</v>
      </c>
      <c r="E4512" s="1">
        <v>44813</v>
      </c>
      <c r="F4512" s="3" t="s">
        <v>1654</v>
      </c>
      <c r="G4512" t="s">
        <v>1655</v>
      </c>
      <c r="H4512" t="s">
        <v>4371</v>
      </c>
      <c r="I4512" t="s">
        <v>3292</v>
      </c>
      <c r="J4512" s="3" t="s">
        <v>1656</v>
      </c>
      <c r="K4512" s="3" t="s">
        <v>1657</v>
      </c>
      <c r="L4512" s="3" t="s">
        <v>22</v>
      </c>
      <c r="M4512" s="5">
        <v>45473</v>
      </c>
      <c r="O4512" t="s">
        <v>23</v>
      </c>
      <c r="P4512">
        <v>14469</v>
      </c>
      <c r="S4512" s="6">
        <v>45496</v>
      </c>
      <c r="T4512" t="s">
        <v>2032</v>
      </c>
      <c r="U4512" t="s">
        <v>4373</v>
      </c>
    </row>
    <row r="4513" spans="1:21" hidden="1" x14ac:dyDescent="0.25">
      <c r="A4513" t="s">
        <v>3674</v>
      </c>
      <c r="B4513" t="s">
        <v>74</v>
      </c>
      <c r="C4513" t="s">
        <v>3136</v>
      </c>
      <c r="D4513" t="s">
        <v>2243</v>
      </c>
      <c r="E4513" s="1">
        <v>45000</v>
      </c>
      <c r="G4513" t="s">
        <v>4375</v>
      </c>
      <c r="H4513" t="s">
        <v>1769</v>
      </c>
      <c r="J4513" s="3" t="s">
        <v>2588</v>
      </c>
      <c r="K4513" s="3" t="s">
        <v>1771</v>
      </c>
      <c r="L4513" s="3" t="s">
        <v>102</v>
      </c>
      <c r="M4513" s="5">
        <v>45179</v>
      </c>
      <c r="O4513" t="s">
        <v>2708</v>
      </c>
      <c r="P4513">
        <v>1646.7</v>
      </c>
      <c r="S4513" s="6">
        <v>45497</v>
      </c>
      <c r="T4513" t="s">
        <v>199</v>
      </c>
      <c r="U4513" t="s">
        <v>4374</v>
      </c>
    </row>
    <row r="4514" spans="1:21" hidden="1" x14ac:dyDescent="0.25">
      <c r="A4514" t="s">
        <v>1647</v>
      </c>
      <c r="B4514" t="s">
        <v>74</v>
      </c>
      <c r="C4514" t="s">
        <v>17</v>
      </c>
      <c r="D4514" t="s">
        <v>2243</v>
      </c>
      <c r="E4514" s="1">
        <v>45211</v>
      </c>
      <c r="F4514" s="3" t="s">
        <v>2243</v>
      </c>
      <c r="G4514" t="s">
        <v>3621</v>
      </c>
      <c r="H4514" t="s">
        <v>3203</v>
      </c>
      <c r="I4514" t="s">
        <v>3270</v>
      </c>
      <c r="J4514" s="3" t="s">
        <v>3622</v>
      </c>
      <c r="K4514" s="3" t="s">
        <v>3283</v>
      </c>
      <c r="L4514" s="3" t="s">
        <v>102</v>
      </c>
      <c r="M4514" s="5">
        <v>45486</v>
      </c>
      <c r="O4514" t="s">
        <v>422</v>
      </c>
      <c r="P4514">
        <v>0.65</v>
      </c>
      <c r="S4514" s="6">
        <v>45496</v>
      </c>
      <c r="T4514" t="s">
        <v>199</v>
      </c>
      <c r="U4514" t="s">
        <v>4376</v>
      </c>
    </row>
    <row r="4515" spans="1:21" hidden="1" x14ac:dyDescent="0.25">
      <c r="A4515" t="s">
        <v>1647</v>
      </c>
      <c r="B4515" t="s">
        <v>74</v>
      </c>
      <c r="C4515" t="s">
        <v>17</v>
      </c>
      <c r="D4515" t="s">
        <v>2243</v>
      </c>
      <c r="E4515" s="1">
        <v>45166</v>
      </c>
      <c r="F4515" s="3" t="s">
        <v>2243</v>
      </c>
      <c r="G4515" t="s">
        <v>3281</v>
      </c>
      <c r="H4515" t="s">
        <v>3203</v>
      </c>
      <c r="I4515" t="s">
        <v>3270</v>
      </c>
      <c r="J4515" s="3" t="s">
        <v>3282</v>
      </c>
      <c r="K4515" s="3" t="s">
        <v>3283</v>
      </c>
      <c r="L4515" s="3" t="s">
        <v>102</v>
      </c>
      <c r="M4515" s="5">
        <v>45456</v>
      </c>
      <c r="O4515" t="s">
        <v>2708</v>
      </c>
      <c r="P4515">
        <v>5648.3</v>
      </c>
      <c r="S4515" s="6">
        <v>45496</v>
      </c>
      <c r="T4515" t="s">
        <v>199</v>
      </c>
      <c r="U4515" t="s">
        <v>4372</v>
      </c>
    </row>
    <row r="4516" spans="1:21" hidden="1" x14ac:dyDescent="0.25">
      <c r="A4516" t="s">
        <v>1647</v>
      </c>
      <c r="B4516" t="s">
        <v>74</v>
      </c>
      <c r="C4516" t="s">
        <v>17</v>
      </c>
      <c r="D4516" t="s">
        <v>2243</v>
      </c>
      <c r="E4516" s="1">
        <v>44851</v>
      </c>
      <c r="F4516" s="3" t="s">
        <v>2243</v>
      </c>
      <c r="G4516" t="s">
        <v>3287</v>
      </c>
      <c r="H4516" t="s">
        <v>1769</v>
      </c>
      <c r="J4516" s="3" t="s">
        <v>1770</v>
      </c>
      <c r="K4516" s="3" t="s">
        <v>1771</v>
      </c>
      <c r="L4516" s="3" t="s">
        <v>102</v>
      </c>
      <c r="M4516" s="5">
        <v>45498</v>
      </c>
      <c r="O4516" t="s">
        <v>2985</v>
      </c>
      <c r="P4516">
        <v>66.2</v>
      </c>
      <c r="S4516" s="6">
        <v>45497</v>
      </c>
      <c r="T4516" t="s">
        <v>199</v>
      </c>
      <c r="U4516" t="s">
        <v>4372</v>
      </c>
    </row>
    <row r="4517" spans="1:21" hidden="1" x14ac:dyDescent="0.25">
      <c r="A4517" t="s">
        <v>1647</v>
      </c>
      <c r="B4517" t="s">
        <v>16</v>
      </c>
      <c r="C4517" t="s">
        <v>17</v>
      </c>
      <c r="D4517" t="s">
        <v>2243</v>
      </c>
      <c r="E4517" s="1">
        <v>45391</v>
      </c>
      <c r="F4517" s="3" t="s">
        <v>3683</v>
      </c>
      <c r="G4517" t="s">
        <v>4167</v>
      </c>
      <c r="H4517" t="s">
        <v>3203</v>
      </c>
      <c r="I4517" t="s">
        <v>3042</v>
      </c>
      <c r="J4517" s="3" t="s">
        <v>3898</v>
      </c>
      <c r="K4517" s="3" t="s">
        <v>2243</v>
      </c>
      <c r="L4517" s="3" t="s">
        <v>22</v>
      </c>
      <c r="M4517" s="5">
        <v>47217</v>
      </c>
      <c r="O4517" t="s">
        <v>23</v>
      </c>
      <c r="P4517">
        <v>2</v>
      </c>
      <c r="S4517" s="6">
        <v>45498</v>
      </c>
      <c r="T4517" t="s">
        <v>199</v>
      </c>
      <c r="U4517" t="s">
        <v>4372</v>
      </c>
    </row>
    <row r="4518" spans="1:21" hidden="1" x14ac:dyDescent="0.25">
      <c r="A4518" t="s">
        <v>1647</v>
      </c>
      <c r="B4518" t="s">
        <v>16</v>
      </c>
      <c r="C4518" t="s">
        <v>17</v>
      </c>
      <c r="D4518" t="s">
        <v>2243</v>
      </c>
      <c r="E4518" s="1">
        <v>45307</v>
      </c>
      <c r="F4518" s="3" t="s">
        <v>3288</v>
      </c>
      <c r="G4518" t="s">
        <v>4377</v>
      </c>
      <c r="H4518" t="s">
        <v>3203</v>
      </c>
      <c r="I4518" t="s">
        <v>3042</v>
      </c>
      <c r="J4518" s="3" t="s">
        <v>3945</v>
      </c>
      <c r="K4518" s="3" t="s">
        <v>2243</v>
      </c>
      <c r="L4518" s="3" t="s">
        <v>22</v>
      </c>
      <c r="M4518" s="5">
        <v>47134</v>
      </c>
      <c r="O4518" t="s">
        <v>23</v>
      </c>
      <c r="P4518">
        <v>2</v>
      </c>
      <c r="S4518" s="6">
        <v>45498</v>
      </c>
      <c r="T4518" t="s">
        <v>199</v>
      </c>
      <c r="U4518" s="16" t="s">
        <v>4372</v>
      </c>
    </row>
    <row r="4519" spans="1:21" hidden="1" x14ac:dyDescent="0.25">
      <c r="A4519" t="s">
        <v>1647</v>
      </c>
      <c r="B4519" t="s">
        <v>16</v>
      </c>
      <c r="C4519" t="s">
        <v>17</v>
      </c>
      <c r="D4519" t="s">
        <v>2243</v>
      </c>
      <c r="E4519" s="1">
        <v>45330</v>
      </c>
      <c r="F4519" s="3" t="s">
        <v>1548</v>
      </c>
      <c r="G4519" t="s">
        <v>1932</v>
      </c>
      <c r="H4519" t="s">
        <v>3203</v>
      </c>
      <c r="I4519" t="s">
        <v>3597</v>
      </c>
      <c r="J4519" s="3" t="s">
        <v>3837</v>
      </c>
      <c r="K4519" s="3" t="s">
        <v>3835</v>
      </c>
      <c r="L4519" s="3" t="s">
        <v>22</v>
      </c>
      <c r="M4519" s="5">
        <v>45586</v>
      </c>
      <c r="O4519" t="s">
        <v>422</v>
      </c>
      <c r="P4519">
        <v>59.9</v>
      </c>
      <c r="S4519" s="6">
        <v>45498</v>
      </c>
      <c r="T4519" t="s">
        <v>199</v>
      </c>
      <c r="U4519" t="s">
        <v>4372</v>
      </c>
    </row>
    <row r="4520" spans="1:21" hidden="1" x14ac:dyDescent="0.25">
      <c r="A4520" t="s">
        <v>1647</v>
      </c>
      <c r="B4520" t="s">
        <v>65</v>
      </c>
      <c r="C4520" t="s">
        <v>17</v>
      </c>
      <c r="E4520" s="1">
        <v>44970</v>
      </c>
      <c r="F4520" s="3" t="s">
        <v>2257</v>
      </c>
      <c r="G4520" t="s">
        <v>3265</v>
      </c>
      <c r="H4520" t="s">
        <v>3175</v>
      </c>
      <c r="J4520" s="3" t="s">
        <v>2259</v>
      </c>
      <c r="K4520" s="3">
        <v>63625</v>
      </c>
      <c r="L4520" s="3" t="s">
        <v>22</v>
      </c>
      <c r="M4520" s="5">
        <v>46796</v>
      </c>
      <c r="O4520" t="s">
        <v>23</v>
      </c>
      <c r="P4520">
        <v>14</v>
      </c>
      <c r="S4520" s="6">
        <v>45504</v>
      </c>
      <c r="T4520" t="s">
        <v>1971</v>
      </c>
      <c r="U4520" t="s">
        <v>4378</v>
      </c>
    </row>
    <row r="4521" spans="1:21" hidden="1" x14ac:dyDescent="0.25">
      <c r="A4521" t="s">
        <v>1547</v>
      </c>
      <c r="B4521" t="s">
        <v>65</v>
      </c>
      <c r="C4521" t="s">
        <v>17</v>
      </c>
      <c r="E4521" s="1">
        <v>44855</v>
      </c>
      <c r="F4521" s="3" t="s">
        <v>938</v>
      </c>
      <c r="G4521" t="s">
        <v>1729</v>
      </c>
      <c r="H4521" t="s">
        <v>3456</v>
      </c>
      <c r="I4521" t="s">
        <v>20</v>
      </c>
      <c r="J4521" s="3" t="s">
        <v>2831</v>
      </c>
      <c r="K4521" s="3" t="s">
        <v>2832</v>
      </c>
      <c r="L4521" s="3" t="s">
        <v>22</v>
      </c>
      <c r="M4521" s="5">
        <v>46681</v>
      </c>
      <c r="O4521" t="s">
        <v>23</v>
      </c>
      <c r="P4521">
        <v>233</v>
      </c>
      <c r="S4521" s="6">
        <v>45532</v>
      </c>
      <c r="T4521" t="s">
        <v>2032</v>
      </c>
      <c r="U4521" t="s">
        <v>3076</v>
      </c>
    </row>
    <row r="4522" spans="1:21" hidden="1" x14ac:dyDescent="0.25">
      <c r="A4522" t="s">
        <v>2614</v>
      </c>
      <c r="B4522" t="s">
        <v>16</v>
      </c>
      <c r="C4522" t="s">
        <v>17</v>
      </c>
      <c r="E4522" s="1">
        <v>45222</v>
      </c>
      <c r="F4522" s="3">
        <v>65945</v>
      </c>
      <c r="G4522" t="s">
        <v>1945</v>
      </c>
      <c r="I4522" t="s">
        <v>4379</v>
      </c>
      <c r="J4522" s="3" t="s">
        <v>3362</v>
      </c>
      <c r="K4522" s="3">
        <v>2023052590</v>
      </c>
      <c r="L4522" s="3" t="s">
        <v>22</v>
      </c>
      <c r="M4522" s="5">
        <v>46873</v>
      </c>
      <c r="P4522">
        <v>8</v>
      </c>
      <c r="S4522" s="6">
        <v>45384</v>
      </c>
      <c r="T4522" t="s">
        <v>2032</v>
      </c>
      <c r="U4522" t="s">
        <v>3076</v>
      </c>
    </row>
    <row r="4523" spans="1:21" hidden="1" x14ac:dyDescent="0.25">
      <c r="A4523" t="s">
        <v>2614</v>
      </c>
      <c r="B4523" t="s">
        <v>16</v>
      </c>
      <c r="C4523" t="s">
        <v>17</v>
      </c>
      <c r="E4523" s="1">
        <v>45222</v>
      </c>
      <c r="F4523" s="3" t="s">
        <v>39</v>
      </c>
      <c r="G4523" t="s">
        <v>1897</v>
      </c>
      <c r="H4523" t="s">
        <v>3363</v>
      </c>
      <c r="I4523" t="s">
        <v>42</v>
      </c>
      <c r="J4523" s="3" t="s">
        <v>3364</v>
      </c>
      <c r="K4523" s="3">
        <v>60458972</v>
      </c>
      <c r="L4523" s="3" t="s">
        <v>22</v>
      </c>
      <c r="M4523" s="5">
        <v>46142</v>
      </c>
      <c r="O4523" t="s">
        <v>23</v>
      </c>
      <c r="Q4523">
        <v>2</v>
      </c>
      <c r="S4523" s="6">
        <v>45384</v>
      </c>
      <c r="T4523" t="s">
        <v>2032</v>
      </c>
      <c r="U4523" t="s">
        <v>4380</v>
      </c>
    </row>
    <row r="4524" spans="1:21" hidden="1" x14ac:dyDescent="0.25">
      <c r="A4524" t="s">
        <v>2614</v>
      </c>
      <c r="B4524" t="s">
        <v>16</v>
      </c>
      <c r="C4524" t="s">
        <v>17</v>
      </c>
      <c r="E4524" s="1">
        <v>45222</v>
      </c>
      <c r="F4524" s="3" t="s">
        <v>39</v>
      </c>
      <c r="G4524" t="s">
        <v>1897</v>
      </c>
      <c r="H4524" t="s">
        <v>41</v>
      </c>
      <c r="I4524" t="s">
        <v>42</v>
      </c>
      <c r="J4524" s="3" t="s">
        <v>3364</v>
      </c>
      <c r="K4524" s="3">
        <v>60458972</v>
      </c>
      <c r="L4524" s="3" t="s">
        <v>22</v>
      </c>
      <c r="M4524" s="5">
        <v>46142</v>
      </c>
      <c r="O4524" t="s">
        <v>23</v>
      </c>
      <c r="P4524">
        <v>8</v>
      </c>
      <c r="S4524" s="6">
        <v>45384</v>
      </c>
      <c r="T4524" t="s">
        <v>2032</v>
      </c>
      <c r="U4524" t="s">
        <v>4381</v>
      </c>
    </row>
    <row r="4525" spans="1:21" hidden="1" x14ac:dyDescent="0.25">
      <c r="A4525" t="s">
        <v>2614</v>
      </c>
      <c r="B4525" t="s">
        <v>74</v>
      </c>
      <c r="C4525" t="s">
        <v>17</v>
      </c>
      <c r="E4525" s="1" t="s">
        <v>4382</v>
      </c>
      <c r="F4525" s="3">
        <v>368247</v>
      </c>
      <c r="G4525" t="s">
        <v>2968</v>
      </c>
      <c r="H4525" t="s">
        <v>3695</v>
      </c>
      <c r="J4525" s="3" t="s">
        <v>3551</v>
      </c>
      <c r="K4525" s="3" t="s">
        <v>2970</v>
      </c>
      <c r="L4525" s="3" t="s">
        <v>102</v>
      </c>
      <c r="M4525" s="5">
        <v>45777</v>
      </c>
      <c r="O4525" t="s">
        <v>422</v>
      </c>
      <c r="P4525">
        <v>4.2</v>
      </c>
      <c r="S4525" s="6">
        <v>45377</v>
      </c>
      <c r="T4525" t="s">
        <v>2638</v>
      </c>
      <c r="U4525" t="s">
        <v>2615</v>
      </c>
    </row>
    <row r="4526" spans="1:21" hidden="1" x14ac:dyDescent="0.25">
      <c r="A4526" t="s">
        <v>2614</v>
      </c>
      <c r="B4526" t="s">
        <v>3256</v>
      </c>
      <c r="C4526" t="s">
        <v>17</v>
      </c>
      <c r="E4526" s="1">
        <v>45152</v>
      </c>
      <c r="F4526" s="3" t="s">
        <v>2933</v>
      </c>
      <c r="G4526" t="s">
        <v>296</v>
      </c>
      <c r="H4526" t="s">
        <v>3240</v>
      </c>
      <c r="J4526" s="3" t="s">
        <v>2934</v>
      </c>
      <c r="K4526" s="3">
        <v>7706916</v>
      </c>
      <c r="L4526" s="3" t="s">
        <v>22</v>
      </c>
      <c r="M4526" s="5">
        <v>45757</v>
      </c>
      <c r="O4526" t="s">
        <v>23</v>
      </c>
      <c r="P4526">
        <v>10</v>
      </c>
      <c r="S4526" s="6">
        <v>45384</v>
      </c>
      <c r="T4526" t="s">
        <v>2032</v>
      </c>
      <c r="U4526" t="s">
        <v>4383</v>
      </c>
    </row>
    <row r="4527" spans="1:21" hidden="1" x14ac:dyDescent="0.25">
      <c r="A4527" t="s">
        <v>2614</v>
      </c>
      <c r="B4527" t="s">
        <v>3256</v>
      </c>
      <c r="C4527" t="s">
        <v>17</v>
      </c>
      <c r="E4527" s="1">
        <v>45156</v>
      </c>
      <c r="F4527" s="3">
        <v>3100499</v>
      </c>
      <c r="G4527" t="s">
        <v>4384</v>
      </c>
      <c r="H4527" t="s">
        <v>4339</v>
      </c>
      <c r="J4527" s="3" t="s">
        <v>3115</v>
      </c>
      <c r="K4527" s="3" t="s">
        <v>3116</v>
      </c>
      <c r="L4527" s="3" t="s">
        <v>22</v>
      </c>
      <c r="M4527" s="5">
        <v>46792</v>
      </c>
      <c r="O4527" t="s">
        <v>525</v>
      </c>
      <c r="P4527">
        <v>75.099999999999994</v>
      </c>
      <c r="S4527" s="6">
        <v>45384</v>
      </c>
      <c r="T4527" t="s">
        <v>2032</v>
      </c>
      <c r="U4527" t="s">
        <v>2615</v>
      </c>
    </row>
    <row r="4528" spans="1:21" hidden="1" x14ac:dyDescent="0.25">
      <c r="A4528" t="s">
        <v>2614</v>
      </c>
      <c r="B4528" t="s">
        <v>3256</v>
      </c>
      <c r="C4528" t="s">
        <v>17</v>
      </c>
      <c r="E4528" s="1">
        <v>45226</v>
      </c>
      <c r="F4528" s="3" t="s">
        <v>3343</v>
      </c>
      <c r="G4528" t="s">
        <v>3147</v>
      </c>
      <c r="I4528" t="s">
        <v>126</v>
      </c>
      <c r="J4528" s="3" t="s">
        <v>3344</v>
      </c>
      <c r="K4528" s="3">
        <v>600410</v>
      </c>
      <c r="L4528" s="3" t="s">
        <v>22</v>
      </c>
      <c r="M4528" s="5">
        <v>46143</v>
      </c>
      <c r="O4528" t="s">
        <v>23</v>
      </c>
      <c r="P4528">
        <v>190</v>
      </c>
      <c r="S4528" s="6">
        <v>45384</v>
      </c>
      <c r="T4528" t="s">
        <v>2032</v>
      </c>
      <c r="U4528" t="s">
        <v>4381</v>
      </c>
    </row>
    <row r="4529" spans="1:21" hidden="1" x14ac:dyDescent="0.25">
      <c r="A4529" t="s">
        <v>2614</v>
      </c>
      <c r="B4529" t="s">
        <v>74</v>
      </c>
      <c r="C4529" t="s">
        <v>17</v>
      </c>
      <c r="E4529" s="1">
        <v>45154</v>
      </c>
      <c r="F4529" s="3">
        <v>368247</v>
      </c>
      <c r="G4529" t="s">
        <v>2968</v>
      </c>
      <c r="H4529" t="s">
        <v>3695</v>
      </c>
      <c r="J4529" s="3" t="s">
        <v>3119</v>
      </c>
      <c r="K4529" s="3" t="s">
        <v>2970</v>
      </c>
      <c r="L4529" s="3" t="s">
        <v>102</v>
      </c>
      <c r="M4529" s="5">
        <v>45382</v>
      </c>
      <c r="O4529" t="s">
        <v>422</v>
      </c>
      <c r="P4529">
        <v>4.4999999999999998E-2</v>
      </c>
      <c r="S4529" s="6">
        <v>45316</v>
      </c>
      <c r="T4529" t="s">
        <v>2163</v>
      </c>
      <c r="U4529" t="s">
        <v>3691</v>
      </c>
    </row>
    <row r="4530" spans="1:21" hidden="1" x14ac:dyDescent="0.25">
      <c r="A4530" t="s">
        <v>2614</v>
      </c>
      <c r="B4530" t="s">
        <v>74</v>
      </c>
      <c r="C4530" t="s">
        <v>17</v>
      </c>
      <c r="E4530" s="1">
        <v>45154</v>
      </c>
      <c r="F4530" s="3">
        <v>368247</v>
      </c>
      <c r="G4530" t="s">
        <v>2968</v>
      </c>
      <c r="H4530" t="s">
        <v>3695</v>
      </c>
      <c r="J4530" s="3" t="s">
        <v>3119</v>
      </c>
      <c r="K4530" s="3" t="s">
        <v>2970</v>
      </c>
      <c r="L4530" s="3" t="s">
        <v>102</v>
      </c>
      <c r="M4530" s="5">
        <v>45382</v>
      </c>
      <c r="O4530" t="s">
        <v>422</v>
      </c>
      <c r="P4530">
        <v>0.06</v>
      </c>
      <c r="S4530" s="6">
        <v>45317</v>
      </c>
      <c r="T4530" t="s">
        <v>2163</v>
      </c>
      <c r="U4530" t="s">
        <v>3691</v>
      </c>
    </row>
    <row r="4531" spans="1:21" hidden="1" x14ac:dyDescent="0.25">
      <c r="A4531" t="s">
        <v>2614</v>
      </c>
      <c r="B4531" t="s">
        <v>74</v>
      </c>
      <c r="C4531" t="s">
        <v>17</v>
      </c>
      <c r="E4531" s="1">
        <v>45154</v>
      </c>
      <c r="F4531" s="3">
        <v>368247</v>
      </c>
      <c r="G4531" t="s">
        <v>2968</v>
      </c>
      <c r="H4531" t="s">
        <v>3695</v>
      </c>
      <c r="J4531" s="3" t="s">
        <v>3119</v>
      </c>
      <c r="K4531" s="3" t="s">
        <v>2970</v>
      </c>
      <c r="L4531" s="3" t="s">
        <v>102</v>
      </c>
      <c r="M4531" s="5">
        <v>45382</v>
      </c>
      <c r="O4531" t="s">
        <v>422</v>
      </c>
      <c r="P4531">
        <v>2.395</v>
      </c>
      <c r="S4531" s="6">
        <v>45377</v>
      </c>
      <c r="T4531" t="s">
        <v>2638</v>
      </c>
      <c r="U4531" t="s">
        <v>2615</v>
      </c>
    </row>
    <row r="4532" spans="1:21" hidden="1" x14ac:dyDescent="0.25">
      <c r="A4532" t="s">
        <v>2614</v>
      </c>
      <c r="B4532" t="s">
        <v>74</v>
      </c>
      <c r="C4532" t="s">
        <v>17</v>
      </c>
      <c r="E4532" s="1">
        <v>45168</v>
      </c>
      <c r="F4532" s="3" t="s">
        <v>2961</v>
      </c>
      <c r="G4532" t="s">
        <v>4386</v>
      </c>
      <c r="H4532" t="s">
        <v>4385</v>
      </c>
      <c r="J4532" s="3" t="s">
        <v>3118</v>
      </c>
      <c r="K4532" s="3">
        <v>70700122</v>
      </c>
      <c r="L4532" s="3" t="s">
        <v>102</v>
      </c>
      <c r="M4532" s="5">
        <v>45321</v>
      </c>
      <c r="O4532" t="s">
        <v>2708</v>
      </c>
      <c r="P4532">
        <v>17.57</v>
      </c>
      <c r="S4532" s="6">
        <v>45377</v>
      </c>
      <c r="T4532" t="s">
        <v>4124</v>
      </c>
      <c r="U4532" t="s">
        <v>3076</v>
      </c>
    </row>
    <row r="4533" spans="1:21" hidden="1" x14ac:dyDescent="0.25">
      <c r="A4533" t="s">
        <v>2614</v>
      </c>
      <c r="C4533" t="s">
        <v>17</v>
      </c>
      <c r="E4533" s="1">
        <v>45118</v>
      </c>
      <c r="F4533" s="3" t="s">
        <v>2964</v>
      </c>
      <c r="G4533" t="s">
        <v>4386</v>
      </c>
      <c r="H4533" t="s">
        <v>4385</v>
      </c>
      <c r="J4533" s="3" t="s">
        <v>2966</v>
      </c>
      <c r="K4533" s="3" t="s">
        <v>4387</v>
      </c>
      <c r="L4533" s="3" t="s">
        <v>102</v>
      </c>
      <c r="M4533" s="5">
        <v>45273</v>
      </c>
      <c r="O4533" t="s">
        <v>103</v>
      </c>
      <c r="P4533">
        <v>71</v>
      </c>
      <c r="S4533" s="6">
        <v>45543</v>
      </c>
      <c r="T4533" t="s">
        <v>2032</v>
      </c>
      <c r="U4533" t="s">
        <v>3112</v>
      </c>
    </row>
    <row r="4534" spans="1:21" hidden="1" x14ac:dyDescent="0.25">
      <c r="A4534" t="s">
        <v>2614</v>
      </c>
      <c r="C4534" t="s">
        <v>17</v>
      </c>
      <c r="E4534" s="1">
        <v>45118</v>
      </c>
      <c r="F4534" s="3" t="s">
        <v>2961</v>
      </c>
      <c r="G4534" t="s">
        <v>4386</v>
      </c>
      <c r="H4534" t="s">
        <v>4385</v>
      </c>
      <c r="J4534" s="3" t="s">
        <v>2963</v>
      </c>
      <c r="K4534" s="3">
        <v>70700122</v>
      </c>
      <c r="L4534" s="3" t="s">
        <v>102</v>
      </c>
      <c r="M4534" s="5">
        <v>45321</v>
      </c>
      <c r="N4534">
        <v>50</v>
      </c>
      <c r="O4534" t="s">
        <v>103</v>
      </c>
      <c r="P4534">
        <v>50</v>
      </c>
      <c r="S4534" s="6">
        <v>45541</v>
      </c>
      <c r="T4534" t="s">
        <v>2638</v>
      </c>
      <c r="U4534" t="s">
        <v>3112</v>
      </c>
    </row>
    <row r="4535" spans="1:21" hidden="1" x14ac:dyDescent="0.25">
      <c r="A4535" t="s">
        <v>2614</v>
      </c>
      <c r="B4535" t="s">
        <v>3256</v>
      </c>
      <c r="C4535" t="s">
        <v>17</v>
      </c>
      <c r="D4535" t="s">
        <v>2243</v>
      </c>
      <c r="E4535" s="1">
        <v>45104</v>
      </c>
      <c r="F4535" s="3" t="s">
        <v>3120</v>
      </c>
      <c r="G4535" t="s">
        <v>3350</v>
      </c>
      <c r="H4535" t="s">
        <v>4339</v>
      </c>
      <c r="J4535" s="3" t="s">
        <v>3121</v>
      </c>
      <c r="K4535" s="3" t="s">
        <v>3122</v>
      </c>
      <c r="L4535" s="3" t="s">
        <v>22</v>
      </c>
      <c r="M4535" s="5">
        <v>46931</v>
      </c>
      <c r="O4535" t="s">
        <v>23</v>
      </c>
      <c r="P4535">
        <v>2</v>
      </c>
      <c r="S4535" s="6">
        <v>45387</v>
      </c>
      <c r="T4535" t="s">
        <v>3051</v>
      </c>
      <c r="U4535" t="s">
        <v>3004</v>
      </c>
    </row>
    <row r="4536" spans="1:21" hidden="1" x14ac:dyDescent="0.25">
      <c r="A4536" t="s">
        <v>2614</v>
      </c>
      <c r="B4536" t="s">
        <v>3256</v>
      </c>
      <c r="C4536" t="s">
        <v>17</v>
      </c>
      <c r="D4536" t="s">
        <v>2243</v>
      </c>
      <c r="E4536" s="1">
        <v>45104</v>
      </c>
      <c r="F4536" s="3" t="s">
        <v>3120</v>
      </c>
      <c r="G4536" t="s">
        <v>3350</v>
      </c>
      <c r="H4536" t="s">
        <v>4339</v>
      </c>
      <c r="J4536" s="3" t="s">
        <v>3121</v>
      </c>
      <c r="K4536" s="3" t="s">
        <v>3122</v>
      </c>
      <c r="L4536" s="3" t="s">
        <v>22</v>
      </c>
      <c r="M4536" s="5">
        <v>46931</v>
      </c>
      <c r="O4536" t="s">
        <v>23</v>
      </c>
      <c r="P4536">
        <v>2</v>
      </c>
      <c r="S4536" s="6">
        <v>45387</v>
      </c>
      <c r="T4536" t="s">
        <v>3051</v>
      </c>
      <c r="U4536" t="s">
        <v>3076</v>
      </c>
    </row>
    <row r="4537" spans="1:21" hidden="1" x14ac:dyDescent="0.25">
      <c r="A4537" t="s">
        <v>1826</v>
      </c>
      <c r="B4537" t="s">
        <v>74</v>
      </c>
      <c r="C4537" t="s">
        <v>17</v>
      </c>
      <c r="E4537" s="1">
        <v>45163</v>
      </c>
      <c r="F4537" s="3" t="s">
        <v>3482</v>
      </c>
      <c r="G4537" t="s">
        <v>3483</v>
      </c>
      <c r="H4537" t="s">
        <v>2243</v>
      </c>
      <c r="I4537" t="s">
        <v>147</v>
      </c>
      <c r="J4537" s="3" t="s">
        <v>3484</v>
      </c>
      <c r="K4537" s="3" t="s">
        <v>3485</v>
      </c>
      <c r="L4537" s="3" t="s">
        <v>22</v>
      </c>
      <c r="M4537" s="5">
        <v>45504</v>
      </c>
      <c r="P4537">
        <v>0.27</v>
      </c>
      <c r="S4537" s="6">
        <v>45506</v>
      </c>
      <c r="T4537" t="s">
        <v>3051</v>
      </c>
      <c r="U4537" t="s">
        <v>3076</v>
      </c>
    </row>
    <row r="4538" spans="1:21" hidden="1" x14ac:dyDescent="0.25">
      <c r="A4538" t="s">
        <v>1826</v>
      </c>
      <c r="B4538" t="s">
        <v>74</v>
      </c>
      <c r="C4538" t="s">
        <v>17</v>
      </c>
      <c r="E4538" s="1">
        <v>45175</v>
      </c>
      <c r="F4538" s="3" t="s">
        <v>2243</v>
      </c>
      <c r="G4538" t="s">
        <v>3496</v>
      </c>
      <c r="H4538" t="s">
        <v>2243</v>
      </c>
      <c r="I4538" t="s">
        <v>285</v>
      </c>
      <c r="J4538" s="3" t="s">
        <v>3497</v>
      </c>
      <c r="K4538" s="3" t="s">
        <v>3498</v>
      </c>
      <c r="L4538" s="3" t="s">
        <v>102</v>
      </c>
      <c r="M4538" s="5">
        <v>45567</v>
      </c>
      <c r="O4538" t="s">
        <v>422</v>
      </c>
      <c r="P4538">
        <v>2.3300000000000001E-2</v>
      </c>
      <c r="S4538" s="6">
        <v>45457</v>
      </c>
      <c r="T4538" t="s">
        <v>1397</v>
      </c>
      <c r="U4538" t="s">
        <v>4389</v>
      </c>
    </row>
    <row r="4539" spans="1:21" hidden="1" x14ac:dyDescent="0.25">
      <c r="A4539" t="s">
        <v>1826</v>
      </c>
      <c r="B4539" t="s">
        <v>74</v>
      </c>
      <c r="C4539" t="s">
        <v>17</v>
      </c>
      <c r="E4539" s="1">
        <v>44908</v>
      </c>
      <c r="F4539" s="3" t="s">
        <v>1967</v>
      </c>
      <c r="G4539" t="s">
        <v>4390</v>
      </c>
      <c r="H4539" t="s">
        <v>285</v>
      </c>
      <c r="I4539" t="s">
        <v>285</v>
      </c>
      <c r="J4539" s="3" t="s">
        <v>1969</v>
      </c>
      <c r="K4539" s="3" t="s">
        <v>1970</v>
      </c>
      <c r="L4539" s="3" t="s">
        <v>102</v>
      </c>
      <c r="M4539" s="5">
        <v>45083</v>
      </c>
      <c r="O4539" t="s">
        <v>2708</v>
      </c>
      <c r="P4539">
        <v>546.99</v>
      </c>
      <c r="S4539" s="6">
        <v>45455</v>
      </c>
      <c r="T4539" t="s">
        <v>1397</v>
      </c>
      <c r="U4539" t="s">
        <v>4389</v>
      </c>
    </row>
    <row r="4540" spans="1:21" hidden="1" x14ac:dyDescent="0.25">
      <c r="A4540" t="s">
        <v>1826</v>
      </c>
      <c r="B4540" t="s">
        <v>74</v>
      </c>
      <c r="C4540" t="s">
        <v>17</v>
      </c>
      <c r="E4540" s="1">
        <v>44946</v>
      </c>
      <c r="F4540" s="3" t="s">
        <v>1085</v>
      </c>
      <c r="G4540" t="s">
        <v>2117</v>
      </c>
      <c r="H4540" t="s">
        <v>177</v>
      </c>
      <c r="I4540" t="s">
        <v>177</v>
      </c>
      <c r="J4540" s="3" t="s">
        <v>2118</v>
      </c>
      <c r="K4540" s="3" t="s">
        <v>2119</v>
      </c>
      <c r="L4540" s="3" t="s">
        <v>102</v>
      </c>
      <c r="M4540" s="5">
        <v>45772</v>
      </c>
      <c r="O4540" t="s">
        <v>2708</v>
      </c>
      <c r="P4540">
        <v>1876.3</v>
      </c>
      <c r="S4540" s="6">
        <v>45541</v>
      </c>
      <c r="T4540" t="s">
        <v>2032</v>
      </c>
      <c r="U4540" t="s">
        <v>2615</v>
      </c>
    </row>
    <row r="4541" spans="1:21" hidden="1" x14ac:dyDescent="0.25">
      <c r="A4541" t="s">
        <v>1826</v>
      </c>
      <c r="B4541" t="s">
        <v>16</v>
      </c>
      <c r="C4541" t="s">
        <v>17</v>
      </c>
      <c r="E4541" s="1">
        <v>45187</v>
      </c>
      <c r="F4541" s="3">
        <v>443092</v>
      </c>
      <c r="G4541" t="s">
        <v>3469</v>
      </c>
      <c r="H4541" t="s">
        <v>2243</v>
      </c>
      <c r="I4541" t="s">
        <v>4391</v>
      </c>
      <c r="J4541" s="3" t="s">
        <v>3470</v>
      </c>
      <c r="K4541" s="3">
        <v>2310008</v>
      </c>
      <c r="L4541" s="3" t="s">
        <v>22</v>
      </c>
      <c r="M4541" s="5">
        <v>47014</v>
      </c>
      <c r="O4541" t="s">
        <v>2708</v>
      </c>
      <c r="P4541">
        <v>1999.85</v>
      </c>
      <c r="S4541" s="6">
        <v>45541</v>
      </c>
      <c r="T4541" t="s">
        <v>2032</v>
      </c>
      <c r="U4541" t="s">
        <v>2615</v>
      </c>
    </row>
    <row r="4542" spans="1:21" hidden="1" x14ac:dyDescent="0.25">
      <c r="A4542" t="s">
        <v>1826</v>
      </c>
      <c r="B4542" t="s">
        <v>74</v>
      </c>
      <c r="C4542" t="s">
        <v>17</v>
      </c>
      <c r="E4542" s="1">
        <v>45160</v>
      </c>
      <c r="F4542" s="3" t="s">
        <v>2384</v>
      </c>
      <c r="G4542" t="s">
        <v>3466</v>
      </c>
      <c r="H4542" t="s">
        <v>2243</v>
      </c>
      <c r="I4542" t="s">
        <v>323</v>
      </c>
      <c r="J4542" s="3" t="s">
        <v>3467</v>
      </c>
      <c r="K4542" s="3" t="s">
        <v>3468</v>
      </c>
      <c r="L4542" s="3" t="s">
        <v>22</v>
      </c>
      <c r="M4542" s="5">
        <v>45716</v>
      </c>
      <c r="O4542" t="s">
        <v>2708</v>
      </c>
      <c r="P4542">
        <v>3.7559999999999998</v>
      </c>
      <c r="S4542" s="6">
        <v>45631</v>
      </c>
      <c r="T4542" t="s">
        <v>1556</v>
      </c>
      <c r="U4542" t="s">
        <v>4392</v>
      </c>
    </row>
    <row r="4543" spans="1:21" hidden="1" x14ac:dyDescent="0.25">
      <c r="A4543" t="s">
        <v>1826</v>
      </c>
      <c r="B4543" t="s">
        <v>74</v>
      </c>
      <c r="C4543" t="s">
        <v>17</v>
      </c>
      <c r="E4543" s="1">
        <v>45160</v>
      </c>
      <c r="F4543" s="3" t="s">
        <v>2384</v>
      </c>
      <c r="G4543" t="s">
        <v>3466</v>
      </c>
      <c r="H4543" t="s">
        <v>2243</v>
      </c>
      <c r="I4543" t="s">
        <v>323</v>
      </c>
      <c r="J4543" s="3" t="s">
        <v>3467</v>
      </c>
      <c r="K4543" s="3" t="s">
        <v>3468</v>
      </c>
      <c r="L4543" s="3" t="s">
        <v>22</v>
      </c>
      <c r="M4543" s="5">
        <v>45716</v>
      </c>
      <c r="O4543" t="s">
        <v>2708</v>
      </c>
      <c r="P4543">
        <v>492.52</v>
      </c>
      <c r="S4543" s="6">
        <v>45541</v>
      </c>
      <c r="T4543" t="s">
        <v>2032</v>
      </c>
      <c r="U4543" t="s">
        <v>2615</v>
      </c>
    </row>
    <row r="4544" spans="1:21" hidden="1" x14ac:dyDescent="0.25">
      <c r="A4544" t="s">
        <v>1826</v>
      </c>
      <c r="B4544" t="s">
        <v>74</v>
      </c>
      <c r="C4544" t="s">
        <v>17</v>
      </c>
      <c r="E4544" s="1">
        <v>44879</v>
      </c>
      <c r="F4544" s="3" t="s">
        <v>1850</v>
      </c>
      <c r="G4544" t="s">
        <v>1851</v>
      </c>
      <c r="H4544" t="s">
        <v>2800</v>
      </c>
      <c r="I4544" t="s">
        <v>452</v>
      </c>
      <c r="J4544" s="3" t="s">
        <v>1852</v>
      </c>
      <c r="K4544" s="3" t="s">
        <v>1853</v>
      </c>
      <c r="L4544" s="3" t="s">
        <v>22</v>
      </c>
      <c r="M4544" s="5">
        <v>46705</v>
      </c>
      <c r="O4544" t="s">
        <v>948</v>
      </c>
      <c r="P4544">
        <v>2.508</v>
      </c>
      <c r="S4544" s="6">
        <v>45265</v>
      </c>
      <c r="T4544" t="s">
        <v>1556</v>
      </c>
      <c r="U4544" t="s">
        <v>4393</v>
      </c>
    </row>
    <row r="4545" spans="1:21" hidden="1" x14ac:dyDescent="0.25">
      <c r="A4545" t="s">
        <v>1826</v>
      </c>
      <c r="B4545" t="s">
        <v>74</v>
      </c>
      <c r="C4545" t="s">
        <v>17</v>
      </c>
      <c r="E4545" s="1">
        <v>44879</v>
      </c>
      <c r="F4545" s="3" t="s">
        <v>1850</v>
      </c>
      <c r="G4545" t="s">
        <v>1851</v>
      </c>
      <c r="H4545" t="s">
        <v>2800</v>
      </c>
      <c r="I4545" t="s">
        <v>452</v>
      </c>
      <c r="J4545" s="3" t="s">
        <v>1852</v>
      </c>
      <c r="K4545" s="3" t="s">
        <v>1853</v>
      </c>
      <c r="L4545" s="3" t="s">
        <v>22</v>
      </c>
      <c r="M4545" s="5">
        <v>46708</v>
      </c>
      <c r="O4545" t="s">
        <v>948</v>
      </c>
      <c r="P4545">
        <v>115.99</v>
      </c>
      <c r="S4545" s="6">
        <v>45541</v>
      </c>
      <c r="T4545" t="s">
        <v>2032</v>
      </c>
      <c r="U4545" t="s">
        <v>2615</v>
      </c>
    </row>
    <row r="4546" spans="1:21" hidden="1" x14ac:dyDescent="0.25">
      <c r="A4546" t="s">
        <v>1826</v>
      </c>
      <c r="B4546" t="s">
        <v>74</v>
      </c>
      <c r="C4546" t="s">
        <v>17</v>
      </c>
      <c r="E4546" s="1">
        <v>45163</v>
      </c>
      <c r="F4546" s="3" t="s">
        <v>3242</v>
      </c>
      <c r="G4546" t="s">
        <v>3243</v>
      </c>
      <c r="H4546" t="s">
        <v>2800</v>
      </c>
      <c r="J4546" s="3" t="s">
        <v>3245</v>
      </c>
      <c r="K4546" s="3" t="s">
        <v>3246</v>
      </c>
      <c r="L4546" s="3" t="s">
        <v>22</v>
      </c>
      <c r="M4546" s="5">
        <v>45777</v>
      </c>
      <c r="N4546">
        <v>500</v>
      </c>
      <c r="O4546" t="s">
        <v>2985</v>
      </c>
      <c r="P4546">
        <v>498.38</v>
      </c>
      <c r="S4546" s="6">
        <v>45541</v>
      </c>
      <c r="T4546" t="s">
        <v>2032</v>
      </c>
      <c r="U4546" t="s">
        <v>3076</v>
      </c>
    </row>
    <row r="4547" spans="1:21" hidden="1" x14ac:dyDescent="0.25">
      <c r="A4547" t="s">
        <v>1826</v>
      </c>
      <c r="B4547" t="s">
        <v>74</v>
      </c>
      <c r="C4547" t="s">
        <v>17</v>
      </c>
      <c r="E4547" s="1">
        <v>45163</v>
      </c>
      <c r="F4547" s="3" t="s">
        <v>3247</v>
      </c>
      <c r="G4547" t="s">
        <v>3248</v>
      </c>
      <c r="H4547" t="s">
        <v>452</v>
      </c>
      <c r="J4547" s="3" t="s">
        <v>3249</v>
      </c>
      <c r="K4547" s="3" t="s">
        <v>3250</v>
      </c>
      <c r="L4547" s="3" t="s">
        <v>22</v>
      </c>
      <c r="M4547" s="5">
        <v>46121</v>
      </c>
      <c r="N4547">
        <v>500</v>
      </c>
      <c r="O4547" t="s">
        <v>2985</v>
      </c>
      <c r="P4547">
        <v>376.4</v>
      </c>
      <c r="S4547" s="6">
        <v>45541</v>
      </c>
      <c r="T4547" t="s">
        <v>2032</v>
      </c>
      <c r="U4547" t="s">
        <v>2615</v>
      </c>
    </row>
    <row r="4548" spans="1:21" hidden="1" x14ac:dyDescent="0.25">
      <c r="A4548" t="s">
        <v>1826</v>
      </c>
      <c r="B4548" t="s">
        <v>74</v>
      </c>
      <c r="C4548" t="s">
        <v>17</v>
      </c>
      <c r="E4548" s="1">
        <v>44874</v>
      </c>
      <c r="F4548" s="3" t="s">
        <v>1827</v>
      </c>
      <c r="G4548" t="s">
        <v>1828</v>
      </c>
      <c r="H4548" t="s">
        <v>323</v>
      </c>
      <c r="I4548" t="s">
        <v>323</v>
      </c>
      <c r="J4548" s="3" t="s">
        <v>1829</v>
      </c>
      <c r="K4548" s="3" t="s">
        <v>1830</v>
      </c>
      <c r="L4548" s="3" t="s">
        <v>102</v>
      </c>
      <c r="M4548" s="5">
        <v>45900</v>
      </c>
      <c r="O4548" t="s">
        <v>2985</v>
      </c>
      <c r="P4548">
        <v>808</v>
      </c>
      <c r="S4548" s="6">
        <v>45541</v>
      </c>
      <c r="T4548" t="s">
        <v>2032</v>
      </c>
      <c r="U4548" t="s">
        <v>2615</v>
      </c>
    </row>
    <row r="4549" spans="1:21" hidden="1" x14ac:dyDescent="0.25">
      <c r="A4549" t="s">
        <v>1826</v>
      </c>
      <c r="B4549" t="s">
        <v>74</v>
      </c>
      <c r="C4549" t="s">
        <v>17</v>
      </c>
      <c r="E4549" s="1">
        <v>44874</v>
      </c>
      <c r="F4549" s="3" t="s">
        <v>1831</v>
      </c>
      <c r="G4549" t="s">
        <v>4394</v>
      </c>
      <c r="H4549" t="s">
        <v>323</v>
      </c>
      <c r="I4549" t="s">
        <v>323</v>
      </c>
      <c r="J4549" s="3" t="s">
        <v>1833</v>
      </c>
      <c r="K4549" s="3" t="s">
        <v>1834</v>
      </c>
      <c r="L4549" s="3" t="s">
        <v>102</v>
      </c>
      <c r="M4549" s="5">
        <v>45961</v>
      </c>
      <c r="O4549" t="s">
        <v>78</v>
      </c>
      <c r="P4549">
        <v>10.01</v>
      </c>
      <c r="S4549" s="6">
        <v>45265</v>
      </c>
      <c r="T4549" t="s">
        <v>1556</v>
      </c>
      <c r="U4549" t="s">
        <v>4393</v>
      </c>
    </row>
    <row r="4550" spans="1:21" hidden="1" x14ac:dyDescent="0.25">
      <c r="A4550" t="s">
        <v>1826</v>
      </c>
      <c r="B4550" t="s">
        <v>74</v>
      </c>
      <c r="C4550" t="s">
        <v>17</v>
      </c>
      <c r="E4550" s="1">
        <v>44874</v>
      </c>
      <c r="F4550" s="3" t="s">
        <v>1831</v>
      </c>
      <c r="G4550" t="s">
        <v>1832</v>
      </c>
      <c r="H4550" t="s">
        <v>323</v>
      </c>
      <c r="I4550" t="s">
        <v>323</v>
      </c>
      <c r="J4550" s="3" t="s">
        <v>1833</v>
      </c>
      <c r="K4550" s="3" t="s">
        <v>1834</v>
      </c>
      <c r="L4550" s="3" t="s">
        <v>102</v>
      </c>
      <c r="M4550" s="5">
        <v>45961</v>
      </c>
      <c r="O4550" t="s">
        <v>2620</v>
      </c>
      <c r="P4550">
        <v>797.99</v>
      </c>
      <c r="S4550" s="6">
        <v>45541</v>
      </c>
      <c r="T4550" t="s">
        <v>2032</v>
      </c>
      <c r="U4550" t="s">
        <v>2615</v>
      </c>
    </row>
    <row r="4551" spans="1:21" hidden="1" x14ac:dyDescent="0.25">
      <c r="A4551" t="s">
        <v>1826</v>
      </c>
      <c r="B4551" t="s">
        <v>74</v>
      </c>
      <c r="C4551" t="s">
        <v>17</v>
      </c>
      <c r="E4551" s="1">
        <v>45194</v>
      </c>
      <c r="F4551" s="3" t="s">
        <v>3252</v>
      </c>
      <c r="G4551" t="s">
        <v>4395</v>
      </c>
      <c r="H4551" t="s">
        <v>3383</v>
      </c>
      <c r="I4551" t="s">
        <v>3253</v>
      </c>
      <c r="J4551" s="3" t="s">
        <v>3254</v>
      </c>
      <c r="K4551" s="3">
        <v>230847</v>
      </c>
      <c r="L4551" s="3" t="s">
        <v>22</v>
      </c>
      <c r="M4551" s="5">
        <v>45869</v>
      </c>
      <c r="O4551" t="s">
        <v>3541</v>
      </c>
      <c r="S4551" s="6">
        <v>45215</v>
      </c>
      <c r="T4551" t="s">
        <v>1397</v>
      </c>
      <c r="U4551" t="s">
        <v>3230</v>
      </c>
    </row>
    <row r="4552" spans="1:21" hidden="1" x14ac:dyDescent="0.25">
      <c r="A4552" t="s">
        <v>1826</v>
      </c>
      <c r="B4552" t="s">
        <v>74</v>
      </c>
      <c r="C4552" t="s">
        <v>17</v>
      </c>
      <c r="E4552" s="1">
        <v>45194</v>
      </c>
      <c r="F4552" s="3" t="s">
        <v>3252</v>
      </c>
      <c r="G4552" t="s">
        <v>4395</v>
      </c>
      <c r="H4552" t="s">
        <v>3383</v>
      </c>
      <c r="I4552" t="s">
        <v>3253</v>
      </c>
      <c r="J4552" s="3" t="s">
        <v>3254</v>
      </c>
      <c r="K4552" s="3">
        <v>230847</v>
      </c>
      <c r="L4552" s="3" t="s">
        <v>22</v>
      </c>
      <c r="M4552" s="5">
        <v>45869</v>
      </c>
      <c r="O4552" t="s">
        <v>3541</v>
      </c>
      <c r="P4552">
        <v>0.75</v>
      </c>
      <c r="S4552" s="6">
        <v>45541</v>
      </c>
      <c r="T4552" t="s">
        <v>2032</v>
      </c>
      <c r="U4552" t="s">
        <v>2615</v>
      </c>
    </row>
    <row r="4553" spans="1:21" hidden="1" x14ac:dyDescent="0.25">
      <c r="A4553" t="s">
        <v>1826</v>
      </c>
      <c r="B4553" t="s">
        <v>74</v>
      </c>
      <c r="C4553" t="s">
        <v>17</v>
      </c>
      <c r="E4553" s="1">
        <v>45181</v>
      </c>
      <c r="F4553" s="3" t="s">
        <v>2243</v>
      </c>
      <c r="G4553" t="s">
        <v>2000</v>
      </c>
      <c r="H4553" t="s">
        <v>323</v>
      </c>
      <c r="I4553" t="s">
        <v>2243</v>
      </c>
      <c r="J4553" s="3" t="s">
        <v>3522</v>
      </c>
      <c r="K4553" s="3" t="s">
        <v>3523</v>
      </c>
      <c r="L4553" s="3" t="s">
        <v>22</v>
      </c>
      <c r="M4553" s="5">
        <v>45930</v>
      </c>
      <c r="O4553" t="s">
        <v>3672</v>
      </c>
      <c r="Q4553">
        <v>4.9749999999999996</v>
      </c>
      <c r="S4553" s="6">
        <v>45565</v>
      </c>
      <c r="T4553" t="s">
        <v>2032</v>
      </c>
      <c r="U4553" t="s">
        <v>3004</v>
      </c>
    </row>
    <row r="4554" spans="1:21" hidden="1" x14ac:dyDescent="0.25">
      <c r="A4554" t="s">
        <v>1826</v>
      </c>
      <c r="B4554" t="s">
        <v>74</v>
      </c>
      <c r="C4554" t="s">
        <v>17</v>
      </c>
      <c r="E4554" s="1">
        <v>45181</v>
      </c>
      <c r="F4554" s="3" t="s">
        <v>2243</v>
      </c>
      <c r="G4554" t="s">
        <v>2000</v>
      </c>
      <c r="H4554" t="s">
        <v>323</v>
      </c>
      <c r="I4554" t="s">
        <v>2243</v>
      </c>
      <c r="J4554" s="3" t="s">
        <v>3522</v>
      </c>
      <c r="K4554" s="3" t="s">
        <v>3523</v>
      </c>
      <c r="L4554" s="3" t="s">
        <v>22</v>
      </c>
      <c r="M4554" s="5">
        <v>45930</v>
      </c>
      <c r="O4554" t="s">
        <v>3672</v>
      </c>
      <c r="P4554">
        <v>4.9749999999999996</v>
      </c>
      <c r="S4554" s="6">
        <v>45541</v>
      </c>
      <c r="T4554" t="s">
        <v>2032</v>
      </c>
      <c r="U4554" t="s">
        <v>2615</v>
      </c>
    </row>
    <row r="4555" spans="1:21" hidden="1" x14ac:dyDescent="0.25">
      <c r="A4555" t="s">
        <v>1826</v>
      </c>
      <c r="B4555" t="s">
        <v>16</v>
      </c>
      <c r="C4555" t="s">
        <v>17</v>
      </c>
      <c r="E4555" s="1">
        <v>45162</v>
      </c>
      <c r="F4555" s="3" t="s">
        <v>3493</v>
      </c>
      <c r="G4555" t="s">
        <v>4397</v>
      </c>
      <c r="H4555" t="s">
        <v>3363</v>
      </c>
      <c r="I4555" t="s">
        <v>42</v>
      </c>
      <c r="J4555" s="3" t="s">
        <v>3492</v>
      </c>
      <c r="K4555" s="3">
        <v>60453574</v>
      </c>
      <c r="L4555" s="3" t="s">
        <v>22</v>
      </c>
      <c r="M4555" s="5">
        <v>46112</v>
      </c>
      <c r="O4555" t="s">
        <v>23</v>
      </c>
      <c r="P4555">
        <v>9</v>
      </c>
      <c r="S4555" s="6">
        <v>45541</v>
      </c>
      <c r="T4555" t="s">
        <v>2032</v>
      </c>
      <c r="U4555" t="s">
        <v>4396</v>
      </c>
    </row>
    <row r="4556" spans="1:21" hidden="1" x14ac:dyDescent="0.25">
      <c r="A4556" t="s">
        <v>1826</v>
      </c>
      <c r="B4556" t="s">
        <v>16</v>
      </c>
      <c r="C4556" t="s">
        <v>17</v>
      </c>
      <c r="E4556" s="1">
        <v>45163</v>
      </c>
      <c r="F4556" s="3" t="s">
        <v>3471</v>
      </c>
      <c r="G4556" t="s">
        <v>4399</v>
      </c>
      <c r="H4556" t="s">
        <v>2243</v>
      </c>
      <c r="I4556" t="s">
        <v>3202</v>
      </c>
      <c r="J4556" s="3" t="s">
        <v>3473</v>
      </c>
      <c r="K4556" s="3" t="s">
        <v>3474</v>
      </c>
      <c r="L4556" s="3" t="s">
        <v>22</v>
      </c>
      <c r="M4556" s="5">
        <v>46990</v>
      </c>
      <c r="O4556" t="s">
        <v>23</v>
      </c>
      <c r="P4556">
        <v>193</v>
      </c>
      <c r="S4556" s="6">
        <v>45541</v>
      </c>
      <c r="T4556" t="s">
        <v>2032</v>
      </c>
      <c r="U4556" t="s">
        <v>4398</v>
      </c>
    </row>
    <row r="4557" spans="1:21" hidden="1" x14ac:dyDescent="0.25">
      <c r="A4557" t="s">
        <v>1826</v>
      </c>
      <c r="B4557" t="s">
        <v>16</v>
      </c>
      <c r="C4557" t="s">
        <v>17</v>
      </c>
      <c r="E4557" s="1">
        <v>45162</v>
      </c>
      <c r="F4557" s="3" t="s">
        <v>3475</v>
      </c>
      <c r="G4557" t="s">
        <v>3476</v>
      </c>
      <c r="H4557" t="s">
        <v>3383</v>
      </c>
      <c r="I4557" t="s">
        <v>1979</v>
      </c>
      <c r="J4557" s="3" t="s">
        <v>3478</v>
      </c>
      <c r="K4557" s="3" t="s">
        <v>3479</v>
      </c>
      <c r="L4557" s="3" t="s">
        <v>22</v>
      </c>
      <c r="M4557" s="5">
        <v>45162</v>
      </c>
      <c r="O4557" t="s">
        <v>23</v>
      </c>
      <c r="P4557">
        <v>1</v>
      </c>
      <c r="S4557" s="6">
        <v>830</v>
      </c>
      <c r="T4557" t="s">
        <v>3051</v>
      </c>
      <c r="U4557" t="s">
        <v>3004</v>
      </c>
    </row>
    <row r="4558" spans="1:21" hidden="1" x14ac:dyDescent="0.25">
      <c r="A4558" t="s">
        <v>1826</v>
      </c>
      <c r="B4558" t="s">
        <v>16</v>
      </c>
      <c r="C4558" t="s">
        <v>17</v>
      </c>
      <c r="E4558" s="1">
        <v>45162</v>
      </c>
      <c r="F4558" s="3" t="s">
        <v>3475</v>
      </c>
      <c r="G4558" t="s">
        <v>3476</v>
      </c>
      <c r="H4558" t="s">
        <v>3383</v>
      </c>
      <c r="I4558" t="s">
        <v>1979</v>
      </c>
      <c r="J4558" s="3" t="s">
        <v>3478</v>
      </c>
      <c r="K4558" s="3" t="s">
        <v>3479</v>
      </c>
      <c r="L4558" s="3" t="s">
        <v>22</v>
      </c>
      <c r="M4558" s="5">
        <v>45162</v>
      </c>
      <c r="O4558" t="s">
        <v>23</v>
      </c>
      <c r="P4558">
        <v>3</v>
      </c>
      <c r="S4558" s="6">
        <v>45541</v>
      </c>
      <c r="T4558" t="s">
        <v>3051</v>
      </c>
      <c r="U4558" t="s">
        <v>4228</v>
      </c>
    </row>
    <row r="4559" spans="1:21" hidden="1" x14ac:dyDescent="0.25">
      <c r="A4559" t="s">
        <v>1826</v>
      </c>
      <c r="B4559" t="s">
        <v>16</v>
      </c>
      <c r="C4559" t="s">
        <v>17</v>
      </c>
      <c r="E4559" s="1">
        <v>45162</v>
      </c>
      <c r="F4559" s="3" t="s">
        <v>3486</v>
      </c>
      <c r="G4559" t="s">
        <v>3487</v>
      </c>
      <c r="H4559" t="s">
        <v>3383</v>
      </c>
      <c r="I4559" t="s">
        <v>1082</v>
      </c>
      <c r="J4559" s="3" t="s">
        <v>3490</v>
      </c>
      <c r="K4559" s="3">
        <v>322090</v>
      </c>
      <c r="L4559" s="3" t="s">
        <v>22</v>
      </c>
      <c r="M4559" s="5">
        <v>45992</v>
      </c>
      <c r="O4559" t="s">
        <v>227</v>
      </c>
      <c r="P4559">
        <v>3</v>
      </c>
      <c r="S4559" s="6">
        <v>45541</v>
      </c>
      <c r="T4559" t="s">
        <v>2032</v>
      </c>
      <c r="U4559" t="s">
        <v>4228</v>
      </c>
    </row>
    <row r="4560" spans="1:21" hidden="1" x14ac:dyDescent="0.25">
      <c r="A4560" t="s">
        <v>1826</v>
      </c>
      <c r="B4560" t="s">
        <v>16</v>
      </c>
      <c r="C4560" t="s">
        <v>17</v>
      </c>
      <c r="E4560" s="1">
        <v>44879</v>
      </c>
      <c r="F4560" s="3" t="s">
        <v>1858</v>
      </c>
      <c r="G4560" t="s">
        <v>1859</v>
      </c>
      <c r="H4560" t="s">
        <v>3039</v>
      </c>
      <c r="J4560" s="3" t="s">
        <v>1860</v>
      </c>
      <c r="K4560" s="3" t="s">
        <v>1861</v>
      </c>
      <c r="L4560" s="3" t="s">
        <v>22</v>
      </c>
      <c r="M4560" s="5">
        <v>46281</v>
      </c>
      <c r="O4560" t="s">
        <v>525</v>
      </c>
      <c r="P4560">
        <v>20</v>
      </c>
      <c r="T4560" s="12">
        <v>45541</v>
      </c>
      <c r="U4560" t="s">
        <v>2615</v>
      </c>
    </row>
    <row r="4561" spans="1:21" hidden="1" x14ac:dyDescent="0.25">
      <c r="A4561" t="s">
        <v>1826</v>
      </c>
      <c r="B4561" t="s">
        <v>16</v>
      </c>
      <c r="C4561" t="s">
        <v>17</v>
      </c>
      <c r="E4561" s="1">
        <v>45159</v>
      </c>
      <c r="F4561" s="3" t="s">
        <v>3518</v>
      </c>
      <c r="G4561" t="s">
        <v>3519</v>
      </c>
      <c r="H4561" t="s">
        <v>233</v>
      </c>
      <c r="I4561" t="s">
        <v>3203</v>
      </c>
      <c r="J4561" s="3" t="s">
        <v>3520</v>
      </c>
      <c r="K4561" s="3">
        <v>86910</v>
      </c>
      <c r="L4561" s="3" t="s">
        <v>102</v>
      </c>
      <c r="M4561" s="5">
        <v>46986</v>
      </c>
      <c r="O4561" t="s">
        <v>23</v>
      </c>
      <c r="P4561">
        <v>1</v>
      </c>
      <c r="S4561" s="6">
        <v>45541</v>
      </c>
      <c r="T4561" t="s">
        <v>2032</v>
      </c>
      <c r="U4561" t="s">
        <v>1031</v>
      </c>
    </row>
    <row r="4562" spans="1:21" hidden="1" x14ac:dyDescent="0.25">
      <c r="A4562" t="s">
        <v>1826</v>
      </c>
      <c r="B4562" t="s">
        <v>16</v>
      </c>
      <c r="C4562" t="s">
        <v>17</v>
      </c>
      <c r="E4562" s="1">
        <v>44952</v>
      </c>
      <c r="F4562" s="3" t="s">
        <v>49</v>
      </c>
      <c r="G4562" t="s">
        <v>2111</v>
      </c>
      <c r="H4562" t="s">
        <v>3383</v>
      </c>
      <c r="I4562" t="s">
        <v>20</v>
      </c>
      <c r="J4562" s="3" t="s">
        <v>2112</v>
      </c>
      <c r="K4562" s="3">
        <v>2117455</v>
      </c>
      <c r="L4562" s="3" t="s">
        <v>22</v>
      </c>
      <c r="M4562" s="5">
        <v>46568</v>
      </c>
      <c r="O4562" t="s">
        <v>23</v>
      </c>
      <c r="P4562">
        <v>92</v>
      </c>
      <c r="S4562" s="6">
        <v>45541</v>
      </c>
      <c r="T4562" t="s">
        <v>3051</v>
      </c>
      <c r="U4562" t="s">
        <v>4400</v>
      </c>
    </row>
    <row r="4563" spans="1:21" hidden="1" x14ac:dyDescent="0.25">
      <c r="A4563" t="s">
        <v>1647</v>
      </c>
      <c r="B4563" t="s">
        <v>16</v>
      </c>
      <c r="C4563" t="s">
        <v>17</v>
      </c>
      <c r="D4563" t="s">
        <v>2243</v>
      </c>
      <c r="E4563" s="1">
        <v>45061</v>
      </c>
      <c r="F4563" s="3">
        <v>626005</v>
      </c>
      <c r="G4563" t="s">
        <v>3779</v>
      </c>
      <c r="I4563" t="s">
        <v>3202</v>
      </c>
      <c r="J4563" s="3" t="s">
        <v>3279</v>
      </c>
      <c r="K4563" s="3">
        <v>220701</v>
      </c>
      <c r="L4563" s="3" t="s">
        <v>22</v>
      </c>
      <c r="M4563" s="5">
        <v>46888</v>
      </c>
      <c r="O4563" t="s">
        <v>23</v>
      </c>
      <c r="P4563">
        <v>7</v>
      </c>
      <c r="S4563" s="6">
        <v>45498</v>
      </c>
      <c r="T4563" t="s">
        <v>3137</v>
      </c>
      <c r="U4563" t="s">
        <v>4372</v>
      </c>
    </row>
    <row r="4564" spans="1:21" hidden="1" x14ac:dyDescent="0.25">
      <c r="A4564" t="s">
        <v>3731</v>
      </c>
      <c r="B4564" t="s">
        <v>65</v>
      </c>
      <c r="C4564" t="s">
        <v>17</v>
      </c>
      <c r="D4564" t="s">
        <v>2243</v>
      </c>
      <c r="E4564" s="1">
        <v>45401</v>
      </c>
      <c r="F4564" s="3" t="s">
        <v>597</v>
      </c>
      <c r="G4564" t="s">
        <v>2886</v>
      </c>
      <c r="H4564" t="s">
        <v>3016</v>
      </c>
      <c r="I4564" t="s">
        <v>3993</v>
      </c>
      <c r="J4564" s="3" t="s">
        <v>3992</v>
      </c>
      <c r="K4564" s="3">
        <v>55200</v>
      </c>
      <c r="L4564" s="3" t="s">
        <v>22</v>
      </c>
      <c r="M4564" s="5">
        <v>46076</v>
      </c>
      <c r="O4564" t="s">
        <v>23</v>
      </c>
      <c r="P4564">
        <v>4730</v>
      </c>
      <c r="S4564" s="6">
        <v>45524</v>
      </c>
      <c r="T4564" t="s">
        <v>199</v>
      </c>
      <c r="U4564" t="s">
        <v>4401</v>
      </c>
    </row>
    <row r="4565" spans="1:21" hidden="1" x14ac:dyDescent="0.25">
      <c r="A4565" t="s">
        <v>3731</v>
      </c>
      <c r="B4565" t="s">
        <v>65</v>
      </c>
      <c r="C4565" t="s">
        <v>17</v>
      </c>
      <c r="D4565" t="s">
        <v>2243</v>
      </c>
      <c r="E4565" s="1">
        <v>45401</v>
      </c>
      <c r="F4565" s="3" t="s">
        <v>597</v>
      </c>
      <c r="G4565" t="s">
        <v>2886</v>
      </c>
      <c r="H4565" t="s">
        <v>3016</v>
      </c>
      <c r="I4565" t="s">
        <v>3993</v>
      </c>
      <c r="J4565" s="3" t="s">
        <v>3992</v>
      </c>
      <c r="K4565" s="3">
        <v>55200</v>
      </c>
      <c r="L4565" s="3" t="s">
        <v>22</v>
      </c>
      <c r="M4565" s="5">
        <v>46076</v>
      </c>
      <c r="O4565" t="s">
        <v>23</v>
      </c>
      <c r="P4565">
        <v>4730</v>
      </c>
      <c r="S4565" s="6">
        <v>45540</v>
      </c>
      <c r="T4565" t="s">
        <v>199</v>
      </c>
      <c r="U4565" t="s">
        <v>4402</v>
      </c>
    </row>
    <row r="4566" spans="1:21" hidden="1" x14ac:dyDescent="0.25">
      <c r="A4566" t="s">
        <v>3731</v>
      </c>
      <c r="B4566" t="s">
        <v>65</v>
      </c>
      <c r="C4566" t="s">
        <v>17</v>
      </c>
      <c r="D4566" t="s">
        <v>2243</v>
      </c>
      <c r="E4566" s="1">
        <v>45401</v>
      </c>
      <c r="F4566" s="3" t="s">
        <v>597</v>
      </c>
      <c r="G4566" t="s">
        <v>2886</v>
      </c>
      <c r="H4566" t="s">
        <v>3016</v>
      </c>
      <c r="I4566" t="s">
        <v>3993</v>
      </c>
      <c r="J4566" s="3" t="s">
        <v>3992</v>
      </c>
      <c r="K4566" s="3">
        <v>55200</v>
      </c>
      <c r="L4566" s="3" t="s">
        <v>22</v>
      </c>
      <c r="M4566" s="5">
        <v>46076</v>
      </c>
      <c r="O4566" t="s">
        <v>23</v>
      </c>
      <c r="P4566">
        <v>1430</v>
      </c>
      <c r="S4566" s="6">
        <v>45545</v>
      </c>
      <c r="T4566" t="s">
        <v>1284</v>
      </c>
      <c r="U4566" t="s">
        <v>4403</v>
      </c>
    </row>
    <row r="4567" spans="1:21" hidden="1" x14ac:dyDescent="0.25">
      <c r="A4567" t="s">
        <v>3731</v>
      </c>
      <c r="B4567" t="s">
        <v>65</v>
      </c>
      <c r="C4567" t="s">
        <v>17</v>
      </c>
      <c r="D4567" t="s">
        <v>2243</v>
      </c>
      <c r="E4567" s="1">
        <v>45355</v>
      </c>
      <c r="F4567" s="3">
        <v>54202055</v>
      </c>
      <c r="G4567" t="s">
        <v>3907</v>
      </c>
      <c r="H4567" t="s">
        <v>3016</v>
      </c>
      <c r="I4567" t="s">
        <v>67</v>
      </c>
      <c r="J4567" s="3" t="s">
        <v>3795</v>
      </c>
      <c r="K4567" s="3">
        <v>1703856</v>
      </c>
      <c r="L4567" s="3" t="s">
        <v>22</v>
      </c>
      <c r="M4567" s="5">
        <v>47181</v>
      </c>
      <c r="O4567" t="s">
        <v>23</v>
      </c>
      <c r="P4567">
        <v>2200</v>
      </c>
      <c r="S4567" s="6">
        <v>45545</v>
      </c>
      <c r="T4567" t="s">
        <v>3046</v>
      </c>
      <c r="U4567" t="s">
        <v>4404</v>
      </c>
    </row>
    <row r="4568" spans="1:21" hidden="1" x14ac:dyDescent="0.25">
      <c r="A4568" t="s">
        <v>3731</v>
      </c>
      <c r="B4568" t="s">
        <v>65</v>
      </c>
      <c r="C4568" t="s">
        <v>17</v>
      </c>
      <c r="D4568" t="s">
        <v>2243</v>
      </c>
      <c r="E4568" s="1">
        <v>45421</v>
      </c>
      <c r="F4568" s="3" t="s">
        <v>2243</v>
      </c>
      <c r="G4568" t="s">
        <v>3907</v>
      </c>
      <c r="H4568" t="s">
        <v>2243</v>
      </c>
      <c r="I4568" t="s">
        <v>67</v>
      </c>
      <c r="J4568" s="3" t="s">
        <v>3989</v>
      </c>
      <c r="K4568" s="3">
        <v>1703856</v>
      </c>
      <c r="L4568" s="3" t="s">
        <v>22</v>
      </c>
      <c r="M4568" s="5">
        <v>47247</v>
      </c>
      <c r="O4568" t="s">
        <v>23</v>
      </c>
      <c r="P4568">
        <v>4600</v>
      </c>
      <c r="S4568" s="6">
        <v>45524</v>
      </c>
      <c r="T4568" t="s">
        <v>199</v>
      </c>
      <c r="U4568" t="s">
        <v>4401</v>
      </c>
    </row>
    <row r="4569" spans="1:21" hidden="1" x14ac:dyDescent="0.25">
      <c r="A4569" t="s">
        <v>3731</v>
      </c>
      <c r="B4569" t="s">
        <v>65</v>
      </c>
      <c r="C4569" t="s">
        <v>17</v>
      </c>
      <c r="D4569" t="s">
        <v>2243</v>
      </c>
      <c r="E4569" s="1">
        <v>45421</v>
      </c>
      <c r="F4569" s="3" t="s">
        <v>2243</v>
      </c>
      <c r="G4569" t="s">
        <v>3907</v>
      </c>
      <c r="H4569" t="s">
        <v>2243</v>
      </c>
      <c r="I4569" t="s">
        <v>67</v>
      </c>
      <c r="J4569" s="3" t="s">
        <v>3989</v>
      </c>
      <c r="K4569" s="3">
        <v>1703856</v>
      </c>
      <c r="L4569" s="3" t="s">
        <v>22</v>
      </c>
      <c r="M4569" s="5">
        <v>47247</v>
      </c>
      <c r="O4569" t="s">
        <v>23</v>
      </c>
      <c r="P4569">
        <v>4600</v>
      </c>
      <c r="S4569" s="6">
        <v>45528</v>
      </c>
      <c r="T4569" t="s">
        <v>199</v>
      </c>
      <c r="U4569" t="s">
        <v>4402</v>
      </c>
    </row>
    <row r="4570" spans="1:21" hidden="1" x14ac:dyDescent="0.25">
      <c r="A4570" t="s">
        <v>3731</v>
      </c>
      <c r="B4570" t="s">
        <v>65</v>
      </c>
      <c r="C4570" t="s">
        <v>17</v>
      </c>
      <c r="D4570" t="s">
        <v>2243</v>
      </c>
      <c r="E4570" s="1">
        <v>45421</v>
      </c>
      <c r="F4570" s="3" t="s">
        <v>2243</v>
      </c>
      <c r="G4570" t="s">
        <v>3907</v>
      </c>
      <c r="H4570" t="s">
        <v>2243</v>
      </c>
      <c r="I4570" t="s">
        <v>67</v>
      </c>
      <c r="J4570" s="3" t="s">
        <v>3989</v>
      </c>
      <c r="K4570" s="3">
        <v>1703856</v>
      </c>
      <c r="L4570" s="3" t="s">
        <v>22</v>
      </c>
      <c r="M4570" s="5">
        <v>47247</v>
      </c>
      <c r="O4570" t="s">
        <v>23</v>
      </c>
      <c r="P4570">
        <v>1600</v>
      </c>
      <c r="S4570" s="6">
        <v>45545</v>
      </c>
      <c r="T4570" t="s">
        <v>1284</v>
      </c>
      <c r="U4570" t="s">
        <v>4405</v>
      </c>
    </row>
    <row r="4571" spans="1:21" hidden="1" x14ac:dyDescent="0.25">
      <c r="A4571" t="s">
        <v>3731</v>
      </c>
      <c r="B4571" t="s">
        <v>74</v>
      </c>
      <c r="C4571" t="s">
        <v>17</v>
      </c>
      <c r="D4571" t="s">
        <v>2243</v>
      </c>
      <c r="E4571" s="1">
        <v>45426</v>
      </c>
      <c r="F4571" s="3" t="s">
        <v>4075</v>
      </c>
      <c r="G4571" t="s">
        <v>4074</v>
      </c>
      <c r="H4571" t="s">
        <v>2243</v>
      </c>
      <c r="I4571" t="s">
        <v>3108</v>
      </c>
      <c r="J4571" s="3" t="s">
        <v>4410</v>
      </c>
      <c r="K4571" s="3" t="s">
        <v>4077</v>
      </c>
      <c r="L4571" s="3" t="s">
        <v>22</v>
      </c>
      <c r="M4571" s="5">
        <v>46114</v>
      </c>
      <c r="O4571" t="s">
        <v>3541</v>
      </c>
      <c r="P4571">
        <v>4</v>
      </c>
      <c r="S4571" s="6">
        <v>45523</v>
      </c>
      <c r="T4571" t="s">
        <v>199</v>
      </c>
      <c r="U4571" t="s">
        <v>4406</v>
      </c>
    </row>
    <row r="4572" spans="1:21" hidden="1" x14ac:dyDescent="0.25">
      <c r="A4572" t="s">
        <v>3731</v>
      </c>
      <c r="B4572" t="s">
        <v>74</v>
      </c>
      <c r="C4572" t="s">
        <v>17</v>
      </c>
      <c r="D4572" t="s">
        <v>2243</v>
      </c>
      <c r="E4572" s="1">
        <v>45426</v>
      </c>
      <c r="F4572" s="3" t="s">
        <v>4075</v>
      </c>
      <c r="G4572" t="s">
        <v>4074</v>
      </c>
      <c r="H4572" t="s">
        <v>2243</v>
      </c>
      <c r="I4572" t="s">
        <v>3108</v>
      </c>
      <c r="J4572" s="3" t="s">
        <v>4076</v>
      </c>
      <c r="K4572" s="3" t="s">
        <v>4077</v>
      </c>
      <c r="L4572" s="3" t="s">
        <v>22</v>
      </c>
      <c r="M4572" s="5">
        <v>46114</v>
      </c>
      <c r="O4572" t="s">
        <v>3541</v>
      </c>
      <c r="P4572">
        <v>4</v>
      </c>
      <c r="S4572" s="6">
        <v>45539</v>
      </c>
      <c r="T4572" t="s">
        <v>199</v>
      </c>
      <c r="U4572" t="s">
        <v>4407</v>
      </c>
    </row>
    <row r="4573" spans="1:21" hidden="1" x14ac:dyDescent="0.25">
      <c r="A4573" t="s">
        <v>3731</v>
      </c>
      <c r="B4573" t="s">
        <v>74</v>
      </c>
      <c r="C4573" t="s">
        <v>17</v>
      </c>
      <c r="D4573" t="s">
        <v>2243</v>
      </c>
      <c r="E4573" s="1">
        <v>45426</v>
      </c>
      <c r="F4573" s="3" t="s">
        <v>4075</v>
      </c>
      <c r="G4573" t="s">
        <v>4074</v>
      </c>
      <c r="H4573" t="s">
        <v>2243</v>
      </c>
      <c r="I4573" t="s">
        <v>3108</v>
      </c>
      <c r="J4573" s="3" t="s">
        <v>4076</v>
      </c>
      <c r="K4573" s="3" t="s">
        <v>4077</v>
      </c>
      <c r="L4573" s="3" t="s">
        <v>22</v>
      </c>
      <c r="M4573" s="5">
        <v>46114</v>
      </c>
      <c r="O4573" t="s">
        <v>3541</v>
      </c>
      <c r="P4573">
        <v>4</v>
      </c>
      <c r="S4573" s="6" t="s">
        <v>4409</v>
      </c>
      <c r="T4573" t="s">
        <v>2591</v>
      </c>
      <c r="U4573" t="s">
        <v>4408</v>
      </c>
    </row>
    <row r="4574" spans="1:21" hidden="1" x14ac:dyDescent="0.25">
      <c r="A4574" t="s">
        <v>3731</v>
      </c>
      <c r="B4574" t="s">
        <v>74</v>
      </c>
      <c r="C4574" t="s">
        <v>17</v>
      </c>
      <c r="D4574" t="s">
        <v>2243</v>
      </c>
      <c r="E4574" s="1">
        <v>45384</v>
      </c>
      <c r="F4574" s="3" t="s">
        <v>2933</v>
      </c>
      <c r="G4574" t="s">
        <v>3924</v>
      </c>
      <c r="H4574" t="s">
        <v>2243</v>
      </c>
      <c r="I4574" t="s">
        <v>3510</v>
      </c>
      <c r="J4574" s="3" t="s">
        <v>3925</v>
      </c>
      <c r="K4574" s="3">
        <v>7706916</v>
      </c>
      <c r="L4574" s="3" t="s">
        <v>22</v>
      </c>
      <c r="M4574" s="5">
        <v>45757</v>
      </c>
      <c r="O4574" t="s">
        <v>23</v>
      </c>
      <c r="P4574">
        <v>4</v>
      </c>
      <c r="S4574" s="6">
        <v>45523</v>
      </c>
      <c r="T4574" t="s">
        <v>199</v>
      </c>
      <c r="U4574" t="s">
        <v>4401</v>
      </c>
    </row>
    <row r="4575" spans="1:21" hidden="1" x14ac:dyDescent="0.25">
      <c r="A4575" t="s">
        <v>3731</v>
      </c>
      <c r="B4575" t="s">
        <v>16</v>
      </c>
      <c r="C4575" t="s">
        <v>17</v>
      </c>
      <c r="D4575" t="s">
        <v>2243</v>
      </c>
      <c r="E4575" s="1">
        <v>45384</v>
      </c>
      <c r="F4575" s="3">
        <v>3100499</v>
      </c>
      <c r="G4575" t="s">
        <v>3922</v>
      </c>
      <c r="H4575" t="s">
        <v>2243</v>
      </c>
      <c r="I4575" t="s">
        <v>897</v>
      </c>
      <c r="J4575" s="3" t="s">
        <v>3923</v>
      </c>
      <c r="K4575" s="3" t="s">
        <v>3116</v>
      </c>
      <c r="L4575" s="3" t="s">
        <v>22</v>
      </c>
      <c r="M4575" s="5">
        <v>46792</v>
      </c>
      <c r="O4575" t="s">
        <v>525</v>
      </c>
      <c r="P4575">
        <v>30</v>
      </c>
      <c r="S4575" s="6">
        <v>45530</v>
      </c>
      <c r="T4575" t="s">
        <v>199</v>
      </c>
      <c r="U4575" t="s">
        <v>4411</v>
      </c>
    </row>
    <row r="4576" spans="1:21" hidden="1" x14ac:dyDescent="0.25">
      <c r="A4576" t="s">
        <v>3731</v>
      </c>
      <c r="B4576" t="s">
        <v>16</v>
      </c>
      <c r="C4576" t="s">
        <v>17</v>
      </c>
      <c r="D4576" t="s">
        <v>2243</v>
      </c>
      <c r="E4576" s="1">
        <v>45414</v>
      </c>
      <c r="F4576" s="3" t="s">
        <v>3984</v>
      </c>
      <c r="G4576" t="s">
        <v>2275</v>
      </c>
      <c r="H4576" t="s">
        <v>2243</v>
      </c>
      <c r="I4576" t="s">
        <v>3202</v>
      </c>
      <c r="J4576" s="3" t="s">
        <v>3985</v>
      </c>
      <c r="K4576" s="3">
        <v>220701</v>
      </c>
      <c r="L4576" s="3" t="s">
        <v>22</v>
      </c>
      <c r="M4576" s="5">
        <v>47240</v>
      </c>
      <c r="O4576" t="s">
        <v>23</v>
      </c>
      <c r="P4576">
        <v>4</v>
      </c>
      <c r="S4576" s="6">
        <v>45524</v>
      </c>
      <c r="T4576" t="s">
        <v>2638</v>
      </c>
      <c r="U4576" t="s">
        <v>4401</v>
      </c>
    </row>
    <row r="4577" spans="1:21" hidden="1" x14ac:dyDescent="0.25">
      <c r="A4577" t="s">
        <v>3731</v>
      </c>
      <c r="B4577" t="s">
        <v>16</v>
      </c>
      <c r="C4577" t="s">
        <v>17</v>
      </c>
      <c r="D4577" t="s">
        <v>2243</v>
      </c>
      <c r="E4577" s="1">
        <v>45414</v>
      </c>
      <c r="F4577" s="3" t="s">
        <v>3984</v>
      </c>
      <c r="G4577" t="s">
        <v>2275</v>
      </c>
      <c r="H4577" t="s">
        <v>2243</v>
      </c>
      <c r="I4577" t="s">
        <v>3202</v>
      </c>
      <c r="J4577" s="3" t="s">
        <v>3985</v>
      </c>
      <c r="K4577" s="3">
        <v>220701</v>
      </c>
      <c r="L4577" s="3" t="s">
        <v>22</v>
      </c>
      <c r="M4577" s="5">
        <v>47240</v>
      </c>
      <c r="O4577" t="s">
        <v>23</v>
      </c>
      <c r="P4577">
        <v>2</v>
      </c>
      <c r="S4577" s="6">
        <v>45539</v>
      </c>
      <c r="T4577" t="s">
        <v>199</v>
      </c>
      <c r="U4577" t="s">
        <v>4402</v>
      </c>
    </row>
    <row r="4578" spans="1:21" hidden="1" x14ac:dyDescent="0.25">
      <c r="A4578" t="s">
        <v>3731</v>
      </c>
      <c r="B4578" t="s">
        <v>16</v>
      </c>
      <c r="C4578" t="s">
        <v>17</v>
      </c>
      <c r="D4578" t="s">
        <v>2243</v>
      </c>
      <c r="E4578" s="1">
        <v>45414</v>
      </c>
      <c r="F4578" s="3" t="s">
        <v>3984</v>
      </c>
      <c r="G4578" t="s">
        <v>2275</v>
      </c>
      <c r="H4578" t="s">
        <v>2243</v>
      </c>
      <c r="I4578" t="s">
        <v>3202</v>
      </c>
      <c r="J4578" s="3" t="s">
        <v>3985</v>
      </c>
      <c r="K4578" s="3">
        <v>220701</v>
      </c>
      <c r="L4578" s="3" t="s">
        <v>22</v>
      </c>
      <c r="M4578" s="5">
        <v>47240</v>
      </c>
      <c r="O4578" t="s">
        <v>23</v>
      </c>
      <c r="P4578">
        <v>10</v>
      </c>
      <c r="S4578" s="6">
        <v>45551</v>
      </c>
      <c r="T4578" t="s">
        <v>72</v>
      </c>
      <c r="U4578" t="s">
        <v>999</v>
      </c>
    </row>
    <row r="4579" spans="1:21" hidden="1" x14ac:dyDescent="0.25">
      <c r="A4579" t="s">
        <v>3731</v>
      </c>
      <c r="B4579" t="s">
        <v>65</v>
      </c>
      <c r="C4579" t="s">
        <v>17</v>
      </c>
      <c r="E4579" s="1">
        <v>45327</v>
      </c>
      <c r="F4579" s="3">
        <v>73</v>
      </c>
      <c r="G4579" t="s">
        <v>2886</v>
      </c>
      <c r="H4579" t="s">
        <v>2243</v>
      </c>
      <c r="I4579" t="s">
        <v>3016</v>
      </c>
      <c r="J4579" s="3" t="s">
        <v>4133</v>
      </c>
      <c r="K4579" s="3" t="s">
        <v>3738</v>
      </c>
      <c r="L4579" s="3" t="s">
        <v>22</v>
      </c>
      <c r="M4579" s="5">
        <v>45937</v>
      </c>
      <c r="O4579" t="s">
        <v>23</v>
      </c>
      <c r="P4579">
        <v>770</v>
      </c>
      <c r="S4579" s="6">
        <v>45545</v>
      </c>
      <c r="T4579" t="s">
        <v>1284</v>
      </c>
      <c r="U4579" t="s">
        <v>4412</v>
      </c>
    </row>
    <row r="4580" spans="1:21" hidden="1" x14ac:dyDescent="0.25">
      <c r="A4580" t="s">
        <v>3731</v>
      </c>
      <c r="B4580" t="s">
        <v>16</v>
      </c>
      <c r="C4580" t="s">
        <v>17</v>
      </c>
      <c r="D4580" t="s">
        <v>2243</v>
      </c>
      <c r="E4580" s="1">
        <v>45421</v>
      </c>
      <c r="F4580" s="3" t="s">
        <v>3381</v>
      </c>
      <c r="G4580" t="s">
        <v>3988</v>
      </c>
      <c r="H4580" t="s">
        <v>2243</v>
      </c>
      <c r="I4580" t="s">
        <v>233</v>
      </c>
      <c r="J4580" s="3" t="s">
        <v>3987</v>
      </c>
      <c r="K4580" s="3" t="s">
        <v>3986</v>
      </c>
      <c r="L4580" s="3" t="s">
        <v>22</v>
      </c>
      <c r="M4580" s="5">
        <v>46112</v>
      </c>
      <c r="O4580" t="s">
        <v>23</v>
      </c>
      <c r="P4580">
        <v>3</v>
      </c>
      <c r="S4580" s="6">
        <v>45545</v>
      </c>
      <c r="T4580" t="s">
        <v>1284</v>
      </c>
      <c r="U4580" t="s">
        <v>4413</v>
      </c>
    </row>
    <row r="4581" spans="1:21" hidden="1" x14ac:dyDescent="0.25">
      <c r="A4581" t="s">
        <v>3731</v>
      </c>
      <c r="B4581" t="s">
        <v>74</v>
      </c>
      <c r="C4581" t="s">
        <v>722</v>
      </c>
      <c r="D4581" t="s">
        <v>2243</v>
      </c>
      <c r="E4581" s="1">
        <v>45509</v>
      </c>
      <c r="F4581" s="3" t="s">
        <v>205</v>
      </c>
      <c r="G4581" t="s">
        <v>4117</v>
      </c>
      <c r="H4581" t="s">
        <v>2243</v>
      </c>
      <c r="I4581" t="s">
        <v>1702</v>
      </c>
      <c r="J4581" s="3" t="s">
        <v>4415</v>
      </c>
      <c r="K4581" s="3" t="s">
        <v>4417</v>
      </c>
      <c r="L4581" s="3" t="s">
        <v>22</v>
      </c>
      <c r="M4581" s="5">
        <v>45982</v>
      </c>
      <c r="N4581">
        <v>120</v>
      </c>
      <c r="O4581" t="s">
        <v>3672</v>
      </c>
      <c r="R4581" s="10">
        <f>Table1[[#This Row],[Initial Balance]]-P4582-P4583-P4584</f>
        <v>40</v>
      </c>
      <c r="S4581" s="6">
        <v>45509</v>
      </c>
      <c r="T4581" t="s">
        <v>2032</v>
      </c>
      <c r="U4581" t="s">
        <v>2630</v>
      </c>
    </row>
    <row r="4582" spans="1:21" hidden="1" x14ac:dyDescent="0.25">
      <c r="A4582" t="s">
        <v>3731</v>
      </c>
      <c r="B4582" t="s">
        <v>74</v>
      </c>
      <c r="C4582" t="s">
        <v>722</v>
      </c>
      <c r="D4582" t="s">
        <v>2243</v>
      </c>
      <c r="E4582" s="1">
        <v>45509</v>
      </c>
      <c r="F4582" s="3" t="s">
        <v>205</v>
      </c>
      <c r="G4582" t="s">
        <v>4414</v>
      </c>
      <c r="H4582" t="s">
        <v>2243</v>
      </c>
      <c r="I4582" t="s">
        <v>1702</v>
      </c>
      <c r="J4582" s="3" t="s">
        <v>4416</v>
      </c>
      <c r="K4582" s="3" t="s">
        <v>4417</v>
      </c>
      <c r="L4582" s="3" t="s">
        <v>22</v>
      </c>
      <c r="M4582" s="5">
        <v>45982</v>
      </c>
      <c r="O4582" t="s">
        <v>3672</v>
      </c>
      <c r="P4582">
        <v>20</v>
      </c>
      <c r="S4582" s="6">
        <v>45524</v>
      </c>
      <c r="T4582" t="s">
        <v>199</v>
      </c>
      <c r="U4582" t="s">
        <v>3274</v>
      </c>
    </row>
    <row r="4583" spans="1:21" hidden="1" x14ac:dyDescent="0.25">
      <c r="A4583" t="s">
        <v>3731</v>
      </c>
      <c r="B4583" t="s">
        <v>74</v>
      </c>
      <c r="C4583" t="s">
        <v>722</v>
      </c>
      <c r="D4583" t="s">
        <v>2243</v>
      </c>
      <c r="E4583" s="1">
        <v>45509</v>
      </c>
      <c r="F4583" s="3" t="s">
        <v>205</v>
      </c>
      <c r="G4583" t="s">
        <v>4414</v>
      </c>
      <c r="H4583" t="s">
        <v>2243</v>
      </c>
      <c r="I4583" t="s">
        <v>1702</v>
      </c>
      <c r="J4583" s="3" t="s">
        <v>4416</v>
      </c>
      <c r="K4583" s="3" t="s">
        <v>4417</v>
      </c>
      <c r="L4583" s="3" t="s">
        <v>22</v>
      </c>
      <c r="M4583" s="5">
        <v>45982</v>
      </c>
      <c r="O4583" t="s">
        <v>3672</v>
      </c>
      <c r="P4583">
        <v>60</v>
      </c>
      <c r="S4583" s="6">
        <v>45531</v>
      </c>
      <c r="T4583" t="s">
        <v>199</v>
      </c>
      <c r="U4583" t="s">
        <v>4402</v>
      </c>
    </row>
    <row r="4584" spans="1:21" hidden="1" x14ac:dyDescent="0.25">
      <c r="A4584" t="s">
        <v>3731</v>
      </c>
      <c r="B4584" t="s">
        <v>74</v>
      </c>
      <c r="C4584" t="s">
        <v>17</v>
      </c>
      <c r="D4584" t="s">
        <v>2243</v>
      </c>
      <c r="E4584" s="1">
        <v>45509</v>
      </c>
      <c r="F4584" s="3" t="s">
        <v>205</v>
      </c>
      <c r="G4584" t="s">
        <v>4414</v>
      </c>
      <c r="H4584" t="s">
        <v>2243</v>
      </c>
      <c r="I4584" t="s">
        <v>1702</v>
      </c>
      <c r="J4584" s="3" t="s">
        <v>4416</v>
      </c>
      <c r="K4584" s="3" t="s">
        <v>4417</v>
      </c>
      <c r="L4584" s="3" t="s">
        <v>22</v>
      </c>
      <c r="M4584" s="5">
        <v>45982</v>
      </c>
      <c r="O4584" t="s">
        <v>3672</v>
      </c>
      <c r="P4584">
        <v>0</v>
      </c>
      <c r="S4584" s="6">
        <v>45555</v>
      </c>
      <c r="T4584" t="s">
        <v>2032</v>
      </c>
      <c r="U4584" t="s">
        <v>25</v>
      </c>
    </row>
    <row r="4585" spans="1:21" hidden="1" x14ac:dyDescent="0.25">
      <c r="A4585" t="s">
        <v>3731</v>
      </c>
      <c r="B4585" t="s">
        <v>74</v>
      </c>
      <c r="C4585" t="s">
        <v>17</v>
      </c>
      <c r="D4585" t="s">
        <v>2243</v>
      </c>
      <c r="E4585" s="1">
        <v>45306</v>
      </c>
      <c r="F4585" s="3" t="s">
        <v>4034</v>
      </c>
      <c r="G4585" t="s">
        <v>4035</v>
      </c>
      <c r="H4585" t="s">
        <v>2243</v>
      </c>
      <c r="I4585" t="s">
        <v>3597</v>
      </c>
      <c r="J4585" s="3" t="s">
        <v>4045</v>
      </c>
      <c r="K4585" s="3" t="s">
        <v>4037</v>
      </c>
      <c r="L4585" s="3" t="s">
        <v>22</v>
      </c>
      <c r="M4585" s="5">
        <v>46264</v>
      </c>
      <c r="P4585">
        <v>49.87</v>
      </c>
      <c r="S4585" s="6">
        <v>45530</v>
      </c>
      <c r="T4585" t="s">
        <v>199</v>
      </c>
      <c r="U4585" t="s">
        <v>4401</v>
      </c>
    </row>
    <row r="4586" spans="1:21" hidden="1" x14ac:dyDescent="0.25">
      <c r="A4586" t="s">
        <v>3731</v>
      </c>
      <c r="B4586" t="s">
        <v>16</v>
      </c>
      <c r="C4586" t="s">
        <v>17</v>
      </c>
      <c r="D4586" t="s">
        <v>2243</v>
      </c>
      <c r="E4586" s="1">
        <v>45384</v>
      </c>
      <c r="F4586" s="3" t="s">
        <v>3343</v>
      </c>
      <c r="G4586" t="s">
        <v>3893</v>
      </c>
      <c r="H4586" t="s">
        <v>2243</v>
      </c>
      <c r="I4586" t="s">
        <v>126</v>
      </c>
      <c r="J4586" s="3" t="s">
        <v>3920</v>
      </c>
      <c r="K4586" s="3">
        <v>600410</v>
      </c>
      <c r="L4586" s="3" t="s">
        <v>22</v>
      </c>
      <c r="M4586" s="5">
        <v>46143</v>
      </c>
      <c r="O4586" t="s">
        <v>23</v>
      </c>
      <c r="P4586">
        <v>50</v>
      </c>
      <c r="S4586" s="6">
        <v>45524</v>
      </c>
      <c r="T4586" t="s">
        <v>2638</v>
      </c>
      <c r="U4586" t="s">
        <v>4121</v>
      </c>
    </row>
    <row r="4587" spans="1:21" hidden="1" x14ac:dyDescent="0.25">
      <c r="A4587" t="s">
        <v>3731</v>
      </c>
      <c r="B4587" t="s">
        <v>16</v>
      </c>
      <c r="C4587" t="s">
        <v>17</v>
      </c>
      <c r="D4587" t="s">
        <v>2243</v>
      </c>
      <c r="E4587" s="1">
        <v>45384</v>
      </c>
      <c r="F4587" s="3" t="s">
        <v>3343</v>
      </c>
      <c r="G4587" t="s">
        <v>3893</v>
      </c>
      <c r="H4587" t="s">
        <v>2243</v>
      </c>
      <c r="I4587" t="s">
        <v>126</v>
      </c>
      <c r="J4587" s="3" t="s">
        <v>3920</v>
      </c>
      <c r="K4587" s="3">
        <v>600410</v>
      </c>
      <c r="L4587" s="3" t="s">
        <v>22</v>
      </c>
      <c r="M4587" s="5">
        <v>46143</v>
      </c>
      <c r="O4587" t="s">
        <v>23</v>
      </c>
      <c r="P4587">
        <v>50</v>
      </c>
      <c r="S4587" s="6">
        <v>45530</v>
      </c>
      <c r="T4587" t="s">
        <v>199</v>
      </c>
      <c r="U4587" t="s">
        <v>4401</v>
      </c>
    </row>
    <row r="4588" spans="1:21" hidden="1" x14ac:dyDescent="0.25">
      <c r="A4588" t="s">
        <v>3731</v>
      </c>
      <c r="B4588" t="s">
        <v>74</v>
      </c>
      <c r="C4588" t="s">
        <v>17</v>
      </c>
      <c r="D4588" t="s">
        <v>2243</v>
      </c>
      <c r="E4588" s="1">
        <v>45400</v>
      </c>
      <c r="F4588" s="3" t="s">
        <v>4034</v>
      </c>
      <c r="G4588" t="s">
        <v>4418</v>
      </c>
      <c r="H4588" t="s">
        <v>2243</v>
      </c>
      <c r="I4588" t="s">
        <v>3597</v>
      </c>
      <c r="J4588" s="3" t="s">
        <v>4036</v>
      </c>
      <c r="K4588" s="3" t="s">
        <v>4037</v>
      </c>
      <c r="L4588" s="3" t="s">
        <v>22</v>
      </c>
      <c r="M4588" s="5">
        <v>46264</v>
      </c>
      <c r="O4588" t="s">
        <v>2985</v>
      </c>
      <c r="P4588">
        <v>50</v>
      </c>
      <c r="S4588" s="6">
        <v>45539</v>
      </c>
      <c r="T4588" t="s">
        <v>199</v>
      </c>
      <c r="U4588" t="s">
        <v>4402</v>
      </c>
    </row>
    <row r="4589" spans="1:21" hidden="1" x14ac:dyDescent="0.25">
      <c r="A4589" t="s">
        <v>3731</v>
      </c>
      <c r="B4589" t="s">
        <v>16</v>
      </c>
      <c r="C4589" t="s">
        <v>3136</v>
      </c>
      <c r="D4589" t="s">
        <v>2243</v>
      </c>
      <c r="E4589" s="1">
        <v>45426</v>
      </c>
      <c r="F4589" s="3" t="s">
        <v>4078</v>
      </c>
      <c r="G4589" t="s">
        <v>4079</v>
      </c>
      <c r="H4589" t="s">
        <v>2243</v>
      </c>
      <c r="I4589" t="s">
        <v>1702</v>
      </c>
      <c r="J4589" s="3" t="s">
        <v>4080</v>
      </c>
      <c r="K4589" s="3">
        <v>18137818</v>
      </c>
      <c r="L4589" s="3" t="s">
        <v>22</v>
      </c>
      <c r="M4589" s="5">
        <v>47252</v>
      </c>
      <c r="O4589" t="s">
        <v>23</v>
      </c>
      <c r="P4589">
        <v>1</v>
      </c>
      <c r="S4589" s="6">
        <v>45530</v>
      </c>
      <c r="T4589" t="s">
        <v>199</v>
      </c>
      <c r="U4589" t="s">
        <v>4401</v>
      </c>
    </row>
    <row r="4590" spans="1:21" hidden="1" x14ac:dyDescent="0.25">
      <c r="A4590" t="s">
        <v>3731</v>
      </c>
      <c r="B4590" t="s">
        <v>16</v>
      </c>
      <c r="C4590" t="s">
        <v>3136</v>
      </c>
      <c r="D4590" t="s">
        <v>2243</v>
      </c>
      <c r="E4590" s="1">
        <v>45426</v>
      </c>
      <c r="F4590" s="3" t="s">
        <v>4078</v>
      </c>
      <c r="G4590" t="s">
        <v>4079</v>
      </c>
      <c r="H4590" t="s">
        <v>2243</v>
      </c>
      <c r="I4590" t="s">
        <v>1702</v>
      </c>
      <c r="J4590" s="3" t="s">
        <v>4080</v>
      </c>
      <c r="K4590" s="3">
        <v>18137818</v>
      </c>
      <c r="L4590" s="3" t="s">
        <v>22</v>
      </c>
      <c r="M4590" s="5">
        <v>47252</v>
      </c>
      <c r="O4590" t="s">
        <v>23</v>
      </c>
      <c r="P4590">
        <v>1</v>
      </c>
      <c r="S4590" s="6">
        <v>45540</v>
      </c>
      <c r="T4590" t="s">
        <v>199</v>
      </c>
      <c r="U4590" t="s">
        <v>4402</v>
      </c>
    </row>
    <row r="4591" spans="1:21" hidden="1" x14ac:dyDescent="0.25">
      <c r="A4591" t="s">
        <v>3731</v>
      </c>
      <c r="B4591" t="s">
        <v>74</v>
      </c>
      <c r="C4591" t="s">
        <v>17</v>
      </c>
      <c r="D4591" t="s">
        <v>2243</v>
      </c>
      <c r="E4591" s="1">
        <v>45419</v>
      </c>
      <c r="F4591" s="3" t="s">
        <v>4041</v>
      </c>
      <c r="G4591" t="s">
        <v>4042</v>
      </c>
      <c r="H4591" t="s">
        <v>3203</v>
      </c>
      <c r="I4591" t="s">
        <v>323</v>
      </c>
      <c r="J4591" s="3" t="s">
        <v>4043</v>
      </c>
      <c r="K4591" s="3" t="s">
        <v>4044</v>
      </c>
      <c r="L4591" s="3" t="s">
        <v>22</v>
      </c>
      <c r="M4591" s="5">
        <v>46265</v>
      </c>
      <c r="O4591" t="s">
        <v>3541</v>
      </c>
      <c r="P4591">
        <v>7.0000000000000001E-3</v>
      </c>
      <c r="S4591" s="6">
        <v>45530</v>
      </c>
      <c r="T4591" s="12" t="s">
        <v>199</v>
      </c>
      <c r="U4591" t="s">
        <v>4401</v>
      </c>
    </row>
    <row r="4592" spans="1:21" hidden="1" x14ac:dyDescent="0.25">
      <c r="A4592" t="s">
        <v>3731</v>
      </c>
      <c r="B4592" t="s">
        <v>74</v>
      </c>
      <c r="C4592" t="s">
        <v>17</v>
      </c>
      <c r="D4592" t="s">
        <v>2243</v>
      </c>
      <c r="E4592" s="1">
        <v>45419</v>
      </c>
      <c r="F4592" s="3" t="s">
        <v>4041</v>
      </c>
      <c r="G4592" t="s">
        <v>4042</v>
      </c>
      <c r="H4592" t="s">
        <v>3203</v>
      </c>
      <c r="I4592" t="s">
        <v>323</v>
      </c>
      <c r="J4592" s="3" t="s">
        <v>4043</v>
      </c>
      <c r="K4592" s="3" t="s">
        <v>4044</v>
      </c>
      <c r="L4592" s="3" t="s">
        <v>22</v>
      </c>
      <c r="M4592" s="5">
        <v>46265</v>
      </c>
      <c r="O4592" t="s">
        <v>3541</v>
      </c>
      <c r="P4592">
        <v>7.0000000000000001E-3</v>
      </c>
      <c r="S4592" s="6">
        <v>45540</v>
      </c>
      <c r="T4592" s="12" t="s">
        <v>199</v>
      </c>
      <c r="U4592" t="s">
        <v>4402</v>
      </c>
    </row>
    <row r="4593" spans="1:21" hidden="1" x14ac:dyDescent="0.25">
      <c r="A4593" t="s">
        <v>3731</v>
      </c>
      <c r="B4593" t="s">
        <v>74</v>
      </c>
      <c r="C4593" t="s">
        <v>17</v>
      </c>
      <c r="D4593" t="s">
        <v>2243</v>
      </c>
      <c r="E4593" s="1">
        <v>45309</v>
      </c>
      <c r="F4593" s="3" t="s">
        <v>4046</v>
      </c>
      <c r="G4593" t="s">
        <v>4047</v>
      </c>
      <c r="H4593" t="s">
        <v>3203</v>
      </c>
      <c r="I4593" t="s">
        <v>3597</v>
      </c>
      <c r="J4593" s="3" t="s">
        <v>4048</v>
      </c>
      <c r="K4593" s="3" t="s">
        <v>4049</v>
      </c>
      <c r="L4593" s="3" t="s">
        <v>22</v>
      </c>
      <c r="M4593" s="5">
        <v>46216</v>
      </c>
      <c r="O4593" t="s">
        <v>2985</v>
      </c>
      <c r="P4593">
        <v>10</v>
      </c>
      <c r="S4593" s="6">
        <v>45530</v>
      </c>
      <c r="T4593" t="s">
        <v>199</v>
      </c>
      <c r="U4593" t="s">
        <v>4401</v>
      </c>
    </row>
    <row r="4594" spans="1:21" hidden="1" x14ac:dyDescent="0.25">
      <c r="A4594" t="s">
        <v>3731</v>
      </c>
      <c r="B4594" t="s">
        <v>74</v>
      </c>
      <c r="C4594" t="s">
        <v>17</v>
      </c>
      <c r="D4594" t="s">
        <v>2243</v>
      </c>
      <c r="E4594" s="1">
        <v>45309</v>
      </c>
      <c r="F4594" s="3" t="s">
        <v>4046</v>
      </c>
      <c r="G4594" t="s">
        <v>4047</v>
      </c>
      <c r="H4594" t="s">
        <v>3203</v>
      </c>
      <c r="I4594" t="s">
        <v>3597</v>
      </c>
      <c r="J4594" s="3" t="s">
        <v>4048</v>
      </c>
      <c r="K4594" s="3" t="s">
        <v>4049</v>
      </c>
      <c r="L4594" s="3" t="s">
        <v>22</v>
      </c>
      <c r="M4594" s="5">
        <v>46216</v>
      </c>
      <c r="O4594" t="s">
        <v>2985</v>
      </c>
      <c r="P4594">
        <v>10</v>
      </c>
      <c r="S4594" s="6">
        <v>45541</v>
      </c>
      <c r="T4594" t="s">
        <v>199</v>
      </c>
      <c r="U4594" t="s">
        <v>4402</v>
      </c>
    </row>
    <row r="4595" spans="1:21" hidden="1" x14ac:dyDescent="0.25">
      <c r="A4595" t="s">
        <v>3731</v>
      </c>
      <c r="B4595" t="s">
        <v>74</v>
      </c>
      <c r="C4595" t="s">
        <v>17</v>
      </c>
      <c r="D4595" t="s">
        <v>2243</v>
      </c>
      <c r="E4595" s="1">
        <v>45306</v>
      </c>
      <c r="F4595" s="3">
        <v>50160</v>
      </c>
      <c r="G4595" t="s">
        <v>629</v>
      </c>
      <c r="H4595" t="s">
        <v>3203</v>
      </c>
      <c r="I4595" t="s">
        <v>3597</v>
      </c>
      <c r="J4595" s="3" t="s">
        <v>4032</v>
      </c>
      <c r="K4595" s="3" t="s">
        <v>4033</v>
      </c>
      <c r="L4595" s="3" t="s">
        <v>22</v>
      </c>
      <c r="M4595" s="5">
        <v>45844</v>
      </c>
      <c r="O4595" t="s">
        <v>422</v>
      </c>
      <c r="P4595">
        <v>0.36009999999999998</v>
      </c>
      <c r="S4595" s="6">
        <v>45463</v>
      </c>
      <c r="T4595" t="s">
        <v>2638</v>
      </c>
      <c r="U4595" t="s">
        <v>4121</v>
      </c>
    </row>
    <row r="4596" spans="1:21" hidden="1" x14ac:dyDescent="0.25">
      <c r="A4596" t="s">
        <v>3731</v>
      </c>
      <c r="B4596" t="s">
        <v>74</v>
      </c>
      <c r="C4596" t="s">
        <v>17</v>
      </c>
      <c r="D4596" t="s">
        <v>2243</v>
      </c>
      <c r="E4596" s="1">
        <v>45306</v>
      </c>
      <c r="F4596" s="3">
        <v>50160</v>
      </c>
      <c r="G4596" t="s">
        <v>4419</v>
      </c>
      <c r="H4596" t="s">
        <v>3203</v>
      </c>
      <c r="I4596" t="s">
        <v>3597</v>
      </c>
      <c r="J4596" s="3" t="s">
        <v>4032</v>
      </c>
      <c r="K4596" s="3" t="s">
        <v>4033</v>
      </c>
      <c r="L4596" s="3" t="s">
        <v>22</v>
      </c>
      <c r="M4596" s="5">
        <v>45844</v>
      </c>
      <c r="O4596" t="s">
        <v>422</v>
      </c>
      <c r="P4596">
        <v>0.21379999999999999</v>
      </c>
      <c r="S4596" s="6">
        <v>45528</v>
      </c>
      <c r="T4596" t="s">
        <v>199</v>
      </c>
      <c r="U4596" t="s">
        <v>4401</v>
      </c>
    </row>
    <row r="4597" spans="1:21" hidden="1" x14ac:dyDescent="0.25">
      <c r="A4597" t="s">
        <v>3731</v>
      </c>
      <c r="B4597" t="s">
        <v>74</v>
      </c>
      <c r="C4597" t="s">
        <v>17</v>
      </c>
      <c r="D4597" t="s">
        <v>2243</v>
      </c>
      <c r="E4597" s="1">
        <v>45306</v>
      </c>
      <c r="F4597" s="3">
        <v>50160</v>
      </c>
      <c r="G4597" t="s">
        <v>629</v>
      </c>
      <c r="H4597" t="s">
        <v>3203</v>
      </c>
      <c r="I4597" t="s">
        <v>3597</v>
      </c>
      <c r="J4597" s="3" t="s">
        <v>4032</v>
      </c>
      <c r="K4597" s="3" t="s">
        <v>4033</v>
      </c>
      <c r="L4597" s="3" t="s">
        <v>22</v>
      </c>
      <c r="M4597" s="5">
        <v>45844</v>
      </c>
      <c r="O4597" t="s">
        <v>422</v>
      </c>
      <c r="P4597">
        <v>0.36</v>
      </c>
      <c r="S4597" s="6">
        <v>45540</v>
      </c>
      <c r="T4597" t="s">
        <v>199</v>
      </c>
      <c r="U4597" t="s">
        <v>4402</v>
      </c>
    </row>
    <row r="4598" spans="1:21" hidden="1" x14ac:dyDescent="0.25">
      <c r="A4598" t="s">
        <v>3731</v>
      </c>
      <c r="B4598" t="s">
        <v>16</v>
      </c>
      <c r="C4598" t="s">
        <v>3136</v>
      </c>
      <c r="D4598" t="s">
        <v>2243</v>
      </c>
      <c r="E4598" s="1">
        <v>45349</v>
      </c>
      <c r="F4598" s="3" t="s">
        <v>2634</v>
      </c>
      <c r="G4598" t="s">
        <v>3612</v>
      </c>
      <c r="H4598" t="s">
        <v>3203</v>
      </c>
      <c r="I4598" t="s">
        <v>3613</v>
      </c>
      <c r="J4598" s="3" t="s">
        <v>3812</v>
      </c>
      <c r="K4598" s="3">
        <v>2732652821</v>
      </c>
      <c r="L4598" s="3" t="s">
        <v>22</v>
      </c>
      <c r="M4598" s="5">
        <v>45715</v>
      </c>
      <c r="O4598" t="s">
        <v>23</v>
      </c>
      <c r="P4598">
        <v>1</v>
      </c>
      <c r="S4598" s="6">
        <v>45532</v>
      </c>
      <c r="T4598" t="s">
        <v>199</v>
      </c>
      <c r="U4598" t="s">
        <v>4401</v>
      </c>
    </row>
    <row r="4599" spans="1:21" hidden="1" x14ac:dyDescent="0.25">
      <c r="A4599" t="s">
        <v>3731</v>
      </c>
      <c r="B4599" t="s">
        <v>16</v>
      </c>
      <c r="C4599" t="s">
        <v>3136</v>
      </c>
      <c r="D4599" t="s">
        <v>2243</v>
      </c>
      <c r="E4599" s="1">
        <v>45349</v>
      </c>
      <c r="F4599" s="3" t="s">
        <v>2634</v>
      </c>
      <c r="G4599" t="s">
        <v>3612</v>
      </c>
      <c r="H4599" t="s">
        <v>3203</v>
      </c>
      <c r="I4599" t="s">
        <v>3613</v>
      </c>
      <c r="J4599" s="3" t="s">
        <v>3812</v>
      </c>
      <c r="K4599" s="3">
        <v>2732652821</v>
      </c>
      <c r="L4599" s="3" t="s">
        <v>22</v>
      </c>
      <c r="M4599" s="5">
        <v>45715</v>
      </c>
      <c r="O4599" t="s">
        <v>23</v>
      </c>
      <c r="P4599">
        <v>1</v>
      </c>
      <c r="S4599" s="6">
        <v>45540</v>
      </c>
      <c r="T4599" t="s">
        <v>199</v>
      </c>
      <c r="U4599" t="s">
        <v>4402</v>
      </c>
    </row>
    <row r="4600" spans="1:21" hidden="1" x14ac:dyDescent="0.25">
      <c r="A4600" t="s">
        <v>3731</v>
      </c>
      <c r="B4600" t="s">
        <v>16</v>
      </c>
      <c r="C4600" t="s">
        <v>17</v>
      </c>
      <c r="D4600" t="s">
        <v>2243</v>
      </c>
      <c r="E4600" s="1">
        <v>45384</v>
      </c>
      <c r="F4600" s="3" t="s">
        <v>39</v>
      </c>
      <c r="G4600" t="s">
        <v>4031</v>
      </c>
      <c r="H4600" t="s">
        <v>3363</v>
      </c>
      <c r="I4600" t="s">
        <v>42</v>
      </c>
      <c r="J4600" s="3" t="s">
        <v>3934</v>
      </c>
      <c r="K4600" s="3">
        <v>60458972</v>
      </c>
      <c r="L4600" s="3" t="s">
        <v>22</v>
      </c>
      <c r="M4600" s="5">
        <v>46142</v>
      </c>
      <c r="O4600" t="s">
        <v>23</v>
      </c>
      <c r="P4600">
        <v>1</v>
      </c>
      <c r="S4600" s="6">
        <v>45530</v>
      </c>
      <c r="T4600" t="s">
        <v>199</v>
      </c>
      <c r="U4600" t="s">
        <v>4401</v>
      </c>
    </row>
    <row r="4601" spans="1:21" hidden="1" x14ac:dyDescent="0.25">
      <c r="A4601" t="s">
        <v>3731</v>
      </c>
      <c r="B4601" t="s">
        <v>16</v>
      </c>
      <c r="C4601" t="s">
        <v>17</v>
      </c>
      <c r="D4601" t="s">
        <v>2243</v>
      </c>
      <c r="E4601" s="1">
        <v>45384</v>
      </c>
      <c r="F4601" s="3" t="s">
        <v>39</v>
      </c>
      <c r="G4601" t="s">
        <v>4031</v>
      </c>
      <c r="H4601" t="s">
        <v>3363</v>
      </c>
      <c r="I4601" t="s">
        <v>42</v>
      </c>
      <c r="J4601" s="3" t="s">
        <v>3934</v>
      </c>
      <c r="K4601" s="3">
        <v>60458972</v>
      </c>
      <c r="L4601" s="3" t="s">
        <v>22</v>
      </c>
      <c r="M4601" s="5">
        <v>46142</v>
      </c>
      <c r="O4601" t="s">
        <v>23</v>
      </c>
      <c r="P4601">
        <v>1</v>
      </c>
      <c r="S4601" s="6">
        <v>45539</v>
      </c>
      <c r="T4601" t="s">
        <v>199</v>
      </c>
      <c r="U4601" t="s">
        <v>4402</v>
      </c>
    </row>
    <row r="4602" spans="1:21" hidden="1" x14ac:dyDescent="0.25">
      <c r="A4602" t="s">
        <v>3731</v>
      </c>
      <c r="B4602" t="s">
        <v>16</v>
      </c>
      <c r="C4602" t="s">
        <v>722</v>
      </c>
      <c r="D4602" t="s">
        <v>2243</v>
      </c>
      <c r="E4602" s="1">
        <v>45502</v>
      </c>
      <c r="F4602" s="3" t="s">
        <v>4420</v>
      </c>
      <c r="G4602" t="s">
        <v>4421</v>
      </c>
      <c r="H4602" t="s">
        <v>2243</v>
      </c>
      <c r="I4602" t="s">
        <v>20</v>
      </c>
      <c r="J4602" s="3" t="s">
        <v>4422</v>
      </c>
      <c r="K4602" s="3" t="s">
        <v>4423</v>
      </c>
      <c r="L4602" s="3" t="s">
        <v>22</v>
      </c>
      <c r="M4602" s="5">
        <v>46507</v>
      </c>
      <c r="N4602">
        <v>6</v>
      </c>
      <c r="O4602" t="s">
        <v>23</v>
      </c>
      <c r="R4602" s="10">
        <f>Table1[[#This Row],[Initial Balance]]-P4604-P4603</f>
        <v>0</v>
      </c>
      <c r="S4602" s="6">
        <v>45502</v>
      </c>
      <c r="T4602" t="s">
        <v>2032</v>
      </c>
      <c r="U4602" t="s">
        <v>104</v>
      </c>
    </row>
    <row r="4603" spans="1:21" hidden="1" x14ac:dyDescent="0.25">
      <c r="A4603" t="s">
        <v>3731</v>
      </c>
      <c r="B4603" t="s">
        <v>16</v>
      </c>
      <c r="C4603" t="s">
        <v>17</v>
      </c>
      <c r="D4603" t="s">
        <v>2243</v>
      </c>
      <c r="E4603" s="1">
        <v>45502</v>
      </c>
      <c r="F4603" s="3" t="s">
        <v>4420</v>
      </c>
      <c r="G4603" t="s">
        <v>4421</v>
      </c>
      <c r="H4603" t="s">
        <v>2243</v>
      </c>
      <c r="I4603" t="s">
        <v>20</v>
      </c>
      <c r="J4603" s="3" t="s">
        <v>4422</v>
      </c>
      <c r="K4603" s="3" t="s">
        <v>4423</v>
      </c>
      <c r="L4603" s="3" t="s">
        <v>22</v>
      </c>
      <c r="M4603" s="5">
        <v>46507</v>
      </c>
      <c r="O4603" t="s">
        <v>23</v>
      </c>
      <c r="P4603">
        <v>3</v>
      </c>
      <c r="S4603" s="6">
        <v>45524</v>
      </c>
      <c r="T4603" t="s">
        <v>2638</v>
      </c>
      <c r="U4603" t="s">
        <v>4401</v>
      </c>
    </row>
    <row r="4604" spans="1:21" hidden="1" x14ac:dyDescent="0.25">
      <c r="A4604" t="s">
        <v>3731</v>
      </c>
      <c r="B4604" t="s">
        <v>16</v>
      </c>
      <c r="C4604" t="s">
        <v>17</v>
      </c>
      <c r="D4604" t="s">
        <v>2243</v>
      </c>
      <c r="E4604" s="1">
        <v>45502</v>
      </c>
      <c r="F4604" s="3" t="s">
        <v>4420</v>
      </c>
      <c r="G4604" t="s">
        <v>4421</v>
      </c>
      <c r="H4604" t="s">
        <v>2243</v>
      </c>
      <c r="I4604" t="s">
        <v>20</v>
      </c>
      <c r="J4604" s="3" t="s">
        <v>4422</v>
      </c>
      <c r="K4604" s="3" t="s">
        <v>4423</v>
      </c>
      <c r="L4604" s="3" t="s">
        <v>22</v>
      </c>
      <c r="M4604" s="5">
        <v>46507</v>
      </c>
      <c r="O4604" t="s">
        <v>23</v>
      </c>
      <c r="P4604">
        <v>3</v>
      </c>
      <c r="S4604" s="6">
        <v>45541</v>
      </c>
      <c r="T4604" t="s">
        <v>199</v>
      </c>
      <c r="U4604" t="s">
        <v>4402</v>
      </c>
    </row>
    <row r="4605" spans="1:21" hidden="1" x14ac:dyDescent="0.25">
      <c r="A4605" t="s">
        <v>3731</v>
      </c>
      <c r="B4605" t="s">
        <v>16</v>
      </c>
      <c r="C4605" t="s">
        <v>17</v>
      </c>
      <c r="D4605" t="s">
        <v>2243</v>
      </c>
      <c r="E4605" s="1">
        <v>45421</v>
      </c>
      <c r="F4605" s="3">
        <v>305180</v>
      </c>
      <c r="G4605" t="s">
        <v>4424</v>
      </c>
      <c r="H4605" t="s">
        <v>3363</v>
      </c>
      <c r="I4605" t="s">
        <v>47</v>
      </c>
      <c r="J4605" s="3" t="s">
        <v>4425</v>
      </c>
      <c r="K4605" s="3">
        <v>3320287</v>
      </c>
      <c r="L4605" s="3" t="s">
        <v>22</v>
      </c>
      <c r="M4605" s="5">
        <v>47149</v>
      </c>
      <c r="N4605">
        <v>100</v>
      </c>
      <c r="O4605" t="s">
        <v>23</v>
      </c>
      <c r="R4605" s="10">
        <v>98</v>
      </c>
      <c r="S4605" s="6">
        <v>45483</v>
      </c>
      <c r="T4605" t="s">
        <v>2032</v>
      </c>
      <c r="U4605" t="s">
        <v>104</v>
      </c>
    </row>
    <row r="4606" spans="1:21" hidden="1" x14ac:dyDescent="0.25">
      <c r="A4606" t="s">
        <v>3731</v>
      </c>
      <c r="B4606" t="s">
        <v>16</v>
      </c>
      <c r="C4606" t="s">
        <v>17</v>
      </c>
      <c r="D4606" t="s">
        <v>2243</v>
      </c>
      <c r="E4606" s="1">
        <v>45421</v>
      </c>
      <c r="F4606" s="3">
        <v>305180</v>
      </c>
      <c r="G4606" t="s">
        <v>4424</v>
      </c>
      <c r="H4606" t="s">
        <v>3363</v>
      </c>
      <c r="I4606" t="s">
        <v>47</v>
      </c>
      <c r="J4606" s="3" t="s">
        <v>4425</v>
      </c>
      <c r="K4606" s="3">
        <v>3320287</v>
      </c>
      <c r="L4606" s="3" t="s">
        <v>22</v>
      </c>
      <c r="M4606" s="5">
        <v>47149</v>
      </c>
      <c r="O4606" t="s">
        <v>23</v>
      </c>
      <c r="P4606">
        <v>2</v>
      </c>
      <c r="S4606" s="6">
        <v>45530</v>
      </c>
      <c r="T4606" t="s">
        <v>199</v>
      </c>
      <c r="U4606" t="s">
        <v>4401</v>
      </c>
    </row>
    <row r="4607" spans="1:21" hidden="1" x14ac:dyDescent="0.25">
      <c r="A4607" t="s">
        <v>3731</v>
      </c>
      <c r="B4607" t="s">
        <v>16</v>
      </c>
      <c r="C4607" t="s">
        <v>17</v>
      </c>
      <c r="D4607" t="s">
        <v>2243</v>
      </c>
      <c r="E4607" s="1">
        <v>45421</v>
      </c>
      <c r="F4607" s="3">
        <v>305180</v>
      </c>
      <c r="G4607" t="s">
        <v>4424</v>
      </c>
      <c r="H4607" t="s">
        <v>3363</v>
      </c>
      <c r="I4607" t="s">
        <v>47</v>
      </c>
      <c r="J4607" s="3" t="s">
        <v>4425</v>
      </c>
      <c r="K4607" s="3">
        <v>33202887</v>
      </c>
      <c r="L4607" s="3" t="s">
        <v>22</v>
      </c>
      <c r="M4607" s="5">
        <v>47149</v>
      </c>
      <c r="O4607" t="s">
        <v>23</v>
      </c>
      <c r="P4607">
        <v>2</v>
      </c>
      <c r="S4607" s="6">
        <v>45540</v>
      </c>
      <c r="T4607" t="s">
        <v>199</v>
      </c>
      <c r="U4607" t="s">
        <v>4402</v>
      </c>
    </row>
    <row r="4608" spans="1:21" hidden="1" x14ac:dyDescent="0.25">
      <c r="A4608" t="s">
        <v>3731</v>
      </c>
      <c r="B4608" t="s">
        <v>74</v>
      </c>
      <c r="C4608" t="s">
        <v>17</v>
      </c>
      <c r="D4608" t="s">
        <v>2243</v>
      </c>
      <c r="E4608" s="1">
        <v>45457</v>
      </c>
      <c r="F4608" s="3">
        <v>1510</v>
      </c>
      <c r="G4608" t="s">
        <v>4125</v>
      </c>
      <c r="H4608" t="s">
        <v>4426</v>
      </c>
      <c r="I4608" t="s">
        <v>4127</v>
      </c>
      <c r="J4608" s="3" t="s">
        <v>4128</v>
      </c>
      <c r="K4608" s="3">
        <v>2307000045</v>
      </c>
      <c r="L4608" s="3" t="s">
        <v>102</v>
      </c>
      <c r="M4608" s="5">
        <v>46783</v>
      </c>
      <c r="O4608" t="s">
        <v>422</v>
      </c>
      <c r="P4608">
        <v>0.50349999999999995</v>
      </c>
      <c r="S4608" s="6">
        <v>45539</v>
      </c>
      <c r="T4608" t="s">
        <v>199</v>
      </c>
      <c r="U4608" t="s">
        <v>4401</v>
      </c>
    </row>
    <row r="4609" spans="1:21" hidden="1" x14ac:dyDescent="0.25">
      <c r="A4609" t="s">
        <v>3731</v>
      </c>
      <c r="B4609" t="s">
        <v>74</v>
      </c>
      <c r="C4609" t="s">
        <v>17</v>
      </c>
      <c r="D4609" t="s">
        <v>2243</v>
      </c>
      <c r="E4609" s="1">
        <v>45457</v>
      </c>
      <c r="F4609" s="3">
        <v>1510</v>
      </c>
      <c r="G4609" t="s">
        <v>4125</v>
      </c>
      <c r="H4609" t="s">
        <v>4426</v>
      </c>
      <c r="I4609" t="s">
        <v>4127</v>
      </c>
      <c r="J4609" s="3" t="s">
        <v>4128</v>
      </c>
      <c r="K4609" s="3">
        <v>2307000045</v>
      </c>
      <c r="L4609" s="3" t="s">
        <v>102</v>
      </c>
      <c r="M4609" s="5">
        <v>46783</v>
      </c>
      <c r="O4609" t="s">
        <v>422</v>
      </c>
      <c r="P4609">
        <v>0.50370000000000004</v>
      </c>
      <c r="S4609" s="6">
        <v>45539</v>
      </c>
      <c r="T4609" t="s">
        <v>199</v>
      </c>
      <c r="U4609" t="s">
        <v>4402</v>
      </c>
    </row>
    <row r="4610" spans="1:21" hidden="1" x14ac:dyDescent="0.25">
      <c r="A4610" t="s">
        <v>3731</v>
      </c>
      <c r="B4610" t="s">
        <v>74</v>
      </c>
      <c r="C4610" t="s">
        <v>17</v>
      </c>
      <c r="D4610" t="s">
        <v>2243</v>
      </c>
      <c r="E4610" s="1">
        <v>45457</v>
      </c>
      <c r="F4610" s="3">
        <v>1510</v>
      </c>
      <c r="G4610" t="s">
        <v>4125</v>
      </c>
      <c r="H4610" t="s">
        <v>4126</v>
      </c>
      <c r="I4610" t="s">
        <v>4127</v>
      </c>
      <c r="J4610" s="3" t="s">
        <v>4130</v>
      </c>
      <c r="K4610" s="3">
        <v>2307000071</v>
      </c>
      <c r="L4610" s="3" t="s">
        <v>102</v>
      </c>
      <c r="M4610" s="5">
        <v>46904</v>
      </c>
      <c r="N4610">
        <v>100</v>
      </c>
      <c r="O4610" t="s">
        <v>2708</v>
      </c>
      <c r="P4610">
        <v>4.0000000000000001E-3</v>
      </c>
      <c r="S4610" s="6">
        <v>45559</v>
      </c>
      <c r="T4610" t="s">
        <v>689</v>
      </c>
      <c r="U4610" t="s">
        <v>4427</v>
      </c>
    </row>
    <row r="4611" spans="1:21" hidden="1" x14ac:dyDescent="0.25">
      <c r="A4611" t="s">
        <v>3731</v>
      </c>
      <c r="B4611" t="s">
        <v>74</v>
      </c>
      <c r="C4611" t="s">
        <v>17</v>
      </c>
      <c r="D4611" t="s">
        <v>2243</v>
      </c>
      <c r="E4611" s="1">
        <v>45457</v>
      </c>
      <c r="F4611" s="3">
        <v>1510</v>
      </c>
      <c r="G4611" t="s">
        <v>4125</v>
      </c>
      <c r="H4611" t="s">
        <v>4426</v>
      </c>
      <c r="I4611" t="s">
        <v>4127</v>
      </c>
      <c r="J4611" s="3" t="s">
        <v>4132</v>
      </c>
      <c r="K4611" s="3">
        <v>2307000072</v>
      </c>
      <c r="L4611" s="3" t="s">
        <v>102</v>
      </c>
      <c r="M4611" s="5">
        <v>46904</v>
      </c>
      <c r="N4611">
        <v>100</v>
      </c>
      <c r="O4611" t="s">
        <v>2985</v>
      </c>
      <c r="P4611">
        <v>4.43</v>
      </c>
      <c r="S4611" s="6">
        <v>45559</v>
      </c>
      <c r="T4611" t="s">
        <v>689</v>
      </c>
      <c r="U4611" t="s">
        <v>4427</v>
      </c>
    </row>
    <row r="4612" spans="1:21" hidden="1" x14ac:dyDescent="0.25">
      <c r="A4612" t="s">
        <v>3911</v>
      </c>
      <c r="B4612" t="s">
        <v>65</v>
      </c>
      <c r="C4612" t="s">
        <v>17</v>
      </c>
      <c r="D4612" t="s">
        <v>2243</v>
      </c>
      <c r="E4612" s="1">
        <v>45380</v>
      </c>
      <c r="F4612" s="3" t="s">
        <v>3912</v>
      </c>
      <c r="G4612" t="s">
        <v>4430</v>
      </c>
      <c r="I4612" t="s">
        <v>4428</v>
      </c>
      <c r="J4612" s="3" t="s">
        <v>3914</v>
      </c>
      <c r="K4612" s="3">
        <v>277047</v>
      </c>
      <c r="L4612" s="3" t="s">
        <v>22</v>
      </c>
      <c r="M4612" s="5">
        <v>45528</v>
      </c>
      <c r="O4612" t="s">
        <v>23</v>
      </c>
      <c r="P4612">
        <v>2500</v>
      </c>
      <c r="S4612" s="6">
        <v>45545</v>
      </c>
      <c r="T4612" t="s">
        <v>1284</v>
      </c>
      <c r="U4612" t="s">
        <v>4413</v>
      </c>
    </row>
    <row r="4613" spans="1:21" hidden="1" x14ac:dyDescent="0.25">
      <c r="A4613" t="s">
        <v>3911</v>
      </c>
      <c r="B4613" t="s">
        <v>65</v>
      </c>
      <c r="C4613" t="s">
        <v>17</v>
      </c>
      <c r="D4613" t="s">
        <v>2243</v>
      </c>
      <c r="E4613" s="1">
        <v>45554</v>
      </c>
      <c r="F4613" s="3" t="s">
        <v>3374</v>
      </c>
      <c r="G4613" t="s">
        <v>4429</v>
      </c>
      <c r="I4613" t="s">
        <v>67</v>
      </c>
      <c r="J4613" s="3" t="s">
        <v>4431</v>
      </c>
      <c r="K4613" s="3">
        <v>6242003198</v>
      </c>
      <c r="L4613" s="3" t="s">
        <v>22</v>
      </c>
      <c r="M4613" s="5">
        <v>46109</v>
      </c>
      <c r="N4613">
        <v>25000</v>
      </c>
      <c r="O4613" t="s">
        <v>23</v>
      </c>
      <c r="R4613" s="10">
        <v>25000</v>
      </c>
      <c r="S4613" s="6">
        <v>45558</v>
      </c>
      <c r="T4613" t="s">
        <v>2032</v>
      </c>
      <c r="U4613" t="s">
        <v>104</v>
      </c>
    </row>
    <row r="4614" spans="1:21" hidden="1" x14ac:dyDescent="0.25">
      <c r="A4614" t="s">
        <v>3911</v>
      </c>
      <c r="B4614" t="s">
        <v>16</v>
      </c>
      <c r="C4614" t="s">
        <v>17</v>
      </c>
      <c r="D4614" t="s">
        <v>2243</v>
      </c>
      <c r="E4614" s="1">
        <v>45546</v>
      </c>
      <c r="F4614" s="3" t="s">
        <v>1434</v>
      </c>
      <c r="G4614" t="s">
        <v>1945</v>
      </c>
      <c r="H4614" t="s">
        <v>4339</v>
      </c>
      <c r="I4614" t="s">
        <v>33</v>
      </c>
      <c r="J4614" s="3" t="s">
        <v>4432</v>
      </c>
      <c r="K4614" s="3" t="s">
        <v>4433</v>
      </c>
      <c r="L4614" s="3" t="s">
        <v>22</v>
      </c>
      <c r="M4614" s="5">
        <v>46607</v>
      </c>
      <c r="N4614">
        <v>25</v>
      </c>
      <c r="O4614" t="s">
        <v>23</v>
      </c>
      <c r="R4614" s="10">
        <v>25</v>
      </c>
      <c r="S4614" s="6">
        <v>45560</v>
      </c>
      <c r="T4614" t="s">
        <v>2032</v>
      </c>
      <c r="U4614" t="s">
        <v>104</v>
      </c>
    </row>
    <row r="4615" spans="1:21" hidden="1" x14ac:dyDescent="0.25">
      <c r="A4615" t="s">
        <v>3911</v>
      </c>
      <c r="B4615" t="s">
        <v>16</v>
      </c>
      <c r="C4615" t="s">
        <v>17</v>
      </c>
      <c r="D4615" t="s">
        <v>2243</v>
      </c>
      <c r="E4615" s="1">
        <v>45541</v>
      </c>
      <c r="F4615" s="3" t="s">
        <v>4434</v>
      </c>
      <c r="G4615" t="s">
        <v>4217</v>
      </c>
      <c r="I4615" t="s">
        <v>3039</v>
      </c>
      <c r="J4615" s="3" t="s">
        <v>4435</v>
      </c>
      <c r="K4615" s="3">
        <v>7846889</v>
      </c>
      <c r="L4615" s="3" t="s">
        <v>22</v>
      </c>
      <c r="M4615" s="5">
        <v>45740</v>
      </c>
      <c r="N4615">
        <v>15</v>
      </c>
      <c r="O4615" t="s">
        <v>23</v>
      </c>
      <c r="R4615" s="10">
        <v>15</v>
      </c>
      <c r="S4615" s="6">
        <v>45541</v>
      </c>
      <c r="T4615" t="s">
        <v>2032</v>
      </c>
      <c r="U4615" t="s">
        <v>3578</v>
      </c>
    </row>
    <row r="4616" spans="1:21" hidden="1" x14ac:dyDescent="0.25">
      <c r="A4616" t="s">
        <v>3911</v>
      </c>
      <c r="B4616" t="s">
        <v>16</v>
      </c>
      <c r="C4616" t="s">
        <v>17</v>
      </c>
      <c r="D4616" t="s">
        <v>2243</v>
      </c>
      <c r="E4616" s="1">
        <v>45546</v>
      </c>
      <c r="F4616" s="3" t="s">
        <v>4436</v>
      </c>
      <c r="G4616" t="s">
        <v>4437</v>
      </c>
      <c r="H4616" t="s">
        <v>4339</v>
      </c>
      <c r="I4616" t="s">
        <v>4438</v>
      </c>
      <c r="J4616" s="3" t="s">
        <v>4439</v>
      </c>
      <c r="K4616" s="3">
        <v>7871169</v>
      </c>
      <c r="L4616" s="3" t="s">
        <v>22</v>
      </c>
      <c r="M4616" s="5">
        <v>47372</v>
      </c>
      <c r="N4616">
        <v>10</v>
      </c>
      <c r="O4616" t="s">
        <v>23</v>
      </c>
      <c r="R4616" s="10">
        <v>10</v>
      </c>
      <c r="S4616" s="6">
        <v>45553</v>
      </c>
      <c r="T4616" t="s">
        <v>2032</v>
      </c>
      <c r="U4616" t="s">
        <v>104</v>
      </c>
    </row>
    <row r="4617" spans="1:21" hidden="1" x14ac:dyDescent="0.25">
      <c r="A4617" t="s">
        <v>3911</v>
      </c>
      <c r="B4617" t="s">
        <v>16</v>
      </c>
      <c r="C4617" t="s">
        <v>17</v>
      </c>
      <c r="D4617" t="s">
        <v>2243</v>
      </c>
      <c r="E4617" s="1">
        <v>45546</v>
      </c>
      <c r="F4617" s="3" t="s">
        <v>4436</v>
      </c>
      <c r="G4617" t="s">
        <v>4437</v>
      </c>
      <c r="H4617" t="s">
        <v>4339</v>
      </c>
      <c r="I4617" t="s">
        <v>4438</v>
      </c>
      <c r="J4617" s="3" t="s">
        <v>4439</v>
      </c>
      <c r="K4617" s="3">
        <v>7871169</v>
      </c>
      <c r="L4617" s="3" t="s">
        <v>22</v>
      </c>
      <c r="M4617" s="5">
        <v>47372</v>
      </c>
      <c r="O4617" t="s">
        <v>23</v>
      </c>
      <c r="S4617" s="6">
        <v>45554</v>
      </c>
      <c r="T4617" t="s">
        <v>72</v>
      </c>
      <c r="U4617" t="s">
        <v>4440</v>
      </c>
    </row>
    <row r="4618" spans="1:21" hidden="1" x14ac:dyDescent="0.25">
      <c r="A4618" t="s">
        <v>3911</v>
      </c>
      <c r="B4618" t="s">
        <v>16</v>
      </c>
      <c r="C4618" t="s">
        <v>17</v>
      </c>
      <c r="D4618" t="s">
        <v>2243</v>
      </c>
      <c r="E4618" s="1">
        <v>45544</v>
      </c>
      <c r="F4618" s="3" t="s">
        <v>4441</v>
      </c>
      <c r="G4618" t="s">
        <v>4442</v>
      </c>
      <c r="I4618" t="s">
        <v>3202</v>
      </c>
      <c r="J4618" s="3" t="s">
        <v>4443</v>
      </c>
      <c r="K4618" s="3" t="s">
        <v>4444</v>
      </c>
      <c r="L4618" s="3" t="s">
        <v>22</v>
      </c>
      <c r="M4618" s="5">
        <v>45403</v>
      </c>
      <c r="N4618">
        <v>6</v>
      </c>
      <c r="O4618" t="s">
        <v>23</v>
      </c>
      <c r="R4618" s="10">
        <v>6</v>
      </c>
      <c r="S4618" s="6">
        <v>45544</v>
      </c>
      <c r="T4618" t="s">
        <v>2032</v>
      </c>
      <c r="U4618" t="s">
        <v>104</v>
      </c>
    </row>
    <row r="4619" spans="1:21" hidden="1" x14ac:dyDescent="0.25">
      <c r="A4619" t="s">
        <v>3911</v>
      </c>
      <c r="B4619" t="s">
        <v>16</v>
      </c>
      <c r="C4619" t="s">
        <v>17</v>
      </c>
      <c r="D4619" t="s">
        <v>2243</v>
      </c>
      <c r="E4619" s="1">
        <v>45539</v>
      </c>
      <c r="F4619" s="3" t="s">
        <v>4240</v>
      </c>
      <c r="G4619" t="s">
        <v>4446</v>
      </c>
      <c r="H4619" t="s">
        <v>4339</v>
      </c>
      <c r="I4619" t="s">
        <v>4114</v>
      </c>
      <c r="J4619" s="3" t="s">
        <v>4445</v>
      </c>
      <c r="K4619" s="3">
        <v>1396170</v>
      </c>
      <c r="L4619" s="3" t="s">
        <v>22</v>
      </c>
      <c r="M4619" s="5">
        <v>47072</v>
      </c>
      <c r="N4619">
        <v>96</v>
      </c>
      <c r="O4619" t="s">
        <v>23</v>
      </c>
      <c r="R4619" s="10">
        <v>96</v>
      </c>
      <c r="S4619" s="6">
        <v>45540</v>
      </c>
      <c r="T4619" t="s">
        <v>2032</v>
      </c>
      <c r="U4619" t="s">
        <v>104</v>
      </c>
    </row>
    <row r="4620" spans="1:21" hidden="1" x14ac:dyDescent="0.25">
      <c r="A4620" t="s">
        <v>3911</v>
      </c>
      <c r="B4620" t="s">
        <v>16</v>
      </c>
      <c r="C4620" t="s">
        <v>17</v>
      </c>
      <c r="D4620" t="s">
        <v>2243</v>
      </c>
      <c r="E4620" s="1">
        <v>45533</v>
      </c>
      <c r="F4620" s="3" t="s">
        <v>4447</v>
      </c>
      <c r="G4620" t="s">
        <v>4448</v>
      </c>
      <c r="H4620" t="s">
        <v>4354</v>
      </c>
      <c r="I4620" t="s">
        <v>3219</v>
      </c>
      <c r="J4620" s="3" t="s">
        <v>4449</v>
      </c>
      <c r="K4620" s="3" t="s">
        <v>4450</v>
      </c>
      <c r="L4620" s="3" t="s">
        <v>22</v>
      </c>
      <c r="M4620" s="5">
        <v>46310</v>
      </c>
      <c r="N4620">
        <v>3</v>
      </c>
      <c r="O4620" t="s">
        <v>23</v>
      </c>
      <c r="R4620" s="10">
        <v>3</v>
      </c>
      <c r="S4620" s="6">
        <v>45533</v>
      </c>
      <c r="T4620" t="s">
        <v>2032</v>
      </c>
      <c r="U4620" t="s">
        <v>104</v>
      </c>
    </row>
    <row r="4621" spans="1:21" hidden="1" x14ac:dyDescent="0.25">
      <c r="A4621" t="s">
        <v>3911</v>
      </c>
      <c r="B4621" t="s">
        <v>16</v>
      </c>
      <c r="C4621" t="s">
        <v>17</v>
      </c>
      <c r="D4621" t="s">
        <v>2243</v>
      </c>
      <c r="E4621" s="1">
        <v>45541</v>
      </c>
      <c r="F4621" s="3">
        <v>3100499</v>
      </c>
      <c r="G4621" t="s">
        <v>3922</v>
      </c>
      <c r="H4621" t="s">
        <v>187</v>
      </c>
      <c r="I4621" t="s">
        <v>897</v>
      </c>
      <c r="J4621" s="3" t="s">
        <v>4453</v>
      </c>
      <c r="K4621" s="3" t="s">
        <v>4452</v>
      </c>
      <c r="L4621" s="3" t="s">
        <v>22</v>
      </c>
      <c r="M4621" s="5">
        <v>47208</v>
      </c>
      <c r="N4621">
        <v>50</v>
      </c>
      <c r="O4621" t="s">
        <v>525</v>
      </c>
      <c r="P4621">
        <v>24</v>
      </c>
      <c r="R4621" s="10">
        <v>26</v>
      </c>
      <c r="S4621" s="6">
        <v>45544</v>
      </c>
      <c r="T4621" t="s">
        <v>2032</v>
      </c>
      <c r="U4621" t="s">
        <v>104</v>
      </c>
    </row>
    <row r="4622" spans="1:21" hidden="1" x14ac:dyDescent="0.25">
      <c r="A4622" t="s">
        <v>3911</v>
      </c>
      <c r="B4622" t="s">
        <v>16</v>
      </c>
      <c r="C4622" t="s">
        <v>17</v>
      </c>
      <c r="D4622" t="s">
        <v>2243</v>
      </c>
      <c r="E4622" s="1">
        <v>45541</v>
      </c>
      <c r="F4622" s="3">
        <v>3100499</v>
      </c>
      <c r="G4622" t="s">
        <v>3922</v>
      </c>
      <c r="H4622" t="s">
        <v>187</v>
      </c>
      <c r="I4622" t="s">
        <v>897</v>
      </c>
      <c r="J4622" s="3" t="s">
        <v>4453</v>
      </c>
      <c r="K4622" s="3" t="s">
        <v>4452</v>
      </c>
      <c r="L4622" s="3" t="s">
        <v>22</v>
      </c>
      <c r="M4622" s="5">
        <v>47208</v>
      </c>
      <c r="O4622" t="s">
        <v>525</v>
      </c>
      <c r="S4622" s="6">
        <v>45545</v>
      </c>
      <c r="T4622" t="s">
        <v>2591</v>
      </c>
      <c r="U4622" t="s">
        <v>4451</v>
      </c>
    </row>
    <row r="4623" spans="1:21" hidden="1" x14ac:dyDescent="0.25">
      <c r="A4623" t="s">
        <v>3911</v>
      </c>
      <c r="B4623" t="s">
        <v>16</v>
      </c>
      <c r="C4623" t="s">
        <v>17</v>
      </c>
      <c r="D4623" t="s">
        <v>2243</v>
      </c>
      <c r="E4623" s="1">
        <v>45560</v>
      </c>
      <c r="F4623" s="3" t="s">
        <v>2391</v>
      </c>
      <c r="G4623" t="s">
        <v>4454</v>
      </c>
      <c r="I4623" t="s">
        <v>233</v>
      </c>
      <c r="J4623" s="3" t="s">
        <v>4455</v>
      </c>
      <c r="K4623" s="3" t="s">
        <v>4456</v>
      </c>
      <c r="L4623" s="3" t="s">
        <v>22</v>
      </c>
      <c r="M4623" s="5">
        <v>46630</v>
      </c>
      <c r="N4623">
        <v>6</v>
      </c>
      <c r="O4623" t="s">
        <v>23</v>
      </c>
      <c r="R4623" s="10">
        <v>6</v>
      </c>
      <c r="S4623" s="6">
        <v>45560</v>
      </c>
      <c r="T4623" t="s">
        <v>2032</v>
      </c>
      <c r="U4623" t="s">
        <v>104</v>
      </c>
    </row>
    <row r="4624" spans="1:21" hidden="1" x14ac:dyDescent="0.25">
      <c r="A4624" t="s">
        <v>3911</v>
      </c>
      <c r="B4624" t="s">
        <v>16</v>
      </c>
      <c r="C4624" t="s">
        <v>17</v>
      </c>
      <c r="D4624" t="s">
        <v>2243</v>
      </c>
      <c r="E4624" s="1">
        <v>45530</v>
      </c>
      <c r="F4624" s="3" t="s">
        <v>4460</v>
      </c>
      <c r="G4624" t="s">
        <v>4459</v>
      </c>
      <c r="I4624" t="s">
        <v>233</v>
      </c>
      <c r="J4624" s="3" t="s">
        <v>4458</v>
      </c>
      <c r="K4624" s="3" t="s">
        <v>4457</v>
      </c>
      <c r="L4624" s="3" t="s">
        <v>22</v>
      </c>
      <c r="M4624" s="5">
        <v>45838</v>
      </c>
      <c r="N4624">
        <v>3</v>
      </c>
      <c r="O4624" t="s">
        <v>23</v>
      </c>
      <c r="R4624" s="10">
        <v>3</v>
      </c>
      <c r="S4624" s="6">
        <v>45530</v>
      </c>
      <c r="T4624" t="s">
        <v>3051</v>
      </c>
      <c r="U4624" t="s">
        <v>104</v>
      </c>
    </row>
    <row r="4625" spans="1:21" hidden="1" x14ac:dyDescent="0.25">
      <c r="A4625" t="s">
        <v>3911</v>
      </c>
      <c r="B4625" t="s">
        <v>16</v>
      </c>
      <c r="C4625" t="s">
        <v>17</v>
      </c>
      <c r="D4625" t="s">
        <v>2243</v>
      </c>
      <c r="E4625" s="1">
        <v>45530</v>
      </c>
      <c r="F4625" s="3" t="s">
        <v>4460</v>
      </c>
      <c r="G4625" t="s">
        <v>4461</v>
      </c>
      <c r="I4625" t="s">
        <v>233</v>
      </c>
      <c r="J4625" s="3" t="s">
        <v>4462</v>
      </c>
      <c r="K4625" s="3" t="s">
        <v>4463</v>
      </c>
      <c r="L4625" s="3" t="s">
        <v>22</v>
      </c>
      <c r="M4625" s="5">
        <v>46081</v>
      </c>
      <c r="N4625">
        <v>5</v>
      </c>
      <c r="O4625" t="s">
        <v>23</v>
      </c>
      <c r="R4625" s="10">
        <v>4</v>
      </c>
      <c r="S4625" s="6">
        <v>45530</v>
      </c>
      <c r="T4625" t="s">
        <v>2032</v>
      </c>
      <c r="U4625" t="s">
        <v>104</v>
      </c>
    </row>
    <row r="4626" spans="1:21" hidden="1" x14ac:dyDescent="0.25">
      <c r="A4626" t="s">
        <v>3911</v>
      </c>
      <c r="B4626" t="s">
        <v>3256</v>
      </c>
      <c r="C4626" t="s">
        <v>17</v>
      </c>
      <c r="D4626" t="s">
        <v>2243</v>
      </c>
      <c r="E4626" s="1">
        <v>45530</v>
      </c>
      <c r="F4626" s="3" t="s">
        <v>4460</v>
      </c>
      <c r="G4626" t="s">
        <v>4461</v>
      </c>
      <c r="I4626" t="s">
        <v>233</v>
      </c>
      <c r="J4626" s="3" t="s">
        <v>4462</v>
      </c>
      <c r="K4626" s="3" t="s">
        <v>4463</v>
      </c>
      <c r="L4626" s="3" t="s">
        <v>22</v>
      </c>
      <c r="M4626" s="5">
        <v>46081</v>
      </c>
      <c r="O4626" t="s">
        <v>23</v>
      </c>
      <c r="P4626">
        <v>1</v>
      </c>
      <c r="S4626" s="6">
        <v>45546</v>
      </c>
      <c r="T4626" t="s">
        <v>1284</v>
      </c>
      <c r="U4626" t="s">
        <v>4413</v>
      </c>
    </row>
    <row r="4627" spans="1:21" hidden="1" x14ac:dyDescent="0.25">
      <c r="A4627" t="s">
        <v>3911</v>
      </c>
      <c r="B4627" t="s">
        <v>3256</v>
      </c>
      <c r="C4627" t="s">
        <v>17</v>
      </c>
      <c r="D4627" t="s">
        <v>2243</v>
      </c>
      <c r="E4627" s="1">
        <v>45560</v>
      </c>
      <c r="F4627" s="3" t="s">
        <v>4447</v>
      </c>
      <c r="G4627" t="s">
        <v>4448</v>
      </c>
      <c r="H4627" t="s">
        <v>4354</v>
      </c>
      <c r="I4627" t="s">
        <v>3219</v>
      </c>
      <c r="J4627" s="3" t="s">
        <v>4464</v>
      </c>
      <c r="K4627" s="3" t="s">
        <v>4466</v>
      </c>
      <c r="L4627" s="3" t="s">
        <v>22</v>
      </c>
      <c r="M4627" s="5">
        <v>46310</v>
      </c>
      <c r="N4627">
        <v>1</v>
      </c>
      <c r="O4627" t="s">
        <v>23</v>
      </c>
      <c r="R4627" s="10">
        <v>1</v>
      </c>
      <c r="S4627" s="6">
        <v>45561</v>
      </c>
      <c r="T4627" t="s">
        <v>2032</v>
      </c>
      <c r="U4627" t="s">
        <v>104</v>
      </c>
    </row>
    <row r="4628" spans="1:21" hidden="1" x14ac:dyDescent="0.25">
      <c r="A4628" t="s">
        <v>3911</v>
      </c>
      <c r="B4628" t="s">
        <v>3256</v>
      </c>
      <c r="C4628" t="s">
        <v>17</v>
      </c>
      <c r="D4628" t="s">
        <v>2243</v>
      </c>
      <c r="E4628" s="1">
        <v>45560</v>
      </c>
      <c r="F4628" s="3" t="s">
        <v>4447</v>
      </c>
      <c r="G4628" t="s">
        <v>4448</v>
      </c>
      <c r="H4628" t="s">
        <v>4354</v>
      </c>
      <c r="I4628" t="s">
        <v>3219</v>
      </c>
      <c r="J4628" s="3" t="s">
        <v>4465</v>
      </c>
      <c r="K4628" s="3" t="s">
        <v>4450</v>
      </c>
      <c r="L4628" s="3" t="s">
        <v>22</v>
      </c>
      <c r="M4628" s="5">
        <v>46310</v>
      </c>
      <c r="N4628">
        <v>2</v>
      </c>
      <c r="O4628" t="s">
        <v>23</v>
      </c>
      <c r="R4628" s="10">
        <v>2</v>
      </c>
      <c r="S4628" s="6">
        <v>45561</v>
      </c>
      <c r="T4628" t="s">
        <v>2032</v>
      </c>
      <c r="U4628" t="s">
        <v>104</v>
      </c>
    </row>
    <row r="4629" spans="1:21" hidden="1" x14ac:dyDescent="0.25">
      <c r="A4629" t="s">
        <v>132</v>
      </c>
      <c r="B4629" t="s">
        <v>3256</v>
      </c>
      <c r="C4629" t="s">
        <v>17</v>
      </c>
      <c r="E4629" s="1">
        <v>45539</v>
      </c>
      <c r="F4629" s="3" t="s">
        <v>853</v>
      </c>
      <c r="G4629" t="s">
        <v>3583</v>
      </c>
      <c r="H4629" t="s">
        <v>2243</v>
      </c>
      <c r="I4629" t="s">
        <v>591</v>
      </c>
      <c r="J4629" s="3" t="s">
        <v>4469</v>
      </c>
      <c r="K4629" s="3">
        <v>637503</v>
      </c>
      <c r="L4629" s="3" t="s">
        <v>22</v>
      </c>
      <c r="M4629" s="5">
        <v>45613</v>
      </c>
      <c r="N4629">
        <v>300</v>
      </c>
      <c r="O4629" t="s">
        <v>23</v>
      </c>
      <c r="P4629">
        <v>10</v>
      </c>
      <c r="R4629" s="10">
        <v>0</v>
      </c>
      <c r="S4629" s="6">
        <v>45539</v>
      </c>
      <c r="T4629" t="s">
        <v>2032</v>
      </c>
      <c r="U4629" t="s">
        <v>4467</v>
      </c>
    </row>
    <row r="4630" spans="1:21" hidden="1" x14ac:dyDescent="0.25">
      <c r="A4630" t="s">
        <v>132</v>
      </c>
      <c r="B4630" t="s">
        <v>3256</v>
      </c>
      <c r="C4630" t="s">
        <v>17</v>
      </c>
      <c r="E4630" s="1">
        <v>45539</v>
      </c>
      <c r="F4630" s="3" t="s">
        <v>853</v>
      </c>
      <c r="G4630" t="s">
        <v>3583</v>
      </c>
      <c r="H4630" t="s">
        <v>2243</v>
      </c>
      <c r="I4630" t="s">
        <v>591</v>
      </c>
      <c r="J4630" s="3" t="s">
        <v>4469</v>
      </c>
      <c r="K4630" s="3">
        <v>637503</v>
      </c>
      <c r="L4630" s="3" t="s">
        <v>22</v>
      </c>
      <c r="M4630" s="5">
        <v>45613</v>
      </c>
      <c r="O4630" t="s">
        <v>23</v>
      </c>
      <c r="P4630">
        <v>0</v>
      </c>
      <c r="S4630" s="6">
        <v>45548</v>
      </c>
      <c r="T4630" t="s">
        <v>2032</v>
      </c>
      <c r="U4630" t="s">
        <v>3460</v>
      </c>
    </row>
    <row r="4631" spans="1:21" hidden="1" x14ac:dyDescent="0.25">
      <c r="A4631" t="s">
        <v>132</v>
      </c>
      <c r="B4631" t="s">
        <v>3256</v>
      </c>
      <c r="C4631" t="s">
        <v>17</v>
      </c>
      <c r="E4631" s="1">
        <v>45539</v>
      </c>
      <c r="F4631" s="3" t="s">
        <v>853</v>
      </c>
      <c r="G4631" t="s">
        <v>3583</v>
      </c>
      <c r="H4631" t="s">
        <v>2243</v>
      </c>
      <c r="I4631" t="s">
        <v>591</v>
      </c>
      <c r="J4631" s="3" t="s">
        <v>4469</v>
      </c>
      <c r="K4631" s="3">
        <v>637503</v>
      </c>
      <c r="L4631" s="3" t="s">
        <v>22</v>
      </c>
      <c r="M4631" s="5">
        <v>45613</v>
      </c>
      <c r="O4631" t="s">
        <v>23</v>
      </c>
      <c r="P4631">
        <v>290</v>
      </c>
      <c r="S4631" s="6">
        <v>45554</v>
      </c>
      <c r="T4631" t="s">
        <v>2032</v>
      </c>
      <c r="U4631" t="s">
        <v>4468</v>
      </c>
    </row>
    <row r="4632" spans="1:21" hidden="1" x14ac:dyDescent="0.25">
      <c r="A4632" t="s">
        <v>132</v>
      </c>
      <c r="B4632" t="s">
        <v>74</v>
      </c>
      <c r="C4632" t="s">
        <v>17</v>
      </c>
      <c r="E4632" s="1">
        <v>45541</v>
      </c>
      <c r="F4632" s="3" t="s">
        <v>4470</v>
      </c>
      <c r="G4632" t="s">
        <v>3487</v>
      </c>
      <c r="H4632" t="s">
        <v>4339</v>
      </c>
      <c r="I4632" t="s">
        <v>3489</v>
      </c>
      <c r="J4632" s="3" t="s">
        <v>4471</v>
      </c>
      <c r="K4632" s="3">
        <v>322090</v>
      </c>
      <c r="L4632" s="3" t="s">
        <v>22</v>
      </c>
      <c r="M4632" s="5">
        <v>45992</v>
      </c>
      <c r="N4632">
        <v>3</v>
      </c>
      <c r="O4632" t="s">
        <v>227</v>
      </c>
      <c r="R4632" s="10">
        <v>3</v>
      </c>
      <c r="S4632" s="6">
        <v>45541</v>
      </c>
      <c r="T4632" t="s">
        <v>2032</v>
      </c>
      <c r="U4632" t="s">
        <v>3460</v>
      </c>
    </row>
    <row r="4633" spans="1:21" hidden="1" x14ac:dyDescent="0.25">
      <c r="A4633" t="s">
        <v>132</v>
      </c>
      <c r="B4633" t="s">
        <v>3256</v>
      </c>
      <c r="C4633" t="s">
        <v>17</v>
      </c>
      <c r="D4633" t="s">
        <v>2243</v>
      </c>
      <c r="E4633" s="1">
        <v>44250</v>
      </c>
      <c r="F4633" s="3" t="s">
        <v>49</v>
      </c>
      <c r="G4633" t="s">
        <v>4473</v>
      </c>
      <c r="H4633" t="s">
        <v>4339</v>
      </c>
      <c r="I4633" t="s">
        <v>47</v>
      </c>
      <c r="J4633" s="3" t="s">
        <v>51</v>
      </c>
      <c r="K4633" s="3">
        <v>143349</v>
      </c>
      <c r="L4633" s="3" t="s">
        <v>22</v>
      </c>
      <c r="M4633" s="5">
        <v>45869</v>
      </c>
      <c r="O4633" t="s">
        <v>23</v>
      </c>
      <c r="P4633">
        <v>3</v>
      </c>
      <c r="S4633" s="6">
        <v>45545</v>
      </c>
      <c r="T4633" t="s">
        <v>1284</v>
      </c>
      <c r="U4633" t="s">
        <v>4472</v>
      </c>
    </row>
    <row r="4634" spans="1:21" hidden="1" x14ac:dyDescent="0.25">
      <c r="A4634" t="s">
        <v>132</v>
      </c>
      <c r="B4634" t="s">
        <v>3256</v>
      </c>
      <c r="C4634" t="s">
        <v>17</v>
      </c>
      <c r="E4634" s="1">
        <v>44700</v>
      </c>
      <c r="F4634" s="3" t="s">
        <v>270</v>
      </c>
      <c r="G4634" t="s">
        <v>702</v>
      </c>
      <c r="H4634" t="s">
        <v>3219</v>
      </c>
      <c r="J4634" s="3" t="s">
        <v>703</v>
      </c>
      <c r="K4634" s="3" t="s">
        <v>704</v>
      </c>
      <c r="L4634" s="3" t="s">
        <v>22</v>
      </c>
      <c r="M4634" s="5" t="s">
        <v>4474</v>
      </c>
      <c r="O4634" t="s">
        <v>23</v>
      </c>
      <c r="P4634">
        <v>2</v>
      </c>
      <c r="S4634" s="6">
        <v>45545</v>
      </c>
      <c r="T4634" t="s">
        <v>1284</v>
      </c>
      <c r="U4634" t="s">
        <v>4412</v>
      </c>
    </row>
    <row r="4635" spans="1:21" hidden="1" x14ac:dyDescent="0.25">
      <c r="A4635" t="s">
        <v>132</v>
      </c>
      <c r="B4635" t="s">
        <v>3256</v>
      </c>
      <c r="C4635" t="s">
        <v>17</v>
      </c>
      <c r="E4635" s="1">
        <v>45541</v>
      </c>
      <c r="F4635" s="3" t="s">
        <v>3475</v>
      </c>
      <c r="G4635" t="s">
        <v>4475</v>
      </c>
      <c r="H4635" t="s">
        <v>4339</v>
      </c>
      <c r="I4635" t="s">
        <v>1979</v>
      </c>
      <c r="J4635" s="3" t="s">
        <v>4476</v>
      </c>
      <c r="K4635" s="3" t="s">
        <v>3479</v>
      </c>
      <c r="L4635" s="3" t="s">
        <v>22</v>
      </c>
      <c r="M4635" s="5">
        <v>46989</v>
      </c>
      <c r="N4635">
        <v>3</v>
      </c>
      <c r="O4635" t="s">
        <v>23</v>
      </c>
      <c r="R4635" s="10">
        <v>3</v>
      </c>
      <c r="S4635" s="6">
        <v>45541</v>
      </c>
      <c r="T4635" t="s">
        <v>2032</v>
      </c>
      <c r="U4635" t="s">
        <v>104</v>
      </c>
    </row>
    <row r="4636" spans="1:21" hidden="1" x14ac:dyDescent="0.25">
      <c r="A4636" t="s">
        <v>132</v>
      </c>
      <c r="B4636" t="s">
        <v>65</v>
      </c>
      <c r="C4636" t="s">
        <v>17</v>
      </c>
      <c r="E4636" s="1">
        <v>45554</v>
      </c>
      <c r="F4636" s="3">
        <v>19700361</v>
      </c>
      <c r="G4636" t="s">
        <v>4479</v>
      </c>
      <c r="I4636" t="s">
        <v>67</v>
      </c>
      <c r="J4636" s="3" t="s">
        <v>4478</v>
      </c>
      <c r="K4636" s="3" t="s">
        <v>4477</v>
      </c>
      <c r="L4636" s="3" t="s">
        <v>22</v>
      </c>
      <c r="M4636" s="5">
        <v>45961</v>
      </c>
      <c r="N4636">
        <v>4500</v>
      </c>
      <c r="O4636" t="s">
        <v>23</v>
      </c>
      <c r="S4636" s="6">
        <v>45554</v>
      </c>
      <c r="T4636" t="s">
        <v>2032</v>
      </c>
      <c r="U4636" t="s">
        <v>3460</v>
      </c>
    </row>
    <row r="4637" spans="1:21" hidden="1" x14ac:dyDescent="0.25">
      <c r="A4637" t="s">
        <v>132</v>
      </c>
      <c r="B4637" t="s">
        <v>74</v>
      </c>
      <c r="C4637" t="s">
        <v>17</v>
      </c>
      <c r="D4637" t="s">
        <v>2243</v>
      </c>
      <c r="E4637" s="1">
        <v>45544</v>
      </c>
      <c r="F4637" s="3">
        <v>1463790006</v>
      </c>
      <c r="G4637" t="s">
        <v>3054</v>
      </c>
      <c r="I4637" t="s">
        <v>323</v>
      </c>
      <c r="J4637" s="3" t="s">
        <v>4480</v>
      </c>
      <c r="K4637" s="3">
        <v>156054</v>
      </c>
      <c r="L4637" s="3" t="s">
        <v>22</v>
      </c>
      <c r="M4637" s="5">
        <v>45889</v>
      </c>
      <c r="N4637">
        <v>60</v>
      </c>
      <c r="O4637" t="s">
        <v>3541</v>
      </c>
      <c r="S4637" s="6">
        <v>45544</v>
      </c>
      <c r="T4637" t="s">
        <v>2032</v>
      </c>
      <c r="U4637" t="s">
        <v>104</v>
      </c>
    </row>
    <row r="4638" spans="1:21" hidden="1" x14ac:dyDescent="0.25">
      <c r="A4638" t="s">
        <v>132</v>
      </c>
      <c r="B4638" t="s">
        <v>74</v>
      </c>
      <c r="C4638" t="s">
        <v>17</v>
      </c>
      <c r="D4638" t="s">
        <v>2243</v>
      </c>
      <c r="E4638" s="1">
        <v>45544</v>
      </c>
      <c r="F4638" s="3">
        <v>1463790006</v>
      </c>
      <c r="G4638" t="s">
        <v>3054</v>
      </c>
      <c r="I4638" t="s">
        <v>323</v>
      </c>
      <c r="J4638" s="3" t="s">
        <v>4480</v>
      </c>
      <c r="K4638" s="3">
        <v>156054</v>
      </c>
      <c r="L4638" s="3" t="s">
        <v>22</v>
      </c>
      <c r="M4638" s="5">
        <v>45889</v>
      </c>
      <c r="O4638" t="s">
        <v>3541</v>
      </c>
      <c r="P4638">
        <v>60</v>
      </c>
      <c r="S4638" s="6">
        <v>45545</v>
      </c>
      <c r="T4638" t="s">
        <v>1284</v>
      </c>
      <c r="U4638" t="s">
        <v>4404</v>
      </c>
    </row>
    <row r="4639" spans="1:21" hidden="1" x14ac:dyDescent="0.25">
      <c r="A4639" t="s">
        <v>132</v>
      </c>
      <c r="B4639" t="s">
        <v>74</v>
      </c>
      <c r="C4639" t="s">
        <v>17</v>
      </c>
      <c r="D4639" t="s">
        <v>2243</v>
      </c>
      <c r="E4639" s="1">
        <v>45544</v>
      </c>
      <c r="F4639" s="3">
        <v>1463790006</v>
      </c>
      <c r="G4639" t="s">
        <v>3054</v>
      </c>
      <c r="I4639" t="s">
        <v>323</v>
      </c>
      <c r="J4639" s="3" t="s">
        <v>4480</v>
      </c>
      <c r="K4639" s="3">
        <v>156054</v>
      </c>
      <c r="L4639" s="3" t="s">
        <v>22</v>
      </c>
      <c r="M4639" s="5">
        <v>45889</v>
      </c>
      <c r="O4639" t="s">
        <v>3541</v>
      </c>
      <c r="Q4639">
        <v>4</v>
      </c>
      <c r="S4639" s="6">
        <v>45546</v>
      </c>
      <c r="T4639" t="s">
        <v>1284</v>
      </c>
      <c r="U4639" t="s">
        <v>4380</v>
      </c>
    </row>
    <row r="4640" spans="1:21" hidden="1" x14ac:dyDescent="0.25">
      <c r="A4640" t="s">
        <v>2628</v>
      </c>
      <c r="B4640" t="s">
        <v>16</v>
      </c>
      <c r="C4640" t="s">
        <v>17</v>
      </c>
      <c r="E4640" s="1">
        <v>45541</v>
      </c>
      <c r="F4640" s="3" t="s">
        <v>39</v>
      </c>
      <c r="G4640" t="s">
        <v>4482</v>
      </c>
      <c r="H4640" t="s">
        <v>3363</v>
      </c>
      <c r="I4640" t="s">
        <v>42</v>
      </c>
      <c r="J4640" s="3" t="s">
        <v>4481</v>
      </c>
      <c r="K4640" s="3">
        <v>60453574</v>
      </c>
      <c r="L4640" s="3" t="s">
        <v>22</v>
      </c>
      <c r="M4640" s="5">
        <v>46112</v>
      </c>
      <c r="N4640">
        <v>9</v>
      </c>
      <c r="O4640" t="s">
        <v>23</v>
      </c>
      <c r="R4640" s="10">
        <v>6</v>
      </c>
      <c r="S4640" s="6">
        <v>45541</v>
      </c>
      <c r="T4640" t="s">
        <v>2032</v>
      </c>
      <c r="U4640" t="s">
        <v>104</v>
      </c>
    </row>
    <row r="4641" spans="1:21" hidden="1" x14ac:dyDescent="0.25">
      <c r="A4641" t="s">
        <v>132</v>
      </c>
      <c r="B4641" t="s">
        <v>16</v>
      </c>
      <c r="C4641" t="s">
        <v>17</v>
      </c>
      <c r="E4641" s="1">
        <v>45541</v>
      </c>
      <c r="F4641" s="3" t="s">
        <v>39</v>
      </c>
      <c r="G4641" t="s">
        <v>4482</v>
      </c>
      <c r="H4641" t="s">
        <v>3363</v>
      </c>
      <c r="I4641" t="s">
        <v>42</v>
      </c>
      <c r="J4641" s="3" t="s">
        <v>4481</v>
      </c>
      <c r="K4641" s="3">
        <v>60453574</v>
      </c>
      <c r="L4641" s="3" t="s">
        <v>22</v>
      </c>
      <c r="M4641" s="5">
        <v>46112</v>
      </c>
      <c r="O4641" t="s">
        <v>23</v>
      </c>
      <c r="P4641">
        <v>3</v>
      </c>
      <c r="S4641" s="6">
        <v>45545</v>
      </c>
      <c r="T4641" t="s">
        <v>1284</v>
      </c>
      <c r="U4641" t="s">
        <v>4472</v>
      </c>
    </row>
    <row r="4642" spans="1:21" hidden="1" x14ac:dyDescent="0.25">
      <c r="A4642" t="s">
        <v>132</v>
      </c>
      <c r="B4642" t="s">
        <v>16</v>
      </c>
      <c r="C4642" t="s">
        <v>17</v>
      </c>
      <c r="E4642" s="1">
        <v>45386</v>
      </c>
      <c r="F4642" s="3" t="s">
        <v>3391</v>
      </c>
      <c r="G4642" t="s">
        <v>3894</v>
      </c>
      <c r="H4642" t="s">
        <v>3363</v>
      </c>
      <c r="J4642" s="3" t="s">
        <v>3895</v>
      </c>
      <c r="K4642" s="3">
        <v>6052312005</v>
      </c>
      <c r="L4642" s="3" t="s">
        <v>22</v>
      </c>
      <c r="M4642" s="5">
        <v>47212</v>
      </c>
      <c r="O4642" t="s">
        <v>23</v>
      </c>
      <c r="P4642">
        <v>9</v>
      </c>
      <c r="S4642" s="6">
        <v>45545</v>
      </c>
      <c r="T4642" t="s">
        <v>1284</v>
      </c>
      <c r="U4642" t="s">
        <v>4412</v>
      </c>
    </row>
    <row r="4643" spans="1:21" hidden="1" x14ac:dyDescent="0.25">
      <c r="A4643" t="s">
        <v>132</v>
      </c>
      <c r="B4643" t="s">
        <v>16</v>
      </c>
      <c r="C4643" t="s">
        <v>17</v>
      </c>
      <c r="E4643" s="1">
        <v>45099</v>
      </c>
      <c r="F4643" s="3">
        <v>431175</v>
      </c>
      <c r="G4643" t="s">
        <v>2781</v>
      </c>
      <c r="H4643" t="s">
        <v>3383</v>
      </c>
      <c r="J4643" s="3" t="s">
        <v>2782</v>
      </c>
      <c r="K4643" s="3">
        <v>14123003</v>
      </c>
      <c r="L4643" s="3" t="s">
        <v>22</v>
      </c>
      <c r="M4643" s="5">
        <v>46163</v>
      </c>
      <c r="O4643" t="s">
        <v>23</v>
      </c>
      <c r="P4643">
        <v>4</v>
      </c>
      <c r="S4643" s="6">
        <v>45545</v>
      </c>
      <c r="T4643" t="s">
        <v>1284</v>
      </c>
      <c r="U4643" t="s">
        <v>4412</v>
      </c>
    </row>
    <row r="4644" spans="1:21" hidden="1" x14ac:dyDescent="0.25">
      <c r="A4644" t="s">
        <v>2628</v>
      </c>
      <c r="B4644" t="s">
        <v>65</v>
      </c>
      <c r="C4644" t="s">
        <v>17</v>
      </c>
      <c r="D4644" t="s">
        <v>2243</v>
      </c>
      <c r="E4644" s="1">
        <v>44833</v>
      </c>
      <c r="F4644" s="3">
        <v>430281</v>
      </c>
      <c r="G4644" t="s">
        <v>3888</v>
      </c>
      <c r="H4644" t="s">
        <v>3887</v>
      </c>
      <c r="I4644" t="s">
        <v>3887</v>
      </c>
      <c r="J4644" s="3" t="s">
        <v>1789</v>
      </c>
      <c r="K4644" s="3">
        <v>19622018</v>
      </c>
      <c r="L4644" s="3" t="s">
        <v>22</v>
      </c>
      <c r="M4644" s="5">
        <v>45853</v>
      </c>
      <c r="O4644" t="s">
        <v>23</v>
      </c>
      <c r="P4644">
        <v>4</v>
      </c>
      <c r="S4644" s="6">
        <v>45524</v>
      </c>
      <c r="T4644" t="s">
        <v>2638</v>
      </c>
      <c r="U4644" t="s">
        <v>4401</v>
      </c>
    </row>
    <row r="4645" spans="1:21" hidden="1" x14ac:dyDescent="0.25">
      <c r="A4645" t="s">
        <v>132</v>
      </c>
      <c r="B4645" t="s">
        <v>65</v>
      </c>
      <c r="C4645" t="s">
        <v>17</v>
      </c>
      <c r="D4645" t="s">
        <v>2243</v>
      </c>
      <c r="E4645" s="1">
        <v>44833</v>
      </c>
      <c r="F4645" s="3">
        <v>430281</v>
      </c>
      <c r="G4645" t="s">
        <v>3976</v>
      </c>
      <c r="H4645" t="s">
        <v>3887</v>
      </c>
      <c r="I4645" t="s">
        <v>3887</v>
      </c>
      <c r="J4645" s="3" t="s">
        <v>1789</v>
      </c>
      <c r="K4645" s="3">
        <v>19622018</v>
      </c>
      <c r="L4645" s="3" t="s">
        <v>22</v>
      </c>
      <c r="M4645" s="5">
        <v>45853</v>
      </c>
      <c r="O4645" t="s">
        <v>23</v>
      </c>
      <c r="P4645">
        <v>4</v>
      </c>
      <c r="S4645" s="6">
        <v>45524</v>
      </c>
      <c r="T4645" t="s">
        <v>3137</v>
      </c>
      <c r="U4645" t="s">
        <v>4402</v>
      </c>
    </row>
    <row r="4646" spans="1:21" hidden="1" x14ac:dyDescent="0.25">
      <c r="A4646" t="s">
        <v>132</v>
      </c>
      <c r="B4646" t="s">
        <v>74</v>
      </c>
      <c r="C4646" t="s">
        <v>17</v>
      </c>
      <c r="E4646" s="1">
        <v>45523</v>
      </c>
      <c r="F4646" s="3" t="s">
        <v>2493</v>
      </c>
      <c r="G4646" t="s">
        <v>4117</v>
      </c>
      <c r="H4646" t="s">
        <v>2243</v>
      </c>
      <c r="I4646" t="s">
        <v>1702</v>
      </c>
      <c r="J4646" s="3" t="s">
        <v>4483</v>
      </c>
      <c r="K4646" s="3" t="s">
        <v>4484</v>
      </c>
      <c r="L4646" s="3" t="s">
        <v>22</v>
      </c>
      <c r="M4646" s="5">
        <v>46234</v>
      </c>
      <c r="N4646">
        <v>12</v>
      </c>
      <c r="O4646" t="s">
        <v>3541</v>
      </c>
      <c r="R4646" s="10">
        <v>12</v>
      </c>
      <c r="S4646" s="6">
        <v>45524</v>
      </c>
      <c r="T4646" t="s">
        <v>2032</v>
      </c>
      <c r="U4646" t="s">
        <v>104</v>
      </c>
    </row>
    <row r="4647" spans="1:21" hidden="1" x14ac:dyDescent="0.25">
      <c r="A4647" t="s">
        <v>132</v>
      </c>
      <c r="B4647" t="s">
        <v>16</v>
      </c>
      <c r="C4647" t="s">
        <v>17</v>
      </c>
      <c r="E4647" s="1">
        <v>45378</v>
      </c>
      <c r="F4647" s="3">
        <v>5055</v>
      </c>
      <c r="G4647" t="s">
        <v>3889</v>
      </c>
      <c r="H4647" t="s">
        <v>3363</v>
      </c>
      <c r="I4647" t="s">
        <v>3681</v>
      </c>
      <c r="J4647" s="3" t="s">
        <v>3890</v>
      </c>
      <c r="K4647" s="3">
        <v>600025</v>
      </c>
      <c r="L4647" s="3" t="s">
        <v>22</v>
      </c>
      <c r="M4647" s="5">
        <v>46220</v>
      </c>
      <c r="O4647" t="s">
        <v>23</v>
      </c>
      <c r="P4647">
        <v>6</v>
      </c>
      <c r="S4647" s="6">
        <v>45545</v>
      </c>
      <c r="T4647" t="s">
        <v>1284</v>
      </c>
      <c r="U4647" t="s">
        <v>4472</v>
      </c>
    </row>
    <row r="4648" spans="1:21" hidden="1" x14ac:dyDescent="0.25">
      <c r="A4648" t="s">
        <v>132</v>
      </c>
      <c r="B4648" t="s">
        <v>16</v>
      </c>
      <c r="C4648" t="s">
        <v>17</v>
      </c>
      <c r="E4648" s="1">
        <v>44131</v>
      </c>
      <c r="F4648" s="3" t="s">
        <v>405</v>
      </c>
      <c r="G4648" t="s">
        <v>2785</v>
      </c>
      <c r="H4648" t="s">
        <v>3978</v>
      </c>
      <c r="J4648" s="3" t="s">
        <v>532</v>
      </c>
      <c r="L4648" s="3" t="s">
        <v>22</v>
      </c>
      <c r="M4648" s="5">
        <v>45957</v>
      </c>
      <c r="O4648" t="s">
        <v>23</v>
      </c>
      <c r="P4648">
        <v>4</v>
      </c>
      <c r="S4648" s="6">
        <v>45524</v>
      </c>
      <c r="T4648" t="s">
        <v>3137</v>
      </c>
      <c r="U4648" t="s">
        <v>4411</v>
      </c>
    </row>
    <row r="4649" spans="1:21" hidden="1" x14ac:dyDescent="0.25">
      <c r="A4649" t="s">
        <v>132</v>
      </c>
      <c r="B4649" t="s">
        <v>65</v>
      </c>
      <c r="C4649" t="s">
        <v>17</v>
      </c>
      <c r="E4649" s="1">
        <v>45551</v>
      </c>
      <c r="F4649" s="3" t="s">
        <v>3374</v>
      </c>
      <c r="G4649" t="s">
        <v>4429</v>
      </c>
      <c r="I4649" t="s">
        <v>67</v>
      </c>
      <c r="J4649" s="3" t="s">
        <v>4485</v>
      </c>
      <c r="K4649" s="3">
        <v>6242003198</v>
      </c>
      <c r="L4649" s="3" t="s">
        <v>22</v>
      </c>
      <c r="M4649" s="5">
        <v>46109</v>
      </c>
      <c r="N4649">
        <v>5000</v>
      </c>
      <c r="O4649" t="s">
        <v>23</v>
      </c>
      <c r="R4649" s="10">
        <v>5000</v>
      </c>
      <c r="S4649" s="6">
        <v>45551</v>
      </c>
      <c r="T4649" t="s">
        <v>2032</v>
      </c>
      <c r="U4649" t="s">
        <v>104</v>
      </c>
    </row>
    <row r="4650" spans="1:21" hidden="1" x14ac:dyDescent="0.25">
      <c r="A4650" t="s">
        <v>132</v>
      </c>
      <c r="B4650" t="s">
        <v>65</v>
      </c>
      <c r="C4650" t="s">
        <v>17</v>
      </c>
      <c r="E4650" s="1">
        <v>45553</v>
      </c>
      <c r="F4650" s="3" t="s">
        <v>3374</v>
      </c>
      <c r="G4650" t="s">
        <v>4429</v>
      </c>
      <c r="I4650" t="s">
        <v>67</v>
      </c>
      <c r="J4650" s="3" t="s">
        <v>4486</v>
      </c>
      <c r="K4650" s="3">
        <v>6242003198</v>
      </c>
      <c r="L4650" s="3" t="s">
        <v>22</v>
      </c>
      <c r="M4650" s="5">
        <v>46109</v>
      </c>
      <c r="N4650">
        <v>5000</v>
      </c>
      <c r="O4650" t="s">
        <v>23</v>
      </c>
      <c r="R4650" s="10">
        <v>5000</v>
      </c>
      <c r="S4650" s="6">
        <v>45555</v>
      </c>
      <c r="T4650" s="12" t="s">
        <v>3051</v>
      </c>
      <c r="U4650" t="s">
        <v>3460</v>
      </c>
    </row>
    <row r="4651" spans="1:21" hidden="1" x14ac:dyDescent="0.25">
      <c r="E4651" s="1"/>
      <c r="M4651" s="5"/>
    </row>
    <row r="4652" spans="1:21" hidden="1" x14ac:dyDescent="0.25">
      <c r="A4652" t="s">
        <v>132</v>
      </c>
      <c r="B4652" t="s">
        <v>16</v>
      </c>
      <c r="C4652" t="s">
        <v>17</v>
      </c>
      <c r="E4652" s="1">
        <v>45526</v>
      </c>
      <c r="F4652" s="3" t="s">
        <v>2634</v>
      </c>
      <c r="G4652" t="s">
        <v>3612</v>
      </c>
      <c r="I4652" t="s">
        <v>3613</v>
      </c>
      <c r="J4652" s="3" t="s">
        <v>4487</v>
      </c>
      <c r="K4652" s="3" t="s">
        <v>3615</v>
      </c>
      <c r="L4652" s="3" t="s">
        <v>22</v>
      </c>
      <c r="M4652" s="5">
        <v>45889</v>
      </c>
      <c r="N4652">
        <v>10</v>
      </c>
      <c r="O4652" t="s">
        <v>23</v>
      </c>
      <c r="R4652" s="10">
        <v>10</v>
      </c>
      <c r="S4652" s="6">
        <v>45526</v>
      </c>
      <c r="T4652" t="s">
        <v>2032</v>
      </c>
      <c r="U4652" t="s">
        <v>104</v>
      </c>
    </row>
    <row r="4653" spans="1:21" hidden="1" x14ac:dyDescent="0.25">
      <c r="A4653" t="s">
        <v>132</v>
      </c>
      <c r="B4653" t="s">
        <v>16</v>
      </c>
      <c r="C4653" t="s">
        <v>17</v>
      </c>
      <c r="E4653" s="1">
        <v>45541</v>
      </c>
      <c r="F4653" s="3" t="s">
        <v>4488</v>
      </c>
      <c r="G4653" t="s">
        <v>4489</v>
      </c>
      <c r="I4653" t="s">
        <v>3202</v>
      </c>
      <c r="J4653" s="3" t="s">
        <v>4490</v>
      </c>
      <c r="K4653" s="3" t="s">
        <v>4491</v>
      </c>
      <c r="L4653" s="3" t="s">
        <v>22</v>
      </c>
      <c r="M4653" s="5">
        <v>46990</v>
      </c>
      <c r="N4653">
        <v>193</v>
      </c>
      <c r="O4653" t="s">
        <v>23</v>
      </c>
      <c r="R4653" s="10">
        <v>193</v>
      </c>
      <c r="S4653" s="6">
        <v>45541</v>
      </c>
      <c r="T4653" t="s">
        <v>2032</v>
      </c>
      <c r="U4653" t="s">
        <v>104</v>
      </c>
    </row>
    <row r="4654" spans="1:21" hidden="1" x14ac:dyDescent="0.25">
      <c r="A4654" t="s">
        <v>1647</v>
      </c>
      <c r="B4654" t="s">
        <v>16</v>
      </c>
      <c r="C4654" t="s">
        <v>17</v>
      </c>
      <c r="D4654" t="s">
        <v>2243</v>
      </c>
      <c r="E4654" s="1">
        <v>45061</v>
      </c>
      <c r="F4654" s="3" t="s">
        <v>2483</v>
      </c>
      <c r="G4654" t="s">
        <v>2484</v>
      </c>
      <c r="H4654" t="s">
        <v>3830</v>
      </c>
      <c r="J4654" s="3" t="s">
        <v>2486</v>
      </c>
      <c r="K4654" s="3">
        <v>410323000</v>
      </c>
      <c r="L4654" s="3" t="s">
        <v>22</v>
      </c>
      <c r="M4654" s="5">
        <v>46888</v>
      </c>
      <c r="O4654" t="s">
        <v>23</v>
      </c>
      <c r="P4654">
        <v>4</v>
      </c>
      <c r="S4654" s="6">
        <v>45498</v>
      </c>
      <c r="T4654" t="s">
        <v>199</v>
      </c>
      <c r="U4654" t="s">
        <v>4372</v>
      </c>
    </row>
    <row r="4655" spans="1:21" hidden="1" x14ac:dyDescent="0.25">
      <c r="A4655" t="s">
        <v>1647</v>
      </c>
      <c r="B4655" t="s">
        <v>16</v>
      </c>
      <c r="C4655" t="s">
        <v>17</v>
      </c>
      <c r="D4655" t="s">
        <v>2243</v>
      </c>
      <c r="E4655" s="1">
        <v>45308</v>
      </c>
      <c r="F4655" s="3" t="s">
        <v>3616</v>
      </c>
      <c r="G4655" t="s">
        <v>3617</v>
      </c>
      <c r="H4655" t="s">
        <v>3619</v>
      </c>
      <c r="I4655" t="s">
        <v>3618</v>
      </c>
      <c r="J4655" s="3" t="s">
        <v>3685</v>
      </c>
      <c r="K4655" s="3">
        <v>116089</v>
      </c>
      <c r="L4655" s="3" t="s">
        <v>22</v>
      </c>
      <c r="M4655" s="5">
        <v>47025</v>
      </c>
      <c r="P4655">
        <v>1</v>
      </c>
      <c r="S4655" s="6">
        <v>45517</v>
      </c>
      <c r="T4655" t="s">
        <v>2420</v>
      </c>
      <c r="U4655" t="s">
        <v>2217</v>
      </c>
    </row>
    <row r="4656" spans="1:21" hidden="1" x14ac:dyDescent="0.25">
      <c r="A4656" t="s">
        <v>1647</v>
      </c>
      <c r="B4656" t="s">
        <v>16</v>
      </c>
      <c r="C4656" t="s">
        <v>17</v>
      </c>
      <c r="D4656" t="s">
        <v>2243</v>
      </c>
      <c r="E4656" s="1">
        <v>45391</v>
      </c>
      <c r="F4656" s="3" t="s">
        <v>3946</v>
      </c>
      <c r="G4656" t="s">
        <v>3947</v>
      </c>
      <c r="H4656" t="s">
        <v>2243</v>
      </c>
      <c r="I4656" t="s">
        <v>3042</v>
      </c>
      <c r="J4656" s="3" t="s">
        <v>3948</v>
      </c>
      <c r="K4656" s="3" t="s">
        <v>2982</v>
      </c>
      <c r="L4656" s="3" t="s">
        <v>22</v>
      </c>
      <c r="M4656" s="5">
        <v>47217</v>
      </c>
      <c r="O4656" t="s">
        <v>23</v>
      </c>
      <c r="P4656">
        <v>2</v>
      </c>
      <c r="S4656" s="6">
        <v>45498</v>
      </c>
      <c r="T4656" t="s">
        <v>199</v>
      </c>
      <c r="U4656" t="s">
        <v>4372</v>
      </c>
    </row>
    <row r="4657" spans="1:21" hidden="1" x14ac:dyDescent="0.25">
      <c r="A4657" t="s">
        <v>1647</v>
      </c>
      <c r="B4657" t="s">
        <v>16</v>
      </c>
      <c r="C4657" t="s">
        <v>17</v>
      </c>
      <c r="D4657" t="s">
        <v>2243</v>
      </c>
      <c r="E4657" s="1">
        <v>45551</v>
      </c>
      <c r="F4657" s="3" t="s">
        <v>2634</v>
      </c>
      <c r="G4657" t="s">
        <v>3612</v>
      </c>
      <c r="I4657" t="s">
        <v>3613</v>
      </c>
      <c r="J4657" s="3" t="s">
        <v>4492</v>
      </c>
      <c r="K4657" s="3" t="s">
        <v>3615</v>
      </c>
      <c r="L4657" s="3" t="s">
        <v>22</v>
      </c>
      <c r="M4657" s="5">
        <v>45889</v>
      </c>
      <c r="N4657">
        <v>10</v>
      </c>
      <c r="O4657" t="s">
        <v>23</v>
      </c>
      <c r="R4657" s="10">
        <v>10</v>
      </c>
      <c r="S4657" s="6">
        <v>45551</v>
      </c>
      <c r="T4657" t="s">
        <v>2032</v>
      </c>
      <c r="U4657" t="s">
        <v>3578</v>
      </c>
    </row>
    <row r="4658" spans="1:21" hidden="1" x14ac:dyDescent="0.25">
      <c r="A4658" t="s">
        <v>1647</v>
      </c>
      <c r="B4658" t="s">
        <v>16</v>
      </c>
      <c r="C4658" t="s">
        <v>17</v>
      </c>
      <c r="D4658" t="s">
        <v>2243</v>
      </c>
      <c r="E4658" s="1">
        <v>45182</v>
      </c>
      <c r="F4658" s="3" t="s">
        <v>3314</v>
      </c>
      <c r="G4658" t="s">
        <v>4493</v>
      </c>
      <c r="H4658" t="s">
        <v>2636</v>
      </c>
      <c r="J4658" s="3" t="s">
        <v>3316</v>
      </c>
      <c r="K4658" s="3">
        <v>27326</v>
      </c>
      <c r="L4658" s="3" t="s">
        <v>22</v>
      </c>
      <c r="M4658" s="5">
        <v>45547</v>
      </c>
      <c r="O4658" t="s">
        <v>23</v>
      </c>
      <c r="P4658">
        <v>10</v>
      </c>
      <c r="S4658" s="6">
        <v>45558</v>
      </c>
      <c r="T4658" t="s">
        <v>3051</v>
      </c>
      <c r="U4658" t="s">
        <v>3237</v>
      </c>
    </row>
    <row r="4659" spans="1:21" hidden="1" x14ac:dyDescent="0.25">
      <c r="A4659" t="s">
        <v>1647</v>
      </c>
      <c r="B4659" t="s">
        <v>65</v>
      </c>
      <c r="C4659" t="s">
        <v>17</v>
      </c>
      <c r="E4659" s="1">
        <v>44969</v>
      </c>
      <c r="F4659" s="3" t="s">
        <v>3260</v>
      </c>
      <c r="G4659" t="s">
        <v>2252</v>
      </c>
      <c r="H4659" t="s">
        <v>3175</v>
      </c>
      <c r="J4659" s="3" t="s">
        <v>2253</v>
      </c>
      <c r="K4659" s="3">
        <v>65442</v>
      </c>
      <c r="L4659" s="3" t="s">
        <v>22</v>
      </c>
      <c r="M4659" s="5">
        <v>46796</v>
      </c>
      <c r="O4659" t="s">
        <v>23</v>
      </c>
      <c r="P4659">
        <v>14</v>
      </c>
      <c r="S4659" s="6">
        <v>45504</v>
      </c>
      <c r="T4659" t="s">
        <v>1971</v>
      </c>
      <c r="U4659" t="s">
        <v>4494</v>
      </c>
    </row>
    <row r="4660" spans="1:21" hidden="1" x14ac:dyDescent="0.25">
      <c r="A4660" t="s">
        <v>1794</v>
      </c>
      <c r="B4660" t="s">
        <v>16</v>
      </c>
      <c r="C4660" t="s">
        <v>17</v>
      </c>
      <c r="E4660" s="1">
        <v>44894</v>
      </c>
      <c r="F4660" s="3" t="s">
        <v>1905</v>
      </c>
      <c r="G4660" t="s">
        <v>1906</v>
      </c>
      <c r="H4660" t="s">
        <v>3383</v>
      </c>
      <c r="I4660" t="s">
        <v>20</v>
      </c>
      <c r="J4660" s="3" t="s">
        <v>1907</v>
      </c>
      <c r="K4660" s="3">
        <v>519484</v>
      </c>
      <c r="L4660" s="3" t="s">
        <v>22</v>
      </c>
      <c r="M4660" s="5">
        <v>45808</v>
      </c>
      <c r="O4660" t="s">
        <v>23</v>
      </c>
      <c r="P4660">
        <v>105</v>
      </c>
      <c r="S4660" s="6">
        <v>45546</v>
      </c>
      <c r="T4660" t="s">
        <v>1284</v>
      </c>
      <c r="U4660" t="s">
        <v>4412</v>
      </c>
    </row>
    <row r="4661" spans="1:21" hidden="1" x14ac:dyDescent="0.25">
      <c r="A4661" t="s">
        <v>1794</v>
      </c>
      <c r="B4661" t="s">
        <v>16</v>
      </c>
      <c r="C4661" t="s">
        <v>17</v>
      </c>
      <c r="E4661" s="1">
        <v>44949</v>
      </c>
      <c r="F4661" s="3">
        <v>120710</v>
      </c>
      <c r="G4661" t="s">
        <v>1906</v>
      </c>
      <c r="H4661" t="s">
        <v>3363</v>
      </c>
      <c r="I4661" t="s">
        <v>4379</v>
      </c>
      <c r="J4661" s="3" t="s">
        <v>2160</v>
      </c>
      <c r="K4661" s="3">
        <v>519484</v>
      </c>
      <c r="L4661" s="3" t="s">
        <v>22</v>
      </c>
      <c r="M4661" s="5">
        <v>45808</v>
      </c>
      <c r="O4661" t="s">
        <v>23</v>
      </c>
      <c r="P4661">
        <v>137</v>
      </c>
      <c r="S4661" s="6">
        <v>45555</v>
      </c>
      <c r="T4661" t="s">
        <v>72</v>
      </c>
      <c r="U4661" t="s">
        <v>4440</v>
      </c>
    </row>
    <row r="4662" spans="1:21" hidden="1" x14ac:dyDescent="0.25">
      <c r="A4662" t="s">
        <v>1794</v>
      </c>
      <c r="B4662" t="s">
        <v>16</v>
      </c>
      <c r="C4662" t="s">
        <v>17</v>
      </c>
      <c r="E4662" s="1">
        <v>45503</v>
      </c>
      <c r="F4662" s="3" t="s">
        <v>4316</v>
      </c>
      <c r="G4662" t="s">
        <v>4317</v>
      </c>
      <c r="H4662" t="s">
        <v>2243</v>
      </c>
      <c r="I4662" t="s">
        <v>4318</v>
      </c>
      <c r="J4662" s="3" t="s">
        <v>4319</v>
      </c>
      <c r="K4662" s="3" t="s">
        <v>4320</v>
      </c>
      <c r="L4662" s="3" t="s">
        <v>22</v>
      </c>
      <c r="M4662" s="5">
        <v>47329</v>
      </c>
      <c r="O4662" t="s">
        <v>23</v>
      </c>
      <c r="P4662">
        <v>16</v>
      </c>
      <c r="S4662" s="6">
        <v>45512</v>
      </c>
      <c r="T4662" t="s">
        <v>2032</v>
      </c>
      <c r="U4662" t="s">
        <v>4495</v>
      </c>
    </row>
    <row r="4663" spans="1:21" hidden="1" x14ac:dyDescent="0.25">
      <c r="A4663" t="s">
        <v>1794</v>
      </c>
      <c r="B4663" t="s">
        <v>16</v>
      </c>
      <c r="C4663" t="s">
        <v>17</v>
      </c>
      <c r="E4663" s="1">
        <v>45511</v>
      </c>
      <c r="F4663" s="3" t="s">
        <v>4496</v>
      </c>
      <c r="G4663" t="s">
        <v>4497</v>
      </c>
      <c r="I4663" t="s">
        <v>20</v>
      </c>
      <c r="J4663" s="3" t="s">
        <v>4498</v>
      </c>
      <c r="K4663" s="3">
        <v>7434116010</v>
      </c>
      <c r="L4663" s="3" t="s">
        <v>22</v>
      </c>
      <c r="M4663" s="5">
        <v>47337</v>
      </c>
      <c r="N4663">
        <v>50</v>
      </c>
      <c r="O4663" t="s">
        <v>23</v>
      </c>
      <c r="R4663" s="10">
        <v>44</v>
      </c>
      <c r="S4663" s="6">
        <v>45558</v>
      </c>
      <c r="T4663" t="s">
        <v>2032</v>
      </c>
      <c r="U4663" t="s">
        <v>2022</v>
      </c>
    </row>
    <row r="4664" spans="1:21" hidden="1" x14ac:dyDescent="0.25">
      <c r="A4664" t="s">
        <v>1794</v>
      </c>
      <c r="B4664" t="s">
        <v>16</v>
      </c>
      <c r="C4664" t="s">
        <v>17</v>
      </c>
      <c r="E4664" s="1">
        <v>45511</v>
      </c>
      <c r="F4664" s="3" t="s">
        <v>4496</v>
      </c>
      <c r="G4664" t="s">
        <v>4497</v>
      </c>
      <c r="I4664" t="s">
        <v>20</v>
      </c>
      <c r="J4664" s="3" t="s">
        <v>4498</v>
      </c>
      <c r="K4664" s="3">
        <v>7434116010</v>
      </c>
      <c r="L4664" s="3" t="s">
        <v>22</v>
      </c>
      <c r="M4664" s="5">
        <v>47337</v>
      </c>
      <c r="O4664" t="s">
        <v>23</v>
      </c>
      <c r="P4664">
        <v>5</v>
      </c>
      <c r="S4664" s="6">
        <v>45533</v>
      </c>
      <c r="T4664" t="s">
        <v>2777</v>
      </c>
      <c r="U4664" t="s">
        <v>4499</v>
      </c>
    </row>
    <row r="4665" spans="1:21" hidden="1" x14ac:dyDescent="0.25">
      <c r="A4665" t="s">
        <v>1794</v>
      </c>
      <c r="B4665" t="s">
        <v>16</v>
      </c>
      <c r="C4665" t="s">
        <v>17</v>
      </c>
      <c r="E4665" s="1">
        <v>45511</v>
      </c>
      <c r="F4665" s="3" t="s">
        <v>4496</v>
      </c>
      <c r="G4665" t="s">
        <v>4497</v>
      </c>
      <c r="I4665" t="s">
        <v>20</v>
      </c>
      <c r="J4665" s="3" t="s">
        <v>4498</v>
      </c>
      <c r="K4665" s="3">
        <v>7434116010</v>
      </c>
      <c r="L4665" s="3" t="s">
        <v>22</v>
      </c>
      <c r="M4665" s="5">
        <v>47337</v>
      </c>
      <c r="O4665" t="s">
        <v>23</v>
      </c>
      <c r="P4665">
        <v>1</v>
      </c>
      <c r="S4665" s="6">
        <v>45540</v>
      </c>
      <c r="T4665" t="s">
        <v>1996</v>
      </c>
      <c r="U4665" t="s">
        <v>4500</v>
      </c>
    </row>
    <row r="4666" spans="1:21" hidden="1" x14ac:dyDescent="0.25">
      <c r="A4666" t="s">
        <v>1794</v>
      </c>
      <c r="B4666" t="s">
        <v>74</v>
      </c>
      <c r="C4666" t="s">
        <v>17</v>
      </c>
      <c r="E4666" s="1">
        <v>45462</v>
      </c>
      <c r="G4666" t="s">
        <v>1796</v>
      </c>
      <c r="H4666" t="s">
        <v>1797</v>
      </c>
      <c r="I4666" t="s">
        <v>3534</v>
      </c>
      <c r="J4666" s="3" t="s">
        <v>4187</v>
      </c>
      <c r="K4666" s="3" t="s">
        <v>4188</v>
      </c>
      <c r="L4666" s="3" t="s">
        <v>22</v>
      </c>
      <c r="M4666" s="5">
        <v>46154</v>
      </c>
      <c r="O4666" t="s">
        <v>422</v>
      </c>
      <c r="P4666">
        <v>17.125</v>
      </c>
      <c r="S4666" s="6">
        <v>45526</v>
      </c>
      <c r="T4666" t="s">
        <v>28</v>
      </c>
      <c r="U4666" t="s">
        <v>4501</v>
      </c>
    </row>
    <row r="4667" spans="1:21" hidden="1" x14ac:dyDescent="0.25">
      <c r="A4667" t="s">
        <v>1794</v>
      </c>
      <c r="B4667" t="s">
        <v>74</v>
      </c>
      <c r="C4667" t="s">
        <v>17</v>
      </c>
      <c r="E4667" s="1">
        <v>45462</v>
      </c>
      <c r="G4667" t="s">
        <v>1796</v>
      </c>
      <c r="H4667" t="s">
        <v>1797</v>
      </c>
      <c r="I4667" t="s">
        <v>3534</v>
      </c>
      <c r="J4667" s="3" t="s">
        <v>4187</v>
      </c>
      <c r="K4667" s="3" t="s">
        <v>4188</v>
      </c>
      <c r="L4667" s="3" t="s">
        <v>22</v>
      </c>
      <c r="M4667" s="5">
        <v>46154</v>
      </c>
      <c r="O4667" t="s">
        <v>422</v>
      </c>
      <c r="P4667">
        <v>2.875</v>
      </c>
      <c r="S4667" s="6">
        <v>45532</v>
      </c>
      <c r="T4667" t="s">
        <v>2777</v>
      </c>
      <c r="U4667" t="s">
        <v>4502</v>
      </c>
    </row>
    <row r="4668" spans="1:21" hidden="1" x14ac:dyDescent="0.25">
      <c r="A4668" t="s">
        <v>1794</v>
      </c>
      <c r="B4668" t="s">
        <v>16</v>
      </c>
      <c r="C4668" t="s">
        <v>17</v>
      </c>
      <c r="E4668" s="1">
        <v>45511</v>
      </c>
      <c r="F4668" s="3" t="s">
        <v>4503</v>
      </c>
      <c r="G4668" t="s">
        <v>4504</v>
      </c>
      <c r="I4668" t="s">
        <v>20</v>
      </c>
      <c r="J4668" s="3" t="s">
        <v>4505</v>
      </c>
      <c r="K4668" s="3">
        <v>7431859010</v>
      </c>
      <c r="L4668" s="3" t="s">
        <v>22</v>
      </c>
      <c r="M4668" s="5">
        <v>47337</v>
      </c>
      <c r="N4668">
        <v>50</v>
      </c>
      <c r="O4668" t="s">
        <v>23</v>
      </c>
      <c r="R4668" s="10">
        <f>Table1[[#This Row],[Initial Balance]]-P4669-P4670</f>
        <v>0</v>
      </c>
      <c r="S4668" s="6">
        <v>45511</v>
      </c>
      <c r="T4668" t="s">
        <v>2032</v>
      </c>
      <c r="U4668" t="s">
        <v>3813</v>
      </c>
    </row>
    <row r="4669" spans="1:21" hidden="1" x14ac:dyDescent="0.25">
      <c r="A4669" t="s">
        <v>1794</v>
      </c>
      <c r="B4669" t="s">
        <v>16</v>
      </c>
      <c r="C4669" t="s">
        <v>17</v>
      </c>
      <c r="E4669" s="1">
        <v>45511</v>
      </c>
      <c r="F4669" s="3" t="s">
        <v>4503</v>
      </c>
      <c r="G4669" t="s">
        <v>4504</v>
      </c>
      <c r="I4669" t="s">
        <v>20</v>
      </c>
      <c r="J4669" s="3" t="s">
        <v>4505</v>
      </c>
      <c r="K4669" s="3">
        <v>7431859010</v>
      </c>
      <c r="L4669" s="3" t="s">
        <v>22</v>
      </c>
      <c r="M4669" s="5">
        <v>47337</v>
      </c>
      <c r="O4669" t="s">
        <v>23</v>
      </c>
      <c r="P4669">
        <v>48</v>
      </c>
      <c r="S4669" s="6">
        <v>45526</v>
      </c>
      <c r="T4669" t="s">
        <v>28</v>
      </c>
      <c r="U4669" t="s">
        <v>4500</v>
      </c>
    </row>
    <row r="4670" spans="1:21" hidden="1" x14ac:dyDescent="0.25">
      <c r="A4670" t="s">
        <v>1794</v>
      </c>
      <c r="B4670" t="s">
        <v>16</v>
      </c>
      <c r="C4670" t="s">
        <v>17</v>
      </c>
      <c r="E4670" s="1">
        <v>45511</v>
      </c>
      <c r="F4670" s="3" t="s">
        <v>4503</v>
      </c>
      <c r="G4670" t="s">
        <v>4504</v>
      </c>
      <c r="I4670" t="s">
        <v>20</v>
      </c>
      <c r="J4670" s="3" t="s">
        <v>4505</v>
      </c>
      <c r="K4670" s="3">
        <v>7431859010</v>
      </c>
      <c r="L4670" s="3" t="s">
        <v>22</v>
      </c>
      <c r="M4670" s="5">
        <v>47337</v>
      </c>
      <c r="O4670" t="s">
        <v>23</v>
      </c>
      <c r="P4670">
        <v>2</v>
      </c>
      <c r="S4670" s="6">
        <v>45530</v>
      </c>
      <c r="T4670" t="s">
        <v>28</v>
      </c>
      <c r="U4670" t="s">
        <v>4502</v>
      </c>
    </row>
    <row r="4671" spans="1:21" hidden="1" x14ac:dyDescent="0.25">
      <c r="A4671" t="s">
        <v>1794</v>
      </c>
      <c r="B4671" t="s">
        <v>74</v>
      </c>
      <c r="C4671" t="s">
        <v>17</v>
      </c>
      <c r="E4671" s="1">
        <v>45461</v>
      </c>
      <c r="G4671" t="s">
        <v>1796</v>
      </c>
      <c r="H4671" t="s">
        <v>1797</v>
      </c>
      <c r="I4671" t="s">
        <v>3534</v>
      </c>
      <c r="J4671" s="3" t="s">
        <v>4192</v>
      </c>
      <c r="K4671" s="3" t="s">
        <v>4506</v>
      </c>
      <c r="L4671" s="3" t="s">
        <v>22</v>
      </c>
      <c r="M4671" s="5">
        <v>46148</v>
      </c>
      <c r="O4671" t="s">
        <v>422</v>
      </c>
      <c r="P4671">
        <v>19.989999999999998</v>
      </c>
      <c r="S4671" s="6">
        <v>45526</v>
      </c>
      <c r="T4671" t="s">
        <v>28</v>
      </c>
      <c r="U4671" t="s">
        <v>4500</v>
      </c>
    </row>
    <row r="4672" spans="1:21" hidden="1" x14ac:dyDescent="0.25">
      <c r="A4672" t="s">
        <v>1794</v>
      </c>
      <c r="B4672" t="s">
        <v>16</v>
      </c>
      <c r="C4672" t="s">
        <v>17</v>
      </c>
      <c r="E4672" s="1">
        <v>44902</v>
      </c>
      <c r="F4672" s="3" t="s">
        <v>536</v>
      </c>
      <c r="G4672" t="s">
        <v>1945</v>
      </c>
      <c r="H4672" t="s">
        <v>4339</v>
      </c>
      <c r="I4672" t="s">
        <v>33</v>
      </c>
      <c r="J4672" s="3" t="s">
        <v>1946</v>
      </c>
      <c r="K4672" s="3">
        <v>600006</v>
      </c>
      <c r="L4672" s="3" t="s">
        <v>22</v>
      </c>
      <c r="M4672" s="5">
        <v>45974</v>
      </c>
      <c r="O4672" t="s">
        <v>23</v>
      </c>
      <c r="P4672">
        <v>2</v>
      </c>
      <c r="S4672" s="6">
        <v>45524</v>
      </c>
      <c r="T4672" t="s">
        <v>2638</v>
      </c>
      <c r="U4672" t="s">
        <v>4411</v>
      </c>
    </row>
    <row r="4673" spans="1:21" hidden="1" x14ac:dyDescent="0.25">
      <c r="A4673" t="s">
        <v>1794</v>
      </c>
      <c r="B4673" t="s">
        <v>16</v>
      </c>
      <c r="C4673" t="s">
        <v>17</v>
      </c>
      <c r="E4673" s="1">
        <v>44937</v>
      </c>
      <c r="F4673" s="3">
        <v>305180</v>
      </c>
      <c r="G4673" t="s">
        <v>2135</v>
      </c>
      <c r="H4673" t="s">
        <v>3363</v>
      </c>
      <c r="I4673" t="s">
        <v>4379</v>
      </c>
      <c r="J4673" s="3" t="s">
        <v>2136</v>
      </c>
      <c r="K4673" s="3">
        <v>2175385</v>
      </c>
      <c r="L4673" s="3" t="s">
        <v>22</v>
      </c>
      <c r="M4673" s="5">
        <v>46691</v>
      </c>
      <c r="O4673" t="s">
        <v>23</v>
      </c>
      <c r="P4673">
        <v>3</v>
      </c>
      <c r="S4673" s="6">
        <v>45555</v>
      </c>
      <c r="T4673" t="s">
        <v>72</v>
      </c>
      <c r="U4673" t="s">
        <v>4440</v>
      </c>
    </row>
    <row r="4674" spans="1:21" hidden="1" x14ac:dyDescent="0.25">
      <c r="A4674" t="s">
        <v>1794</v>
      </c>
      <c r="B4674" t="s">
        <v>16</v>
      </c>
      <c r="C4674" t="s">
        <v>17</v>
      </c>
      <c r="E4674" s="1">
        <v>45482</v>
      </c>
      <c r="F4674" s="3" t="s">
        <v>4328</v>
      </c>
      <c r="G4674" t="s">
        <v>4329</v>
      </c>
      <c r="H4674" t="s">
        <v>2243</v>
      </c>
      <c r="I4674" t="s">
        <v>3042</v>
      </c>
      <c r="J4674" s="3" t="s">
        <v>4330</v>
      </c>
      <c r="K4674" s="3" t="s">
        <v>2243</v>
      </c>
      <c r="L4674" s="3" t="s">
        <v>22</v>
      </c>
      <c r="M4674" s="5">
        <v>47308</v>
      </c>
      <c r="O4674" t="s">
        <v>23</v>
      </c>
      <c r="P4674">
        <v>23</v>
      </c>
      <c r="S4674" s="6">
        <v>45526</v>
      </c>
      <c r="T4674" t="s">
        <v>2777</v>
      </c>
      <c r="U4674" t="s">
        <v>4500</v>
      </c>
    </row>
    <row r="4675" spans="1:21" hidden="1" x14ac:dyDescent="0.25">
      <c r="A4675" t="s">
        <v>1794</v>
      </c>
      <c r="B4675" t="s">
        <v>16</v>
      </c>
      <c r="C4675" t="s">
        <v>17</v>
      </c>
      <c r="E4675" s="1">
        <v>44942</v>
      </c>
      <c r="F4675" s="3" t="s">
        <v>2120</v>
      </c>
      <c r="G4675" t="s">
        <v>2121</v>
      </c>
      <c r="H4675" t="s">
        <v>2123</v>
      </c>
      <c r="I4675" t="s">
        <v>2123</v>
      </c>
      <c r="J4675" s="3" t="s">
        <v>2124</v>
      </c>
      <c r="K4675" s="3" t="s">
        <v>4509</v>
      </c>
      <c r="L4675" s="3" t="s">
        <v>22</v>
      </c>
      <c r="M4675" s="5">
        <v>46768</v>
      </c>
      <c r="O4675" t="s">
        <v>23</v>
      </c>
      <c r="P4675">
        <v>24</v>
      </c>
      <c r="S4675" s="6">
        <v>45545</v>
      </c>
      <c r="T4675" t="s">
        <v>2591</v>
      </c>
      <c r="U4675" t="s">
        <v>4508</v>
      </c>
    </row>
    <row r="4676" spans="1:21" hidden="1" x14ac:dyDescent="0.25">
      <c r="A4676" t="s">
        <v>1794</v>
      </c>
      <c r="B4676" t="s">
        <v>16</v>
      </c>
      <c r="C4676" t="s">
        <v>17</v>
      </c>
      <c r="E4676" s="1">
        <v>44942</v>
      </c>
      <c r="F4676" s="3" t="s">
        <v>2120</v>
      </c>
      <c r="G4676" t="s">
        <v>2121</v>
      </c>
      <c r="H4676" t="s">
        <v>2123</v>
      </c>
      <c r="I4676" t="s">
        <v>2123</v>
      </c>
      <c r="J4676" s="3" t="s">
        <v>2124</v>
      </c>
      <c r="K4676" s="3" t="s">
        <v>4509</v>
      </c>
      <c r="L4676" s="3" t="s">
        <v>22</v>
      </c>
      <c r="M4676" s="5">
        <v>46768</v>
      </c>
      <c r="O4676" t="s">
        <v>23</v>
      </c>
      <c r="P4676">
        <v>11</v>
      </c>
      <c r="S4676" s="6">
        <v>45560</v>
      </c>
      <c r="T4676" t="s">
        <v>72</v>
      </c>
      <c r="U4676" t="s">
        <v>3004</v>
      </c>
    </row>
    <row r="4677" spans="1:21" hidden="1" x14ac:dyDescent="0.25">
      <c r="A4677" t="s">
        <v>1794</v>
      </c>
      <c r="B4677" t="s">
        <v>16</v>
      </c>
      <c r="C4677" t="s">
        <v>17</v>
      </c>
      <c r="E4677" s="1">
        <v>45035</v>
      </c>
      <c r="F4677" s="3" t="s">
        <v>536</v>
      </c>
      <c r="G4677" t="s">
        <v>2476</v>
      </c>
      <c r="H4677" t="s">
        <v>1435</v>
      </c>
      <c r="J4677" s="3" t="s">
        <v>2477</v>
      </c>
      <c r="K4677" s="3">
        <v>600007</v>
      </c>
      <c r="L4677" s="3" t="s">
        <v>22</v>
      </c>
      <c r="M4677" s="5">
        <v>46087</v>
      </c>
      <c r="O4677" t="s">
        <v>23</v>
      </c>
      <c r="P4677">
        <v>6</v>
      </c>
      <c r="S4677" s="6">
        <v>45545</v>
      </c>
      <c r="T4677" t="s">
        <v>1284</v>
      </c>
      <c r="U4677" t="s">
        <v>4412</v>
      </c>
    </row>
    <row r="4678" spans="1:21" hidden="1" x14ac:dyDescent="0.25">
      <c r="A4678" t="s">
        <v>1794</v>
      </c>
      <c r="B4678" t="s">
        <v>16</v>
      </c>
      <c r="C4678" t="s">
        <v>17</v>
      </c>
      <c r="E4678" s="1">
        <v>45035</v>
      </c>
      <c r="F4678" s="3" t="s">
        <v>536</v>
      </c>
      <c r="G4678" t="s">
        <v>2476</v>
      </c>
      <c r="H4678" t="s">
        <v>1435</v>
      </c>
      <c r="J4678" s="3" t="s">
        <v>2477</v>
      </c>
      <c r="K4678" s="3">
        <v>600007</v>
      </c>
      <c r="L4678" s="3" t="s">
        <v>22</v>
      </c>
      <c r="M4678" s="5">
        <v>46087</v>
      </c>
      <c r="O4678" t="s">
        <v>23</v>
      </c>
      <c r="P4678">
        <v>1</v>
      </c>
      <c r="S4678" s="6">
        <v>45545</v>
      </c>
      <c r="T4678" t="s">
        <v>1284</v>
      </c>
      <c r="U4678" t="s">
        <v>4510</v>
      </c>
    </row>
    <row r="4679" spans="1:21" hidden="1" x14ac:dyDescent="0.25">
      <c r="A4679" t="s">
        <v>1794</v>
      </c>
      <c r="B4679" t="s">
        <v>65</v>
      </c>
      <c r="C4679" t="s">
        <v>17</v>
      </c>
      <c r="E4679" s="1">
        <v>45502</v>
      </c>
      <c r="F4679" s="3" t="s">
        <v>4106</v>
      </c>
      <c r="G4679" t="s">
        <v>4107</v>
      </c>
      <c r="I4679" t="s">
        <v>3950</v>
      </c>
      <c r="J4679" s="3" t="s">
        <v>4511</v>
      </c>
      <c r="K4679" s="3">
        <v>2309687</v>
      </c>
      <c r="L4679" s="3" t="s">
        <v>22</v>
      </c>
      <c r="M4679" s="5">
        <v>47328</v>
      </c>
      <c r="N4679">
        <v>1520</v>
      </c>
      <c r="O4679" t="s">
        <v>23</v>
      </c>
      <c r="R4679" s="10">
        <v>1520</v>
      </c>
      <c r="S4679" s="6">
        <v>45534</v>
      </c>
      <c r="T4679" t="s">
        <v>2032</v>
      </c>
      <c r="U4679" t="s">
        <v>2022</v>
      </c>
    </row>
    <row r="4680" spans="1:21" hidden="1" x14ac:dyDescent="0.25">
      <c r="A4680" t="s">
        <v>145</v>
      </c>
      <c r="B4680" t="s">
        <v>16</v>
      </c>
      <c r="C4680" t="s">
        <v>17</v>
      </c>
      <c r="E4680" s="1">
        <v>44308</v>
      </c>
      <c r="F4680" s="3" t="s">
        <v>447</v>
      </c>
      <c r="G4680" t="s">
        <v>4513</v>
      </c>
      <c r="H4680" t="s">
        <v>187</v>
      </c>
      <c r="I4680" t="s">
        <v>3202</v>
      </c>
      <c r="J4680" s="3" t="s">
        <v>4512</v>
      </c>
      <c r="K4680" s="3">
        <v>27765240</v>
      </c>
      <c r="L4680" s="5" t="s">
        <v>22</v>
      </c>
      <c r="M4680" s="5">
        <v>46034</v>
      </c>
      <c r="O4680" t="s">
        <v>23</v>
      </c>
      <c r="P4680">
        <v>1</v>
      </c>
      <c r="S4680" s="6">
        <v>44945</v>
      </c>
      <c r="T4680" t="s">
        <v>72</v>
      </c>
      <c r="U4680" t="s">
        <v>2424</v>
      </c>
    </row>
    <row r="4681" spans="1:21" hidden="1" x14ac:dyDescent="0.25">
      <c r="A4681" t="s">
        <v>145</v>
      </c>
      <c r="B4681" t="s">
        <v>16</v>
      </c>
      <c r="C4681" t="s">
        <v>17</v>
      </c>
      <c r="E4681" s="1">
        <v>44308</v>
      </c>
      <c r="F4681" s="3" t="s">
        <v>447</v>
      </c>
      <c r="G4681" t="s">
        <v>4513</v>
      </c>
      <c r="H4681" t="s">
        <v>187</v>
      </c>
      <c r="I4681" t="s">
        <v>3202</v>
      </c>
      <c r="J4681" s="3" t="s">
        <v>4512</v>
      </c>
      <c r="K4681" s="3">
        <v>27765240</v>
      </c>
      <c r="L4681" s="3" t="s">
        <v>22</v>
      </c>
      <c r="M4681" s="5">
        <v>46034</v>
      </c>
      <c r="O4681" t="s">
        <v>23</v>
      </c>
      <c r="S4681" s="6">
        <v>45553</v>
      </c>
      <c r="T4681" t="s">
        <v>2032</v>
      </c>
      <c r="U4681" t="s">
        <v>3004</v>
      </c>
    </row>
    <row r="4682" spans="1:21" hidden="1" x14ac:dyDescent="0.25">
      <c r="A4682" t="s">
        <v>145</v>
      </c>
      <c r="B4682" t="s">
        <v>16</v>
      </c>
      <c r="C4682" t="s">
        <v>17</v>
      </c>
      <c r="E4682" s="1">
        <v>44308</v>
      </c>
      <c r="F4682" s="3" t="s">
        <v>447</v>
      </c>
      <c r="G4682" t="s">
        <v>4513</v>
      </c>
      <c r="H4682" t="s">
        <v>187</v>
      </c>
      <c r="I4682" t="s">
        <v>3202</v>
      </c>
      <c r="J4682" s="3" t="s">
        <v>4512</v>
      </c>
      <c r="K4682" s="3">
        <v>27765240</v>
      </c>
      <c r="L4682" s="3" t="s">
        <v>22</v>
      </c>
      <c r="M4682" s="5">
        <v>46034</v>
      </c>
      <c r="O4682" t="s">
        <v>23</v>
      </c>
      <c r="P4682">
        <v>1</v>
      </c>
      <c r="S4682" s="6">
        <v>45553</v>
      </c>
      <c r="T4682" t="s">
        <v>2591</v>
      </c>
      <c r="U4682" t="s">
        <v>4440</v>
      </c>
    </row>
    <row r="4683" spans="1:21" hidden="1" x14ac:dyDescent="0.25">
      <c r="A4683" t="s">
        <v>145</v>
      </c>
      <c r="B4683" t="s">
        <v>65</v>
      </c>
      <c r="C4683" t="s">
        <v>17</v>
      </c>
      <c r="E4683" s="1">
        <v>45540</v>
      </c>
      <c r="F4683" s="3" t="s">
        <v>2179</v>
      </c>
      <c r="G4683" t="s">
        <v>4514</v>
      </c>
      <c r="I4683" t="s">
        <v>67</v>
      </c>
      <c r="J4683" s="3" t="s">
        <v>4515</v>
      </c>
      <c r="K4683" s="3">
        <v>6242001063</v>
      </c>
      <c r="L4683" s="3" t="s">
        <v>22</v>
      </c>
      <c r="M4683" s="5">
        <v>46051</v>
      </c>
      <c r="N4683">
        <v>2000</v>
      </c>
      <c r="O4683" t="s">
        <v>23</v>
      </c>
      <c r="R4683" s="10">
        <v>0</v>
      </c>
      <c r="S4683" s="6">
        <v>45540</v>
      </c>
      <c r="T4683" t="s">
        <v>2032</v>
      </c>
      <c r="U4683" t="s">
        <v>2022</v>
      </c>
    </row>
    <row r="4684" spans="1:21" hidden="1" x14ac:dyDescent="0.25">
      <c r="A4684" t="s">
        <v>145</v>
      </c>
      <c r="B4684" t="s">
        <v>65</v>
      </c>
      <c r="C4684" t="s">
        <v>17</v>
      </c>
      <c r="E4684" s="1">
        <v>45540</v>
      </c>
      <c r="F4684" s="3" t="s">
        <v>2179</v>
      </c>
      <c r="G4684" t="s">
        <v>4514</v>
      </c>
      <c r="I4684" t="s">
        <v>67</v>
      </c>
      <c r="J4684" s="3" t="s">
        <v>4515</v>
      </c>
      <c r="K4684" s="3">
        <v>6242001063</v>
      </c>
      <c r="L4684" s="3" t="s">
        <v>22</v>
      </c>
      <c r="M4684" s="5">
        <v>46051</v>
      </c>
      <c r="O4684" t="s">
        <v>23</v>
      </c>
      <c r="P4684">
        <v>2000</v>
      </c>
      <c r="S4684" s="6">
        <v>45555</v>
      </c>
      <c r="T4684" t="s">
        <v>72</v>
      </c>
      <c r="U4684" t="s">
        <v>4440</v>
      </c>
    </row>
    <row r="4685" spans="1:21" hidden="1" x14ac:dyDescent="0.25">
      <c r="A4685" t="s">
        <v>145</v>
      </c>
      <c r="B4685" t="s">
        <v>65</v>
      </c>
      <c r="C4685" t="s">
        <v>17</v>
      </c>
      <c r="E4685" s="1">
        <v>45540</v>
      </c>
      <c r="F4685" s="3">
        <v>19700360</v>
      </c>
      <c r="G4685" t="s">
        <v>4516</v>
      </c>
      <c r="I4685" t="s">
        <v>67</v>
      </c>
      <c r="J4685" s="3" t="s">
        <v>4517</v>
      </c>
      <c r="K4685" s="3" t="s">
        <v>4518</v>
      </c>
      <c r="L4685" s="3" t="s">
        <v>22</v>
      </c>
      <c r="M4685" s="5">
        <v>45961</v>
      </c>
      <c r="N4685">
        <v>2000</v>
      </c>
      <c r="O4685" t="s">
        <v>23</v>
      </c>
      <c r="R4685" s="10">
        <v>0</v>
      </c>
      <c r="S4685" s="6">
        <v>45540</v>
      </c>
      <c r="T4685" t="s">
        <v>2032</v>
      </c>
      <c r="U4685" t="s">
        <v>2022</v>
      </c>
    </row>
    <row r="4686" spans="1:21" hidden="1" x14ac:dyDescent="0.25">
      <c r="A4686" t="s">
        <v>145</v>
      </c>
      <c r="B4686" t="s">
        <v>65</v>
      </c>
      <c r="C4686" t="s">
        <v>17</v>
      </c>
      <c r="E4686" s="1">
        <v>45540</v>
      </c>
      <c r="F4686" s="3">
        <v>19700360</v>
      </c>
      <c r="G4686" t="s">
        <v>4516</v>
      </c>
      <c r="I4686" t="s">
        <v>67</v>
      </c>
      <c r="J4686" s="3" t="s">
        <v>4517</v>
      </c>
      <c r="K4686" s="3" t="s">
        <v>4518</v>
      </c>
      <c r="L4686" s="3" t="s">
        <v>22</v>
      </c>
      <c r="M4686" s="5">
        <v>45961</v>
      </c>
      <c r="O4686" t="s">
        <v>23</v>
      </c>
      <c r="P4686">
        <v>2000</v>
      </c>
      <c r="S4686" s="6">
        <v>45555</v>
      </c>
      <c r="T4686" t="s">
        <v>72</v>
      </c>
      <c r="U4686" t="s">
        <v>4440</v>
      </c>
    </row>
    <row r="4687" spans="1:21" hidden="1" x14ac:dyDescent="0.25">
      <c r="A4687" t="s">
        <v>145</v>
      </c>
      <c r="B4687" t="s">
        <v>16</v>
      </c>
      <c r="C4687" t="s">
        <v>17</v>
      </c>
      <c r="E4687" s="1">
        <v>45540</v>
      </c>
      <c r="F4687" s="3" t="s">
        <v>217</v>
      </c>
      <c r="G4687" t="s">
        <v>4448</v>
      </c>
      <c r="H4687" t="s">
        <v>4354</v>
      </c>
      <c r="I4687" t="s">
        <v>3219</v>
      </c>
      <c r="J4687" s="3" t="s">
        <v>4519</v>
      </c>
      <c r="K4687" s="3" t="s">
        <v>4520</v>
      </c>
      <c r="L4687" s="3" t="s">
        <v>22</v>
      </c>
      <c r="M4687" s="5">
        <v>47366</v>
      </c>
      <c r="N4687">
        <v>1</v>
      </c>
      <c r="O4687" t="s">
        <v>23</v>
      </c>
      <c r="R4687" s="10">
        <v>0</v>
      </c>
      <c r="S4687" s="6">
        <v>45540</v>
      </c>
      <c r="T4687" t="s">
        <v>2032</v>
      </c>
      <c r="U4687" t="s">
        <v>2022</v>
      </c>
    </row>
    <row r="4688" spans="1:21" hidden="1" x14ac:dyDescent="0.25">
      <c r="A4688" t="s">
        <v>145</v>
      </c>
      <c r="B4688" t="s">
        <v>16</v>
      </c>
      <c r="C4688" t="s">
        <v>17</v>
      </c>
      <c r="E4688" s="1">
        <v>45540</v>
      </c>
      <c r="F4688" s="3" t="s">
        <v>217</v>
      </c>
      <c r="G4688" t="s">
        <v>4448</v>
      </c>
      <c r="H4688" t="s">
        <v>4354</v>
      </c>
      <c r="I4688" t="s">
        <v>3219</v>
      </c>
      <c r="J4688" s="3" t="s">
        <v>4519</v>
      </c>
      <c r="K4688" s="3" t="s">
        <v>4520</v>
      </c>
      <c r="L4688" s="3" t="s">
        <v>22</v>
      </c>
      <c r="M4688" s="5">
        <v>47366</v>
      </c>
      <c r="O4688" t="s">
        <v>23</v>
      </c>
      <c r="P4688">
        <v>1</v>
      </c>
      <c r="S4688" s="6">
        <v>45553</v>
      </c>
      <c r="T4688" t="s">
        <v>72</v>
      </c>
      <c r="U4688" t="s">
        <v>4521</v>
      </c>
    </row>
    <row r="4689" spans="1:21" hidden="1" x14ac:dyDescent="0.25">
      <c r="A4689" t="s">
        <v>1647</v>
      </c>
      <c r="B4689" t="s">
        <v>74</v>
      </c>
      <c r="C4689" t="s">
        <v>722</v>
      </c>
      <c r="E4689" s="1">
        <v>45561</v>
      </c>
      <c r="F4689" s="3">
        <v>743679</v>
      </c>
      <c r="G4689" t="s">
        <v>4522</v>
      </c>
      <c r="I4689" t="s">
        <v>3629</v>
      </c>
      <c r="J4689" s="3" t="s">
        <v>4523</v>
      </c>
      <c r="K4689" s="3">
        <v>100964</v>
      </c>
      <c r="L4689" s="3" t="s">
        <v>22</v>
      </c>
      <c r="M4689" s="5">
        <v>45930</v>
      </c>
      <c r="N4689">
        <v>25000</v>
      </c>
      <c r="O4689" t="s">
        <v>422</v>
      </c>
      <c r="R4689" s="10">
        <f>Table1[[#This Row],[Initial Balance]]-P4690</f>
        <v>24999.968260000001</v>
      </c>
      <c r="S4689" s="6">
        <v>45562</v>
      </c>
      <c r="T4689" t="s">
        <v>1996</v>
      </c>
      <c r="U4689" t="s">
        <v>3274</v>
      </c>
    </row>
    <row r="4690" spans="1:21" hidden="1" x14ac:dyDescent="0.25">
      <c r="A4690" t="s">
        <v>1647</v>
      </c>
      <c r="B4690" t="s">
        <v>74</v>
      </c>
      <c r="C4690" t="s">
        <v>17</v>
      </c>
      <c r="E4690" s="1">
        <v>45561</v>
      </c>
      <c r="F4690" s="3">
        <v>743679</v>
      </c>
      <c r="G4690" t="s">
        <v>4522</v>
      </c>
      <c r="I4690" t="s">
        <v>3629</v>
      </c>
      <c r="J4690" s="3" t="s">
        <v>4523</v>
      </c>
      <c r="K4690" s="3">
        <v>100964</v>
      </c>
      <c r="L4690" s="3" t="s">
        <v>22</v>
      </c>
      <c r="M4690" s="5">
        <v>45930</v>
      </c>
      <c r="O4690" t="s">
        <v>422</v>
      </c>
      <c r="P4690">
        <v>3.1739999999999997E-2</v>
      </c>
      <c r="S4690" s="6">
        <v>45565</v>
      </c>
      <c r="T4690" t="s">
        <v>2032</v>
      </c>
      <c r="U4690" t="s">
        <v>2022</v>
      </c>
    </row>
    <row r="4691" spans="1:21" hidden="1" x14ac:dyDescent="0.25">
      <c r="A4691" t="s">
        <v>3911</v>
      </c>
      <c r="B4691" t="s">
        <v>16</v>
      </c>
      <c r="C4691" t="s">
        <v>17</v>
      </c>
      <c r="D4691" t="s">
        <v>2243</v>
      </c>
      <c r="E4691" s="1">
        <v>45565</v>
      </c>
      <c r="F4691" s="3" t="s">
        <v>4524</v>
      </c>
      <c r="G4691" t="s">
        <v>4525</v>
      </c>
      <c r="I4691" t="s">
        <v>3510</v>
      </c>
      <c r="J4691" s="3" t="s">
        <v>4526</v>
      </c>
      <c r="K4691" s="3" t="s">
        <v>4527</v>
      </c>
      <c r="L4691" s="3" t="s">
        <v>22</v>
      </c>
      <c r="M4691" s="5">
        <v>46204</v>
      </c>
      <c r="N4691">
        <v>50</v>
      </c>
      <c r="O4691" t="s">
        <v>525</v>
      </c>
      <c r="R4691" s="10">
        <v>50</v>
      </c>
      <c r="S4691" s="6">
        <v>45565</v>
      </c>
      <c r="T4691" t="s">
        <v>2032</v>
      </c>
      <c r="U4691" t="s">
        <v>2022</v>
      </c>
    </row>
    <row r="4692" spans="1:21" hidden="1" x14ac:dyDescent="0.25">
      <c r="A4692" t="s">
        <v>1647</v>
      </c>
      <c r="B4692" t="s">
        <v>16</v>
      </c>
      <c r="C4692" t="s">
        <v>17</v>
      </c>
      <c r="D4692" t="s">
        <v>2243</v>
      </c>
      <c r="E4692" s="1">
        <v>45551</v>
      </c>
      <c r="F4692" s="3" t="s">
        <v>4063</v>
      </c>
      <c r="G4692" t="s">
        <v>4528</v>
      </c>
      <c r="I4692" t="s">
        <v>3042</v>
      </c>
      <c r="J4692" s="3" t="s">
        <v>4529</v>
      </c>
      <c r="K4692" s="3" t="s">
        <v>2243</v>
      </c>
      <c r="L4692" s="3" t="s">
        <v>22</v>
      </c>
      <c r="M4692" s="5">
        <v>47377</v>
      </c>
      <c r="N4692">
        <v>10</v>
      </c>
      <c r="O4692" t="s">
        <v>23</v>
      </c>
      <c r="R4692" s="10">
        <v>10</v>
      </c>
      <c r="S4692" s="6">
        <v>45561</v>
      </c>
      <c r="T4692" t="s">
        <v>2032</v>
      </c>
      <c r="U4692" t="s">
        <v>104</v>
      </c>
    </row>
    <row r="4693" spans="1:21" hidden="1" x14ac:dyDescent="0.25">
      <c r="A4693" t="s">
        <v>1647</v>
      </c>
      <c r="B4693" t="s">
        <v>16</v>
      </c>
      <c r="C4693" t="s">
        <v>17</v>
      </c>
      <c r="D4693" t="s">
        <v>2243</v>
      </c>
      <c r="E4693" s="1">
        <v>45551</v>
      </c>
      <c r="F4693" s="3" t="s">
        <v>4530</v>
      </c>
      <c r="G4693" t="s">
        <v>3309</v>
      </c>
      <c r="I4693" t="s">
        <v>3042</v>
      </c>
      <c r="J4693" s="3" t="s">
        <v>4531</v>
      </c>
      <c r="K4693" s="3" t="s">
        <v>2243</v>
      </c>
      <c r="L4693" s="3" t="s">
        <v>22</v>
      </c>
      <c r="M4693" s="5">
        <v>47377</v>
      </c>
      <c r="N4693">
        <v>8</v>
      </c>
      <c r="O4693" t="s">
        <v>23</v>
      </c>
      <c r="R4693" s="10">
        <v>8</v>
      </c>
      <c r="S4693" s="6">
        <v>45561</v>
      </c>
      <c r="T4693" t="s">
        <v>2032</v>
      </c>
      <c r="U4693" t="s">
        <v>104</v>
      </c>
    </row>
    <row r="4694" spans="1:21" hidden="1" x14ac:dyDescent="0.25">
      <c r="A4694" t="s">
        <v>3731</v>
      </c>
      <c r="B4694" t="s">
        <v>74</v>
      </c>
      <c r="C4694" t="s">
        <v>17</v>
      </c>
      <c r="D4694" t="s">
        <v>2243</v>
      </c>
      <c r="E4694" s="1">
        <v>45379</v>
      </c>
      <c r="F4694" s="3" t="s">
        <v>3755</v>
      </c>
      <c r="G4694" t="s">
        <v>4414</v>
      </c>
      <c r="H4694" t="s">
        <v>2243</v>
      </c>
      <c r="I4694" t="s">
        <v>1702</v>
      </c>
      <c r="J4694" s="3" t="s">
        <v>4118</v>
      </c>
      <c r="K4694" s="3" t="s">
        <v>4119</v>
      </c>
      <c r="L4694" s="3" t="s">
        <v>22</v>
      </c>
      <c r="M4694" s="5">
        <v>46446</v>
      </c>
      <c r="O4694" t="s">
        <v>3541</v>
      </c>
      <c r="P4694">
        <v>60</v>
      </c>
      <c r="S4694" s="6">
        <v>45524</v>
      </c>
      <c r="T4694" t="s">
        <v>2638</v>
      </c>
      <c r="U4694" t="s">
        <v>4411</v>
      </c>
    </row>
    <row r="4695" spans="1:21" hidden="1" x14ac:dyDescent="0.25">
      <c r="A4695" t="s">
        <v>1647</v>
      </c>
      <c r="B4695" t="s">
        <v>16</v>
      </c>
      <c r="C4695" t="s">
        <v>17</v>
      </c>
      <c r="D4695" t="s">
        <v>2243</v>
      </c>
      <c r="E4695" s="1">
        <v>45519</v>
      </c>
      <c r="F4695" s="3" t="s">
        <v>3857</v>
      </c>
      <c r="G4695" t="s">
        <v>4532</v>
      </c>
      <c r="H4695" t="s">
        <v>4339</v>
      </c>
      <c r="I4695" t="s">
        <v>233</v>
      </c>
      <c r="J4695" s="3" t="s">
        <v>4533</v>
      </c>
      <c r="K4695" s="3">
        <v>89203</v>
      </c>
      <c r="L4695" s="3" t="s">
        <v>22</v>
      </c>
      <c r="M4695" s="5">
        <v>47345</v>
      </c>
      <c r="N4695">
        <v>12</v>
      </c>
      <c r="O4695" t="s">
        <v>23</v>
      </c>
      <c r="R4695" s="10">
        <v>11</v>
      </c>
      <c r="S4695" s="6">
        <v>45519</v>
      </c>
      <c r="T4695" t="s">
        <v>2032</v>
      </c>
      <c r="U4695" t="s">
        <v>104</v>
      </c>
    </row>
    <row r="4696" spans="1:21" hidden="1" x14ac:dyDescent="0.25">
      <c r="A4696" t="s">
        <v>1647</v>
      </c>
      <c r="B4696" t="s">
        <v>16</v>
      </c>
      <c r="C4696" t="s">
        <v>17</v>
      </c>
      <c r="D4696" t="s">
        <v>2243</v>
      </c>
      <c r="E4696" s="1">
        <v>45519</v>
      </c>
      <c r="F4696" s="3" t="s">
        <v>3857</v>
      </c>
      <c r="G4696" t="s">
        <v>4532</v>
      </c>
      <c r="H4696" t="s">
        <v>4339</v>
      </c>
      <c r="I4696" t="s">
        <v>233</v>
      </c>
      <c r="J4696" s="3" t="s">
        <v>4533</v>
      </c>
      <c r="K4696" s="3">
        <v>89203</v>
      </c>
      <c r="L4696" s="3" t="s">
        <v>22</v>
      </c>
      <c r="M4696" s="5">
        <v>47345</v>
      </c>
      <c r="O4696" t="s">
        <v>23</v>
      </c>
      <c r="P4696">
        <v>1</v>
      </c>
      <c r="S4696" s="6">
        <v>45541</v>
      </c>
      <c r="T4696" t="s">
        <v>689</v>
      </c>
      <c r="U4696" t="s">
        <v>4534</v>
      </c>
    </row>
    <row r="4697" spans="1:21" hidden="1" x14ac:dyDescent="0.25">
      <c r="A4697" t="s">
        <v>1647</v>
      </c>
      <c r="B4697" t="s">
        <v>74</v>
      </c>
      <c r="C4697" t="s">
        <v>17</v>
      </c>
      <c r="D4697" t="s">
        <v>2243</v>
      </c>
      <c r="E4697" s="1">
        <v>45385</v>
      </c>
      <c r="F4697" s="3" t="s">
        <v>2243</v>
      </c>
      <c r="G4697" t="s">
        <v>3621</v>
      </c>
      <c r="H4697" t="s">
        <v>2982</v>
      </c>
      <c r="I4697" t="s">
        <v>3270</v>
      </c>
      <c r="J4697" s="3" t="s">
        <v>4081</v>
      </c>
      <c r="K4697" s="3" t="s">
        <v>4082</v>
      </c>
      <c r="L4697" s="3" t="s">
        <v>102</v>
      </c>
      <c r="M4697" s="5">
        <v>45621</v>
      </c>
      <c r="O4697" t="s">
        <v>422</v>
      </c>
      <c r="P4697">
        <v>1.5883</v>
      </c>
      <c r="S4697" s="6">
        <v>45541</v>
      </c>
      <c r="T4697" t="s">
        <v>689</v>
      </c>
      <c r="U4697" t="s">
        <v>4534</v>
      </c>
    </row>
    <row r="4698" spans="1:21" hidden="1" x14ac:dyDescent="0.25">
      <c r="A4698" t="s">
        <v>1647</v>
      </c>
      <c r="B4698" t="s">
        <v>74</v>
      </c>
      <c r="C4698" t="s">
        <v>17</v>
      </c>
      <c r="E4698" s="1">
        <v>45020</v>
      </c>
      <c r="F4698" s="3" t="s">
        <v>2243</v>
      </c>
      <c r="G4698" t="s">
        <v>3287</v>
      </c>
      <c r="H4698" t="s">
        <v>1769</v>
      </c>
      <c r="J4698" s="3" t="s">
        <v>2746</v>
      </c>
      <c r="K4698" s="3" t="s">
        <v>2747</v>
      </c>
      <c r="L4698" s="3" t="s">
        <v>102</v>
      </c>
      <c r="M4698" s="5">
        <v>45324</v>
      </c>
      <c r="O4698" t="s">
        <v>422</v>
      </c>
      <c r="P4698">
        <v>0.58099999999999996</v>
      </c>
      <c r="S4698" s="6">
        <v>45498</v>
      </c>
      <c r="T4698" t="s">
        <v>199</v>
      </c>
      <c r="U4698" t="s">
        <v>4372</v>
      </c>
    </row>
    <row r="4699" spans="1:21" hidden="1" x14ac:dyDescent="0.25">
      <c r="A4699" t="s">
        <v>1647</v>
      </c>
      <c r="B4699" t="s">
        <v>74</v>
      </c>
      <c r="C4699" t="s">
        <v>17</v>
      </c>
      <c r="E4699" s="1">
        <v>45020</v>
      </c>
      <c r="F4699" s="3" t="s">
        <v>2243</v>
      </c>
      <c r="G4699" t="s">
        <v>3287</v>
      </c>
      <c r="H4699" t="s">
        <v>1769</v>
      </c>
      <c r="J4699" s="3" t="s">
        <v>2746</v>
      </c>
      <c r="K4699" s="3" t="s">
        <v>2747</v>
      </c>
      <c r="L4699" s="3" t="s">
        <v>102</v>
      </c>
      <c r="M4699" s="5">
        <v>45324</v>
      </c>
      <c r="O4699" t="s">
        <v>422</v>
      </c>
      <c r="P4699">
        <v>0.3669</v>
      </c>
      <c r="S4699" s="6">
        <v>45541</v>
      </c>
      <c r="T4699" t="s">
        <v>689</v>
      </c>
      <c r="U4699" t="s">
        <v>4534</v>
      </c>
    </row>
    <row r="4700" spans="1:21" hidden="1" x14ac:dyDescent="0.25">
      <c r="A4700" t="s">
        <v>1647</v>
      </c>
      <c r="B4700" t="s">
        <v>65</v>
      </c>
      <c r="C4700" t="s">
        <v>17</v>
      </c>
      <c r="E4700" s="1">
        <v>45376</v>
      </c>
      <c r="F4700" s="3" t="s">
        <v>1648</v>
      </c>
      <c r="G4700" t="s">
        <v>3954</v>
      </c>
      <c r="I4700" t="s">
        <v>3292</v>
      </c>
      <c r="J4700" s="3" t="s">
        <v>3868</v>
      </c>
      <c r="K4700" s="3" t="s">
        <v>2585</v>
      </c>
      <c r="L4700" s="3" t="s">
        <v>22</v>
      </c>
      <c r="M4700" s="5">
        <v>45716</v>
      </c>
      <c r="O4700" t="s">
        <v>23</v>
      </c>
      <c r="P4700">
        <v>75100</v>
      </c>
      <c r="S4700" s="6">
        <v>45541</v>
      </c>
      <c r="T4700" t="s">
        <v>689</v>
      </c>
      <c r="U4700" t="s">
        <v>4534</v>
      </c>
    </row>
    <row r="4701" spans="1:21" hidden="1" x14ac:dyDescent="0.25">
      <c r="A4701" t="s">
        <v>1647</v>
      </c>
      <c r="B4701" t="s">
        <v>16</v>
      </c>
      <c r="C4701" t="s">
        <v>17</v>
      </c>
      <c r="D4701" t="s">
        <v>2243</v>
      </c>
      <c r="E4701" s="1">
        <v>45448</v>
      </c>
      <c r="F4701" s="3" t="s">
        <v>3683</v>
      </c>
      <c r="G4701" t="s">
        <v>4157</v>
      </c>
      <c r="I4701" t="s">
        <v>3042</v>
      </c>
      <c r="J4701" s="3" t="s">
        <v>4158</v>
      </c>
      <c r="K4701" s="3" t="s">
        <v>2243</v>
      </c>
      <c r="L4701" s="3" t="s">
        <v>22</v>
      </c>
      <c r="M4701" s="5">
        <v>47274</v>
      </c>
      <c r="O4701" t="s">
        <v>23</v>
      </c>
      <c r="P4701">
        <v>2</v>
      </c>
      <c r="S4701" s="6">
        <v>45541</v>
      </c>
      <c r="T4701" t="s">
        <v>689</v>
      </c>
      <c r="U4701" t="s">
        <v>4534</v>
      </c>
    </row>
    <row r="4702" spans="1:21" hidden="1" x14ac:dyDescent="0.25">
      <c r="A4702" t="s">
        <v>145</v>
      </c>
      <c r="B4702" t="s">
        <v>74</v>
      </c>
      <c r="C4702" t="s">
        <v>17</v>
      </c>
      <c r="D4702" t="s">
        <v>2243</v>
      </c>
      <c r="E4702" s="1">
        <v>45532</v>
      </c>
      <c r="F4702" s="3">
        <v>2701</v>
      </c>
      <c r="G4702" t="s">
        <v>2812</v>
      </c>
      <c r="H4702" t="s">
        <v>4339</v>
      </c>
      <c r="I4702" t="s">
        <v>3144</v>
      </c>
      <c r="J4702" s="3" t="s">
        <v>4535</v>
      </c>
      <c r="K4702" s="3" t="s">
        <v>4536</v>
      </c>
      <c r="L4702" s="3" t="s">
        <v>22</v>
      </c>
      <c r="M4702" s="5">
        <v>46568</v>
      </c>
      <c r="N4702">
        <v>4</v>
      </c>
      <c r="O4702" t="s">
        <v>227</v>
      </c>
      <c r="R4702" s="10">
        <v>2</v>
      </c>
      <c r="S4702" s="6">
        <v>45548</v>
      </c>
      <c r="T4702" t="s">
        <v>2032</v>
      </c>
      <c r="U4702" t="s">
        <v>104</v>
      </c>
    </row>
    <row r="4703" spans="1:21" hidden="1" x14ac:dyDescent="0.25">
      <c r="A4703" t="s">
        <v>145</v>
      </c>
      <c r="B4703" t="s">
        <v>74</v>
      </c>
      <c r="C4703" t="s">
        <v>17</v>
      </c>
      <c r="D4703" t="s">
        <v>2243</v>
      </c>
      <c r="E4703" s="1">
        <v>45532</v>
      </c>
      <c r="F4703" s="3">
        <v>2701</v>
      </c>
      <c r="G4703" t="s">
        <v>2812</v>
      </c>
      <c r="H4703" t="s">
        <v>4339</v>
      </c>
      <c r="I4703" t="s">
        <v>3144</v>
      </c>
      <c r="J4703" s="3" t="s">
        <v>4535</v>
      </c>
      <c r="K4703" s="3" t="s">
        <v>4536</v>
      </c>
      <c r="L4703" s="3" t="s">
        <v>22</v>
      </c>
      <c r="M4703" s="5">
        <v>46568</v>
      </c>
      <c r="O4703" t="s">
        <v>227</v>
      </c>
      <c r="P4703">
        <v>4</v>
      </c>
      <c r="S4703" s="6">
        <v>45552</v>
      </c>
      <c r="T4703" t="s">
        <v>72</v>
      </c>
      <c r="U4703" t="s">
        <v>4440</v>
      </c>
    </row>
    <row r="4704" spans="1:21" hidden="1" x14ac:dyDescent="0.25">
      <c r="A4704" t="s">
        <v>145</v>
      </c>
      <c r="B4704" t="s">
        <v>74</v>
      </c>
      <c r="C4704" t="s">
        <v>17</v>
      </c>
      <c r="D4704" t="s">
        <v>2243</v>
      </c>
      <c r="E4704" s="1">
        <v>45532</v>
      </c>
      <c r="F4704" s="3">
        <v>2701</v>
      </c>
      <c r="G4704" t="s">
        <v>2812</v>
      </c>
      <c r="H4704" t="s">
        <v>3383</v>
      </c>
      <c r="I4704" t="s">
        <v>3144</v>
      </c>
      <c r="J4704" s="3" t="s">
        <v>4535</v>
      </c>
      <c r="K4704" s="3" t="s">
        <v>4536</v>
      </c>
      <c r="L4704" s="3" t="s">
        <v>22</v>
      </c>
      <c r="M4704" s="5">
        <v>46568</v>
      </c>
      <c r="O4704" t="s">
        <v>227</v>
      </c>
      <c r="Q4704">
        <v>2</v>
      </c>
      <c r="S4704" s="6">
        <v>45559</v>
      </c>
      <c r="T4704" t="s">
        <v>72</v>
      </c>
      <c r="U4704" t="s">
        <v>3004</v>
      </c>
    </row>
    <row r="4705" spans="1:21" hidden="1" x14ac:dyDescent="0.25">
      <c r="A4705" t="s">
        <v>145</v>
      </c>
      <c r="B4705" t="s">
        <v>16</v>
      </c>
      <c r="C4705" t="s">
        <v>17</v>
      </c>
      <c r="E4705" s="1">
        <v>44377</v>
      </c>
      <c r="F4705" s="3" t="s">
        <v>361</v>
      </c>
      <c r="G4705" t="s">
        <v>362</v>
      </c>
      <c r="H4705" t="s">
        <v>3363</v>
      </c>
      <c r="J4705" s="3" t="s">
        <v>365</v>
      </c>
      <c r="K4705" s="3">
        <v>6052104011</v>
      </c>
      <c r="L4705" s="3" t="s">
        <v>22</v>
      </c>
      <c r="M4705" s="5">
        <v>46203</v>
      </c>
      <c r="O4705" t="s">
        <v>23</v>
      </c>
      <c r="Q4705">
        <v>1</v>
      </c>
      <c r="S4705" s="6">
        <v>45559</v>
      </c>
      <c r="T4705" t="s">
        <v>72</v>
      </c>
      <c r="U4705" t="s">
        <v>4537</v>
      </c>
    </row>
    <row r="4706" spans="1:21" hidden="1" x14ac:dyDescent="0.25">
      <c r="A4706" t="s">
        <v>145</v>
      </c>
      <c r="B4706" t="s">
        <v>16</v>
      </c>
      <c r="C4706" t="s">
        <v>17</v>
      </c>
      <c r="E4706" s="1">
        <v>44915</v>
      </c>
      <c r="F4706" s="3" t="s">
        <v>1430</v>
      </c>
      <c r="G4706" t="s">
        <v>4539</v>
      </c>
      <c r="H4706" t="s">
        <v>3219</v>
      </c>
      <c r="I4706" t="s">
        <v>3219</v>
      </c>
      <c r="J4706" s="3" t="s">
        <v>1965</v>
      </c>
      <c r="K4706" s="3" t="s">
        <v>1966</v>
      </c>
      <c r="L4706" s="3" t="s">
        <v>22</v>
      </c>
      <c r="M4706" s="5">
        <v>45961</v>
      </c>
      <c r="O4706" t="s">
        <v>23</v>
      </c>
      <c r="P4706">
        <v>1</v>
      </c>
      <c r="S4706" s="6">
        <v>44967</v>
      </c>
      <c r="T4706" t="s">
        <v>72</v>
      </c>
      <c r="U4706" t="s">
        <v>4538</v>
      </c>
    </row>
    <row r="4707" spans="1:21" hidden="1" x14ac:dyDescent="0.25">
      <c r="A4707" t="s">
        <v>145</v>
      </c>
      <c r="B4707" t="s">
        <v>16</v>
      </c>
      <c r="C4707" t="s">
        <v>17</v>
      </c>
      <c r="E4707" s="1">
        <v>45551</v>
      </c>
      <c r="F4707" s="3">
        <v>3100499</v>
      </c>
      <c r="G4707" t="s">
        <v>3922</v>
      </c>
      <c r="H4707" t="s">
        <v>187</v>
      </c>
      <c r="I4707" t="s">
        <v>897</v>
      </c>
      <c r="J4707" s="3" t="s">
        <v>4540</v>
      </c>
      <c r="K4707" s="3" t="s">
        <v>4452</v>
      </c>
      <c r="L4707" s="3" t="s">
        <v>22</v>
      </c>
      <c r="M4707" s="5">
        <v>47208</v>
      </c>
      <c r="N4707">
        <v>100</v>
      </c>
      <c r="O4707" t="s">
        <v>525</v>
      </c>
      <c r="S4707" s="6">
        <v>45551</v>
      </c>
      <c r="T4707" t="s">
        <v>2032</v>
      </c>
      <c r="U4707" t="s">
        <v>104</v>
      </c>
    </row>
    <row r="4708" spans="1:21" hidden="1" x14ac:dyDescent="0.25">
      <c r="A4708" t="s">
        <v>145</v>
      </c>
      <c r="B4708" t="s">
        <v>74</v>
      </c>
      <c r="C4708" t="s">
        <v>17</v>
      </c>
      <c r="E4708" s="1">
        <v>45532</v>
      </c>
      <c r="F4708" s="3">
        <v>7450</v>
      </c>
      <c r="G4708" t="s">
        <v>2759</v>
      </c>
      <c r="H4708" t="s">
        <v>4339</v>
      </c>
      <c r="I4708" t="s">
        <v>3253</v>
      </c>
      <c r="J4708" s="3" t="s">
        <v>4542</v>
      </c>
      <c r="K4708" s="3" t="s">
        <v>4543</v>
      </c>
      <c r="L4708" s="3" t="s">
        <v>22</v>
      </c>
      <c r="M4708" s="5">
        <v>46112</v>
      </c>
      <c r="N4708">
        <v>4</v>
      </c>
      <c r="O4708" t="s">
        <v>3541</v>
      </c>
      <c r="R4708" s="10">
        <v>3</v>
      </c>
      <c r="S4708" s="6">
        <v>45548</v>
      </c>
      <c r="T4708" t="s">
        <v>2032</v>
      </c>
      <c r="U4708" t="s">
        <v>104</v>
      </c>
    </row>
    <row r="4709" spans="1:21" hidden="1" x14ac:dyDescent="0.25">
      <c r="A4709" t="s">
        <v>145</v>
      </c>
      <c r="B4709" t="s">
        <v>74</v>
      </c>
      <c r="C4709" t="s">
        <v>17</v>
      </c>
      <c r="E4709" s="1">
        <v>45532</v>
      </c>
      <c r="F4709" s="3">
        <v>7450</v>
      </c>
      <c r="G4709" t="s">
        <v>2759</v>
      </c>
      <c r="H4709" t="s">
        <v>4339</v>
      </c>
      <c r="I4709" t="s">
        <v>3253</v>
      </c>
      <c r="J4709" s="3" t="s">
        <v>4542</v>
      </c>
      <c r="K4709" s="3" t="s">
        <v>4543</v>
      </c>
      <c r="L4709" s="3" t="s">
        <v>22</v>
      </c>
      <c r="M4709" s="5">
        <v>46112</v>
      </c>
      <c r="O4709" t="s">
        <v>3541</v>
      </c>
      <c r="P4709">
        <v>2</v>
      </c>
      <c r="S4709" s="6">
        <v>45551</v>
      </c>
      <c r="T4709" t="s">
        <v>72</v>
      </c>
      <c r="U4709" t="s">
        <v>4440</v>
      </c>
    </row>
    <row r="4710" spans="1:21" hidden="1" x14ac:dyDescent="0.25">
      <c r="A4710" t="s">
        <v>145</v>
      </c>
      <c r="B4710" t="s">
        <v>74</v>
      </c>
      <c r="C4710" t="s">
        <v>17</v>
      </c>
      <c r="E4710" s="1">
        <v>45532</v>
      </c>
      <c r="F4710" s="3">
        <v>7450</v>
      </c>
      <c r="G4710" t="s">
        <v>2759</v>
      </c>
      <c r="H4710" t="s">
        <v>4541</v>
      </c>
      <c r="I4710" t="s">
        <v>3253</v>
      </c>
      <c r="J4710" s="3" t="s">
        <v>4542</v>
      </c>
      <c r="K4710" s="3" t="s">
        <v>4543</v>
      </c>
      <c r="L4710" s="3" t="s">
        <v>22</v>
      </c>
      <c r="M4710" s="5">
        <v>46112</v>
      </c>
      <c r="O4710" t="s">
        <v>3541</v>
      </c>
      <c r="Q4710">
        <v>1</v>
      </c>
      <c r="S4710" s="6">
        <v>45559</v>
      </c>
      <c r="T4710" t="s">
        <v>72</v>
      </c>
      <c r="U4710" t="s">
        <v>3004</v>
      </c>
    </row>
    <row r="4711" spans="1:21" hidden="1" x14ac:dyDescent="0.25">
      <c r="A4711" t="s">
        <v>145</v>
      </c>
      <c r="B4711" t="s">
        <v>74</v>
      </c>
      <c r="C4711" t="s">
        <v>17</v>
      </c>
      <c r="E4711" s="1">
        <v>45532</v>
      </c>
      <c r="F4711" s="3" t="s">
        <v>2493</v>
      </c>
      <c r="G4711" t="s">
        <v>4414</v>
      </c>
      <c r="I4711" t="s">
        <v>1702</v>
      </c>
      <c r="J4711" s="3" t="s">
        <v>4544</v>
      </c>
      <c r="K4711" s="3" t="s">
        <v>4484</v>
      </c>
      <c r="L4711" s="3" t="s">
        <v>22</v>
      </c>
      <c r="M4711" s="5">
        <v>46234</v>
      </c>
      <c r="N4711">
        <v>24</v>
      </c>
      <c r="O4711" t="s">
        <v>3541</v>
      </c>
      <c r="R4711" s="10">
        <v>9</v>
      </c>
      <c r="S4711" s="6">
        <v>45548</v>
      </c>
      <c r="T4711" t="s">
        <v>2032</v>
      </c>
      <c r="U4711" t="s">
        <v>2022</v>
      </c>
    </row>
    <row r="4712" spans="1:21" hidden="1" x14ac:dyDescent="0.25">
      <c r="A4712" t="s">
        <v>145</v>
      </c>
      <c r="B4712" t="s">
        <v>74</v>
      </c>
      <c r="C4712" t="s">
        <v>17</v>
      </c>
      <c r="E4712" s="1">
        <v>45532</v>
      </c>
      <c r="F4712" s="3" t="s">
        <v>2493</v>
      </c>
      <c r="G4712" t="s">
        <v>4414</v>
      </c>
      <c r="I4712" t="s">
        <v>1702</v>
      </c>
      <c r="J4712" s="3" t="s">
        <v>4544</v>
      </c>
      <c r="K4712" s="3" t="s">
        <v>4484</v>
      </c>
      <c r="L4712" s="3" t="s">
        <v>22</v>
      </c>
      <c r="M4712" s="5">
        <v>46234</v>
      </c>
      <c r="O4712" t="s">
        <v>3541</v>
      </c>
      <c r="P4712">
        <v>15</v>
      </c>
      <c r="S4712" s="6">
        <v>45551</v>
      </c>
      <c r="T4712" t="s">
        <v>72</v>
      </c>
      <c r="U4712" t="s">
        <v>4440</v>
      </c>
    </row>
    <row r="4713" spans="1:21" hidden="1" x14ac:dyDescent="0.25">
      <c r="A4713" t="s">
        <v>145</v>
      </c>
      <c r="B4713" t="s">
        <v>74</v>
      </c>
      <c r="C4713" t="s">
        <v>17</v>
      </c>
      <c r="E4713" s="1">
        <v>45532</v>
      </c>
      <c r="F4713" s="3">
        <v>2801</v>
      </c>
      <c r="G4713" t="s">
        <v>357</v>
      </c>
      <c r="H4713" t="s">
        <v>4339</v>
      </c>
      <c r="I4713" t="s">
        <v>3144</v>
      </c>
      <c r="J4713" s="3" t="s">
        <v>4545</v>
      </c>
      <c r="K4713" s="3" t="s">
        <v>4546</v>
      </c>
      <c r="L4713" s="3" t="s">
        <v>22</v>
      </c>
      <c r="M4713" s="5">
        <v>46538</v>
      </c>
      <c r="N4713">
        <v>4</v>
      </c>
      <c r="O4713" t="s">
        <v>227</v>
      </c>
      <c r="R4713" s="10">
        <v>1</v>
      </c>
      <c r="S4713" s="6">
        <v>45545</v>
      </c>
      <c r="T4713" t="s">
        <v>2032</v>
      </c>
      <c r="U4713" t="s">
        <v>2022</v>
      </c>
    </row>
    <row r="4714" spans="1:21" hidden="1" x14ac:dyDescent="0.25">
      <c r="A4714" t="s">
        <v>145</v>
      </c>
      <c r="B4714" t="s">
        <v>74</v>
      </c>
      <c r="C4714" t="s">
        <v>17</v>
      </c>
      <c r="E4714" s="1">
        <v>45532</v>
      </c>
      <c r="F4714" s="3">
        <v>2801</v>
      </c>
      <c r="G4714" t="s">
        <v>357</v>
      </c>
      <c r="H4714" t="s">
        <v>4339</v>
      </c>
      <c r="I4714" t="s">
        <v>3144</v>
      </c>
      <c r="J4714" s="3" t="s">
        <v>4545</v>
      </c>
      <c r="K4714" s="3" t="s">
        <v>4546</v>
      </c>
      <c r="L4714" s="3" t="s">
        <v>22</v>
      </c>
      <c r="M4714" s="5">
        <v>46538</v>
      </c>
      <c r="O4714" t="s">
        <v>227</v>
      </c>
      <c r="P4714">
        <v>1</v>
      </c>
      <c r="S4714" s="6">
        <v>45546</v>
      </c>
      <c r="T4714" t="s">
        <v>2591</v>
      </c>
      <c r="U4714" t="s">
        <v>4440</v>
      </c>
    </row>
    <row r="4715" spans="1:21" hidden="1" x14ac:dyDescent="0.25">
      <c r="A4715" t="s">
        <v>145</v>
      </c>
      <c r="B4715" t="s">
        <v>74</v>
      </c>
      <c r="C4715" t="s">
        <v>17</v>
      </c>
      <c r="E4715" s="1">
        <v>45532</v>
      </c>
      <c r="F4715" s="3">
        <v>2801</v>
      </c>
      <c r="G4715" t="s">
        <v>357</v>
      </c>
      <c r="H4715" t="s">
        <v>4339</v>
      </c>
      <c r="I4715" t="s">
        <v>3144</v>
      </c>
      <c r="J4715" s="3" t="s">
        <v>4545</v>
      </c>
      <c r="K4715" s="3" t="s">
        <v>4546</v>
      </c>
      <c r="L4715" s="3" t="s">
        <v>22</v>
      </c>
      <c r="M4715" s="5">
        <v>46538</v>
      </c>
      <c r="O4715" t="s">
        <v>227</v>
      </c>
      <c r="P4715">
        <v>2</v>
      </c>
      <c r="S4715" s="6">
        <v>45551</v>
      </c>
      <c r="T4715" t="s">
        <v>72</v>
      </c>
      <c r="U4715" t="s">
        <v>4547</v>
      </c>
    </row>
    <row r="4716" spans="1:21" hidden="1" x14ac:dyDescent="0.25">
      <c r="A4716" t="s">
        <v>145</v>
      </c>
      <c r="B4716" t="s">
        <v>74</v>
      </c>
      <c r="C4716" t="s">
        <v>17</v>
      </c>
      <c r="E4716" s="1">
        <v>45532</v>
      </c>
      <c r="F4716" s="3" t="s">
        <v>693</v>
      </c>
      <c r="G4716" t="s">
        <v>4548</v>
      </c>
      <c r="I4716" t="s">
        <v>1702</v>
      </c>
      <c r="J4716" s="3" t="s">
        <v>4549</v>
      </c>
      <c r="K4716" s="3" t="s">
        <v>4550</v>
      </c>
      <c r="L4716" s="3" t="s">
        <v>22</v>
      </c>
      <c r="M4716" s="5">
        <v>46173</v>
      </c>
      <c r="N4716">
        <v>12</v>
      </c>
      <c r="O4716" t="s">
        <v>3541</v>
      </c>
      <c r="R4716" s="10">
        <f>Table1[[#This Row],[Initial Balance]]-P4717</f>
        <v>5</v>
      </c>
      <c r="S4716" s="6">
        <v>45532</v>
      </c>
      <c r="T4716" t="s">
        <v>2032</v>
      </c>
      <c r="U4716" t="s">
        <v>2022</v>
      </c>
    </row>
    <row r="4717" spans="1:21" hidden="1" x14ac:dyDescent="0.25">
      <c r="A4717" t="s">
        <v>145</v>
      </c>
      <c r="B4717" t="s">
        <v>74</v>
      </c>
      <c r="C4717" t="s">
        <v>17</v>
      </c>
      <c r="E4717" s="1">
        <v>45532</v>
      </c>
      <c r="F4717" s="3" t="s">
        <v>693</v>
      </c>
      <c r="G4717" t="s">
        <v>4548</v>
      </c>
      <c r="I4717" t="s">
        <v>1702</v>
      </c>
      <c r="J4717" s="3" t="s">
        <v>4549</v>
      </c>
      <c r="K4717" s="3" t="s">
        <v>4550</v>
      </c>
      <c r="L4717" s="3" t="s">
        <v>22</v>
      </c>
      <c r="M4717" s="5">
        <v>46173</v>
      </c>
      <c r="O4717" t="s">
        <v>3541</v>
      </c>
      <c r="P4717">
        <v>7</v>
      </c>
      <c r="S4717" s="6">
        <v>45545</v>
      </c>
      <c r="T4717" t="s">
        <v>2591</v>
      </c>
      <c r="U4717" t="s">
        <v>4508</v>
      </c>
    </row>
    <row r="4718" spans="1:21" hidden="1" x14ac:dyDescent="0.25">
      <c r="A4718" t="s">
        <v>145</v>
      </c>
      <c r="B4718" t="s">
        <v>74</v>
      </c>
      <c r="C4718" t="s">
        <v>17</v>
      </c>
      <c r="E4718" s="1">
        <v>45532</v>
      </c>
      <c r="F4718" s="3" t="s">
        <v>693</v>
      </c>
      <c r="G4718" t="s">
        <v>4548</v>
      </c>
      <c r="I4718" t="s">
        <v>1702</v>
      </c>
      <c r="J4718" s="3" t="s">
        <v>4549</v>
      </c>
      <c r="K4718" s="3" t="s">
        <v>4550</v>
      </c>
      <c r="L4718" s="3" t="s">
        <v>22</v>
      </c>
      <c r="M4718" s="5">
        <v>46173</v>
      </c>
      <c r="O4718" t="s">
        <v>3541</v>
      </c>
      <c r="S4718" s="6">
        <v>45559</v>
      </c>
      <c r="T4718" t="s">
        <v>72</v>
      </c>
      <c r="U4718" t="s">
        <v>3004</v>
      </c>
    </row>
    <row r="4719" spans="1:21" hidden="1" x14ac:dyDescent="0.25">
      <c r="A4719" t="s">
        <v>145</v>
      </c>
      <c r="B4719" t="s">
        <v>74</v>
      </c>
      <c r="C4719" t="s">
        <v>17</v>
      </c>
      <c r="E4719" s="1">
        <v>45544</v>
      </c>
      <c r="F4719" s="3">
        <v>368247</v>
      </c>
      <c r="G4719" t="s">
        <v>2968</v>
      </c>
      <c r="I4719" t="s">
        <v>3695</v>
      </c>
      <c r="J4719" s="3" t="s">
        <v>4551</v>
      </c>
      <c r="K4719" s="3" t="s">
        <v>3931</v>
      </c>
      <c r="L4719" s="3" t="s">
        <v>102</v>
      </c>
      <c r="M4719" s="5">
        <v>45777</v>
      </c>
      <c r="N4719">
        <v>5</v>
      </c>
      <c r="O4719" t="s">
        <v>422</v>
      </c>
      <c r="R4719" s="10">
        <f>Table1[[#This Row],[Initial Balance]]-P4720</f>
        <v>4.43</v>
      </c>
      <c r="S4719" s="6">
        <v>45548</v>
      </c>
      <c r="T4719" t="s">
        <v>2032</v>
      </c>
      <c r="U4719" t="s">
        <v>2022</v>
      </c>
    </row>
    <row r="4720" spans="1:21" hidden="1" x14ac:dyDescent="0.25">
      <c r="A4720" t="s">
        <v>145</v>
      </c>
      <c r="B4720" t="s">
        <v>74</v>
      </c>
      <c r="C4720" t="s">
        <v>17</v>
      </c>
      <c r="E4720" s="1">
        <v>45544</v>
      </c>
      <c r="F4720" s="3">
        <v>368247</v>
      </c>
      <c r="G4720" t="s">
        <v>2968</v>
      </c>
      <c r="I4720" t="s">
        <v>3695</v>
      </c>
      <c r="J4720" s="3" t="s">
        <v>4551</v>
      </c>
      <c r="K4720" s="3" t="s">
        <v>3931</v>
      </c>
      <c r="L4720" s="3" t="s">
        <v>102</v>
      </c>
      <c r="M4720" s="5">
        <v>45777</v>
      </c>
      <c r="O4720" t="s">
        <v>422</v>
      </c>
      <c r="P4720">
        <v>0.56999999999999995</v>
      </c>
      <c r="S4720" s="6">
        <v>45552</v>
      </c>
      <c r="T4720" t="s">
        <v>72</v>
      </c>
      <c r="U4720" t="s">
        <v>4552</v>
      </c>
    </row>
    <row r="4721" spans="1:21" hidden="1" x14ac:dyDescent="0.25">
      <c r="A4721" t="s">
        <v>145</v>
      </c>
      <c r="B4721" t="s">
        <v>74</v>
      </c>
      <c r="C4721" t="s">
        <v>17</v>
      </c>
      <c r="E4721" s="1">
        <v>45544</v>
      </c>
      <c r="F4721" s="3" t="s">
        <v>175</v>
      </c>
      <c r="G4721" t="s">
        <v>4553</v>
      </c>
      <c r="I4721" t="s">
        <v>177</v>
      </c>
      <c r="K4721" s="3" t="s">
        <v>1472</v>
      </c>
      <c r="L4721" s="3" t="s">
        <v>102</v>
      </c>
      <c r="M4721" s="5">
        <v>45777</v>
      </c>
      <c r="N4721">
        <v>4.4800000000000004</v>
      </c>
      <c r="O4721" t="s">
        <v>422</v>
      </c>
      <c r="R4721" s="10">
        <f>Table1[[#This Row],[Initial Balance]]-P4722</f>
        <v>3.2010000000000005</v>
      </c>
      <c r="S4721" s="6">
        <v>45548</v>
      </c>
      <c r="T4721" t="s">
        <v>2032</v>
      </c>
      <c r="U4721" t="s">
        <v>2022</v>
      </c>
    </row>
    <row r="4722" spans="1:21" hidden="1" x14ac:dyDescent="0.25">
      <c r="A4722" t="s">
        <v>145</v>
      </c>
      <c r="B4722" t="s">
        <v>74</v>
      </c>
      <c r="C4722" t="s">
        <v>17</v>
      </c>
      <c r="E4722" s="1">
        <v>45544</v>
      </c>
      <c r="F4722" s="3" t="s">
        <v>175</v>
      </c>
      <c r="G4722" t="s">
        <v>4553</v>
      </c>
      <c r="I4722" t="s">
        <v>177</v>
      </c>
      <c r="K4722" s="3" t="s">
        <v>1472</v>
      </c>
      <c r="L4722" s="3" t="s">
        <v>102</v>
      </c>
      <c r="M4722" s="5">
        <v>45777</v>
      </c>
      <c r="O4722" t="s">
        <v>422</v>
      </c>
      <c r="P4722">
        <v>1.2789999999999999</v>
      </c>
      <c r="S4722" s="6">
        <v>45553</v>
      </c>
      <c r="T4722" t="s">
        <v>72</v>
      </c>
      <c r="U4722" t="s">
        <v>4440</v>
      </c>
    </row>
    <row r="4723" spans="1:21" hidden="1" x14ac:dyDescent="0.25">
      <c r="A4723" t="s">
        <v>145</v>
      </c>
      <c r="B4723" t="s">
        <v>65</v>
      </c>
      <c r="C4723" t="s">
        <v>17</v>
      </c>
      <c r="E4723" s="1">
        <v>45554</v>
      </c>
      <c r="F4723" s="3">
        <v>1753366</v>
      </c>
      <c r="G4723" t="s">
        <v>4554</v>
      </c>
      <c r="I4723" t="s">
        <v>3366</v>
      </c>
      <c r="J4723" s="3" t="s">
        <v>4555</v>
      </c>
      <c r="K4723" s="3">
        <v>6107540118</v>
      </c>
      <c r="L4723" s="3" t="s">
        <v>22</v>
      </c>
      <c r="M4723" s="5">
        <v>47330</v>
      </c>
      <c r="N4723">
        <v>7500</v>
      </c>
      <c r="O4723" t="s">
        <v>23</v>
      </c>
      <c r="R4723" s="10">
        <f>Table1[[#This Row],[Initial Balance]]-P4724-P4725</f>
        <v>5700</v>
      </c>
      <c r="S4723" s="6">
        <v>45554</v>
      </c>
      <c r="T4723" t="s">
        <v>2032</v>
      </c>
      <c r="U4723" t="s">
        <v>104</v>
      </c>
    </row>
    <row r="4724" spans="1:21" hidden="1" x14ac:dyDescent="0.25">
      <c r="A4724" t="s">
        <v>145</v>
      </c>
      <c r="B4724" t="s">
        <v>65</v>
      </c>
      <c r="C4724" t="s">
        <v>17</v>
      </c>
      <c r="E4724" s="1">
        <v>45554</v>
      </c>
      <c r="F4724" s="3">
        <v>1753366</v>
      </c>
      <c r="G4724" t="s">
        <v>4554</v>
      </c>
      <c r="I4724" t="s">
        <v>3366</v>
      </c>
      <c r="J4724" s="3" t="s">
        <v>4555</v>
      </c>
      <c r="K4724" s="3">
        <v>6107540118</v>
      </c>
      <c r="L4724" s="3" t="s">
        <v>22</v>
      </c>
      <c r="M4724" s="5">
        <v>47330</v>
      </c>
      <c r="O4724" t="s">
        <v>23</v>
      </c>
      <c r="P4724">
        <v>1700</v>
      </c>
      <c r="S4724" s="6">
        <v>45555</v>
      </c>
      <c r="T4724" t="s">
        <v>72</v>
      </c>
      <c r="U4724" t="s">
        <v>4440</v>
      </c>
    </row>
    <row r="4725" spans="1:21" hidden="1" x14ac:dyDescent="0.25">
      <c r="A4725" t="s">
        <v>145</v>
      </c>
      <c r="B4725" t="s">
        <v>65</v>
      </c>
      <c r="C4725" t="s">
        <v>17</v>
      </c>
      <c r="E4725" s="1">
        <v>45554</v>
      </c>
      <c r="F4725" s="3">
        <v>1753366</v>
      </c>
      <c r="G4725" t="s">
        <v>4554</v>
      </c>
      <c r="I4725" t="s">
        <v>3366</v>
      </c>
      <c r="J4725" s="3" t="s">
        <v>4555</v>
      </c>
      <c r="K4725" s="3">
        <v>6107540118</v>
      </c>
      <c r="L4725" s="3" t="s">
        <v>22</v>
      </c>
      <c r="M4725" s="5">
        <v>47330</v>
      </c>
      <c r="O4725" t="s">
        <v>23</v>
      </c>
      <c r="P4725">
        <v>100</v>
      </c>
      <c r="S4725" s="6">
        <v>45566</v>
      </c>
      <c r="T4725" t="s">
        <v>2197</v>
      </c>
      <c r="U4725" t="s">
        <v>4556</v>
      </c>
    </row>
    <row r="4726" spans="1:21" hidden="1" x14ac:dyDescent="0.25">
      <c r="A4726" t="s">
        <v>145</v>
      </c>
      <c r="B4726" t="s">
        <v>74</v>
      </c>
      <c r="C4726" t="s">
        <v>17</v>
      </c>
      <c r="E4726" s="1">
        <v>45539</v>
      </c>
      <c r="F4726" s="3" t="s">
        <v>4557</v>
      </c>
      <c r="G4726" t="s">
        <v>4558</v>
      </c>
      <c r="H4726" t="s">
        <v>4339</v>
      </c>
      <c r="I4726" t="s">
        <v>3253</v>
      </c>
      <c r="J4726" s="3" t="s">
        <v>4559</v>
      </c>
      <c r="K4726" s="3" t="s">
        <v>4560</v>
      </c>
      <c r="L4726" s="3" t="s">
        <v>22</v>
      </c>
      <c r="M4726" s="5">
        <v>46203</v>
      </c>
      <c r="N4726">
        <v>1000</v>
      </c>
      <c r="O4726" t="s">
        <v>2620</v>
      </c>
      <c r="R4726" s="10">
        <v>990</v>
      </c>
      <c r="S4726" s="6">
        <v>45548</v>
      </c>
      <c r="T4726" t="s">
        <v>2032</v>
      </c>
      <c r="U4726" t="s">
        <v>2022</v>
      </c>
    </row>
    <row r="4727" spans="1:21" hidden="1" x14ac:dyDescent="0.25">
      <c r="A4727" t="s">
        <v>145</v>
      </c>
      <c r="B4727" t="s">
        <v>74</v>
      </c>
      <c r="C4727" t="s">
        <v>17</v>
      </c>
      <c r="E4727" s="1">
        <v>45539</v>
      </c>
      <c r="F4727" s="3" t="s">
        <v>2063</v>
      </c>
      <c r="G4727" t="s">
        <v>4558</v>
      </c>
      <c r="H4727" t="s">
        <v>4339</v>
      </c>
      <c r="I4727" t="s">
        <v>3253</v>
      </c>
      <c r="J4727" s="3" t="s">
        <v>4559</v>
      </c>
      <c r="K4727" s="3" t="s">
        <v>4560</v>
      </c>
      <c r="L4727" s="3" t="s">
        <v>22</v>
      </c>
      <c r="M4727" s="5">
        <v>46203</v>
      </c>
      <c r="O4727" t="s">
        <v>2620</v>
      </c>
      <c r="P4727">
        <v>10</v>
      </c>
      <c r="S4727" s="6">
        <v>45554</v>
      </c>
      <c r="T4727" t="s">
        <v>72</v>
      </c>
      <c r="U4727" t="s">
        <v>4440</v>
      </c>
    </row>
    <row r="4728" spans="1:21" hidden="1" x14ac:dyDescent="0.25">
      <c r="A4728" t="s">
        <v>145</v>
      </c>
      <c r="B4728" t="s">
        <v>74</v>
      </c>
      <c r="C4728" t="s">
        <v>17</v>
      </c>
      <c r="E4728" s="1">
        <v>45532</v>
      </c>
      <c r="F4728" s="3" t="s">
        <v>155</v>
      </c>
      <c r="G4728" t="s">
        <v>4562</v>
      </c>
      <c r="H4728" t="s">
        <v>3039</v>
      </c>
      <c r="I4728" t="s">
        <v>4212</v>
      </c>
      <c r="J4728" s="3" t="s">
        <v>4563</v>
      </c>
      <c r="K4728" s="3" t="s">
        <v>4564</v>
      </c>
      <c r="L4728" s="3" t="s">
        <v>22</v>
      </c>
      <c r="M4728" s="5">
        <v>46943</v>
      </c>
      <c r="N4728">
        <v>500</v>
      </c>
      <c r="O4728" t="s">
        <v>2985</v>
      </c>
      <c r="R4728" s="10">
        <f>Table1[[#This Row],[Initial Balance]]-P4729</f>
        <v>495.7</v>
      </c>
      <c r="S4728" s="6">
        <v>45548</v>
      </c>
      <c r="T4728" t="s">
        <v>2032</v>
      </c>
      <c r="U4728" t="s">
        <v>104</v>
      </c>
    </row>
    <row r="4729" spans="1:21" hidden="1" x14ac:dyDescent="0.25">
      <c r="A4729" t="s">
        <v>145</v>
      </c>
      <c r="B4729" t="s">
        <v>74</v>
      </c>
      <c r="C4729" t="s">
        <v>17</v>
      </c>
      <c r="E4729" s="1">
        <v>45532</v>
      </c>
      <c r="F4729" s="3" t="s">
        <v>155</v>
      </c>
      <c r="G4729" t="s">
        <v>4561</v>
      </c>
      <c r="H4729" t="s">
        <v>3039</v>
      </c>
      <c r="I4729" t="s">
        <v>4212</v>
      </c>
      <c r="J4729" s="3" t="s">
        <v>4563</v>
      </c>
      <c r="K4729" s="3" t="s">
        <v>4564</v>
      </c>
      <c r="L4729" s="3" t="s">
        <v>22</v>
      </c>
      <c r="M4729" s="5">
        <v>46943</v>
      </c>
      <c r="O4729" t="s">
        <v>2985</v>
      </c>
      <c r="P4729">
        <v>4.3</v>
      </c>
      <c r="S4729" s="6">
        <v>45554</v>
      </c>
      <c r="T4729" t="s">
        <v>72</v>
      </c>
      <c r="U4729" t="s">
        <v>4440</v>
      </c>
    </row>
    <row r="4730" spans="1:21" hidden="1" x14ac:dyDescent="0.25">
      <c r="A4730" t="s">
        <v>1794</v>
      </c>
      <c r="B4730" t="s">
        <v>3256</v>
      </c>
      <c r="C4730" t="s">
        <v>17</v>
      </c>
      <c r="E4730" s="1">
        <v>44949</v>
      </c>
      <c r="F4730" s="3" t="s">
        <v>2152</v>
      </c>
      <c r="G4730" t="s">
        <v>2157</v>
      </c>
      <c r="H4730" t="s">
        <v>4339</v>
      </c>
      <c r="I4730" t="s">
        <v>20</v>
      </c>
      <c r="J4730" s="3" t="s">
        <v>2154</v>
      </c>
      <c r="K4730" s="3" t="s">
        <v>2155</v>
      </c>
      <c r="L4730" s="3" t="s">
        <v>22</v>
      </c>
      <c r="M4730" s="5">
        <v>46775</v>
      </c>
      <c r="O4730" t="s">
        <v>23</v>
      </c>
      <c r="P4730">
        <v>1</v>
      </c>
      <c r="S4730" s="6">
        <v>45026</v>
      </c>
      <c r="T4730" t="s">
        <v>1284</v>
      </c>
      <c r="U4730" t="s">
        <v>4565</v>
      </c>
    </row>
    <row r="4731" spans="1:21" hidden="1" x14ac:dyDescent="0.25">
      <c r="A4731" t="s">
        <v>1794</v>
      </c>
      <c r="B4731" t="s">
        <v>3256</v>
      </c>
      <c r="C4731" t="s">
        <v>17</v>
      </c>
      <c r="E4731" s="1">
        <v>44949</v>
      </c>
      <c r="F4731" s="3" t="s">
        <v>2152</v>
      </c>
      <c r="G4731" t="s">
        <v>2157</v>
      </c>
      <c r="H4731" t="s">
        <v>4339</v>
      </c>
      <c r="I4731" t="s">
        <v>20</v>
      </c>
      <c r="J4731" s="3" t="s">
        <v>2154</v>
      </c>
      <c r="K4731" s="3" t="s">
        <v>2155</v>
      </c>
      <c r="L4731" s="3" t="s">
        <v>22</v>
      </c>
      <c r="M4731" s="5">
        <v>46775</v>
      </c>
      <c r="O4731" t="s">
        <v>23</v>
      </c>
      <c r="P4731">
        <v>1</v>
      </c>
      <c r="S4731" s="6">
        <v>45030</v>
      </c>
      <c r="T4731" t="s">
        <v>1284</v>
      </c>
      <c r="U4731" t="s">
        <v>4566</v>
      </c>
    </row>
    <row r="4732" spans="1:21" hidden="1" x14ac:dyDescent="0.25">
      <c r="A4732" t="s">
        <v>1794</v>
      </c>
      <c r="B4732" t="s">
        <v>3256</v>
      </c>
      <c r="C4732" t="s">
        <v>17</v>
      </c>
      <c r="E4732" s="1">
        <v>44949</v>
      </c>
      <c r="F4732" s="3" t="s">
        <v>2152</v>
      </c>
      <c r="G4732" t="s">
        <v>2157</v>
      </c>
      <c r="H4732" t="s">
        <v>4339</v>
      </c>
      <c r="I4732" t="s">
        <v>20</v>
      </c>
      <c r="J4732" s="3" t="s">
        <v>2154</v>
      </c>
      <c r="K4732" s="3" t="s">
        <v>2155</v>
      </c>
      <c r="L4732" s="3" t="s">
        <v>22</v>
      </c>
      <c r="M4732" s="5">
        <v>46775</v>
      </c>
      <c r="O4732" t="s">
        <v>23</v>
      </c>
      <c r="P4732">
        <v>1</v>
      </c>
      <c r="S4732" s="6">
        <v>45483</v>
      </c>
      <c r="T4732" t="s">
        <v>1073</v>
      </c>
      <c r="U4732" t="s">
        <v>4333</v>
      </c>
    </row>
    <row r="4733" spans="1:21" hidden="1" x14ac:dyDescent="0.25">
      <c r="A4733" t="s">
        <v>1794</v>
      </c>
      <c r="B4733" t="s">
        <v>3256</v>
      </c>
      <c r="C4733" t="s">
        <v>17</v>
      </c>
      <c r="E4733" s="1">
        <v>44949</v>
      </c>
      <c r="F4733" s="3" t="s">
        <v>2152</v>
      </c>
      <c r="G4733" t="s">
        <v>2157</v>
      </c>
      <c r="H4733" t="s">
        <v>4339</v>
      </c>
      <c r="I4733" t="s">
        <v>20</v>
      </c>
      <c r="J4733" s="3" t="s">
        <v>2154</v>
      </c>
      <c r="K4733" s="3" t="s">
        <v>2155</v>
      </c>
      <c r="L4733" s="3" t="s">
        <v>22</v>
      </c>
      <c r="M4733" s="5">
        <v>46775</v>
      </c>
      <c r="O4733" t="s">
        <v>23</v>
      </c>
      <c r="P4733">
        <v>1</v>
      </c>
      <c r="S4733" s="6">
        <v>45483</v>
      </c>
      <c r="T4733" t="s">
        <v>1073</v>
      </c>
      <c r="U4733" t="s">
        <v>4567</v>
      </c>
    </row>
    <row r="4734" spans="1:21" hidden="1" x14ac:dyDescent="0.25">
      <c r="A4734" t="s">
        <v>1794</v>
      </c>
      <c r="B4734" t="s">
        <v>3256</v>
      </c>
      <c r="C4734" t="s">
        <v>17</v>
      </c>
      <c r="D4734" t="s">
        <v>2243</v>
      </c>
      <c r="E4734" s="1">
        <v>45033</v>
      </c>
      <c r="F4734" s="3" t="s">
        <v>2538</v>
      </c>
      <c r="G4734" t="s">
        <v>2539</v>
      </c>
      <c r="H4734" t="s">
        <v>187</v>
      </c>
      <c r="J4734" s="3" t="s">
        <v>2540</v>
      </c>
      <c r="K4734" s="3">
        <v>220701</v>
      </c>
      <c r="L4734" s="3" t="s">
        <v>22</v>
      </c>
      <c r="M4734" s="5">
        <v>45444</v>
      </c>
      <c r="O4734" t="s">
        <v>23</v>
      </c>
      <c r="P4734">
        <v>80</v>
      </c>
      <c r="S4734" s="6">
        <v>45462</v>
      </c>
      <c r="T4734" t="s">
        <v>2032</v>
      </c>
      <c r="U4734" t="s">
        <v>3237</v>
      </c>
    </row>
    <row r="4735" spans="1:21" hidden="1" x14ac:dyDescent="0.25">
      <c r="A4735" t="s">
        <v>3373</v>
      </c>
      <c r="B4735" t="s">
        <v>74</v>
      </c>
      <c r="C4735" t="s">
        <v>17</v>
      </c>
      <c r="D4735" t="s">
        <v>2243</v>
      </c>
      <c r="E4735" s="1">
        <v>45212</v>
      </c>
      <c r="F4735" s="3" t="s">
        <v>3712</v>
      </c>
      <c r="G4735" t="s">
        <v>3713</v>
      </c>
      <c r="I4735" t="s">
        <v>3597</v>
      </c>
      <c r="J4735" s="3" t="s">
        <v>3714</v>
      </c>
      <c r="K4735" s="3" t="s">
        <v>3715</v>
      </c>
      <c r="L4735" s="3" t="s">
        <v>102</v>
      </c>
      <c r="M4735" s="5">
        <v>45446</v>
      </c>
      <c r="O4735" t="s">
        <v>422</v>
      </c>
      <c r="P4735">
        <v>24</v>
      </c>
      <c r="S4735" s="6">
        <v>45491</v>
      </c>
      <c r="T4735" t="s">
        <v>2032</v>
      </c>
      <c r="U4735" t="s">
        <v>3237</v>
      </c>
    </row>
    <row r="4736" spans="1:21" hidden="1" x14ac:dyDescent="0.25">
      <c r="A4736" t="s">
        <v>3373</v>
      </c>
      <c r="B4736" t="s">
        <v>74</v>
      </c>
      <c r="C4736" t="s">
        <v>17</v>
      </c>
      <c r="D4736" t="s">
        <v>2243</v>
      </c>
      <c r="E4736" s="1">
        <v>45224</v>
      </c>
      <c r="F4736" s="3">
        <v>368247</v>
      </c>
      <c r="G4736" t="s">
        <v>2968</v>
      </c>
      <c r="H4736" t="s">
        <v>2243</v>
      </c>
      <c r="I4736" t="s">
        <v>3695</v>
      </c>
      <c r="J4736" s="3" t="s">
        <v>3726</v>
      </c>
      <c r="K4736" s="3" t="s">
        <v>2970</v>
      </c>
      <c r="L4736" s="3" t="s">
        <v>22</v>
      </c>
      <c r="M4736" s="5">
        <v>45382</v>
      </c>
      <c r="O4736" t="s">
        <v>422</v>
      </c>
      <c r="P4736">
        <v>5</v>
      </c>
      <c r="S4736" s="6">
        <v>45491</v>
      </c>
      <c r="T4736" t="s">
        <v>2032</v>
      </c>
      <c r="U4736" t="s">
        <v>3237</v>
      </c>
    </row>
    <row r="4737" spans="1:21" hidden="1" x14ac:dyDescent="0.25">
      <c r="A4737" t="s">
        <v>3373</v>
      </c>
      <c r="B4737" t="s">
        <v>74</v>
      </c>
      <c r="C4737" t="s">
        <v>17</v>
      </c>
      <c r="D4737" t="s">
        <v>2243</v>
      </c>
      <c r="E4737" s="1">
        <v>45224</v>
      </c>
      <c r="F4737" s="3">
        <v>228154</v>
      </c>
      <c r="G4737" t="s">
        <v>2968</v>
      </c>
      <c r="H4737" t="s">
        <v>2243</v>
      </c>
      <c r="I4737" t="s">
        <v>3695</v>
      </c>
      <c r="J4737" s="3" t="s">
        <v>3724</v>
      </c>
      <c r="K4737" s="3" t="s">
        <v>3725</v>
      </c>
      <c r="L4737" s="3" t="s">
        <v>22</v>
      </c>
      <c r="M4737" s="5">
        <v>45473</v>
      </c>
      <c r="O4737" t="s">
        <v>422</v>
      </c>
      <c r="P4737">
        <v>10</v>
      </c>
      <c r="S4737" s="6">
        <v>45491</v>
      </c>
      <c r="T4737" t="s">
        <v>2032</v>
      </c>
      <c r="U4737" t="s">
        <v>3237</v>
      </c>
    </row>
    <row r="4738" spans="1:21" hidden="1" x14ac:dyDescent="0.25">
      <c r="A4738" t="s">
        <v>3373</v>
      </c>
      <c r="B4738" t="s">
        <v>74</v>
      </c>
      <c r="C4738" t="s">
        <v>17</v>
      </c>
      <c r="D4738" t="s">
        <v>2243</v>
      </c>
      <c r="E4738" s="1">
        <v>45223</v>
      </c>
      <c r="F4738" s="3" t="s">
        <v>4075</v>
      </c>
      <c r="G4738" t="s">
        <v>2812</v>
      </c>
      <c r="H4738" t="s">
        <v>2243</v>
      </c>
      <c r="I4738" t="s">
        <v>3108</v>
      </c>
      <c r="J4738" s="3" t="s">
        <v>3723</v>
      </c>
      <c r="K4738" s="3" t="s">
        <v>4568</v>
      </c>
      <c r="L4738" s="3" t="s">
        <v>22</v>
      </c>
      <c r="M4738" s="5">
        <v>45535</v>
      </c>
      <c r="O4738" t="s">
        <v>3541</v>
      </c>
      <c r="P4738">
        <v>0.4</v>
      </c>
      <c r="S4738" s="6">
        <v>45525</v>
      </c>
      <c r="T4738" t="s">
        <v>1284</v>
      </c>
      <c r="U4738" t="s">
        <v>4345</v>
      </c>
    </row>
    <row r="4739" spans="1:21" hidden="1" x14ac:dyDescent="0.25">
      <c r="A4739" t="s">
        <v>3373</v>
      </c>
      <c r="B4739" t="s">
        <v>74</v>
      </c>
      <c r="C4739" t="s">
        <v>17</v>
      </c>
      <c r="D4739" t="s">
        <v>2243</v>
      </c>
      <c r="E4739" s="1">
        <v>45223</v>
      </c>
      <c r="F4739" s="3" t="s">
        <v>4075</v>
      </c>
      <c r="G4739" t="s">
        <v>2812</v>
      </c>
      <c r="H4739" t="s">
        <v>2243</v>
      </c>
      <c r="I4739" t="s">
        <v>3108</v>
      </c>
      <c r="J4739" s="3" t="s">
        <v>3723</v>
      </c>
      <c r="K4739" s="3" t="s">
        <v>4568</v>
      </c>
      <c r="L4739" s="3" t="s">
        <v>22</v>
      </c>
      <c r="M4739" s="5">
        <v>45535</v>
      </c>
      <c r="O4739" t="s">
        <v>3541</v>
      </c>
      <c r="P4739">
        <v>43.3</v>
      </c>
      <c r="S4739" s="6">
        <v>45565</v>
      </c>
      <c r="T4739" t="s">
        <v>2032</v>
      </c>
      <c r="U4739" t="s">
        <v>3237</v>
      </c>
    </row>
    <row r="4740" spans="1:21" hidden="1" x14ac:dyDescent="0.25">
      <c r="A4740" t="s">
        <v>3373</v>
      </c>
      <c r="B4740" t="s">
        <v>16</v>
      </c>
      <c r="C4740" t="s">
        <v>17</v>
      </c>
      <c r="D4740" t="s">
        <v>2243</v>
      </c>
      <c r="E4740" s="1">
        <v>45228</v>
      </c>
      <c r="F4740" s="3">
        <v>1765516</v>
      </c>
      <c r="G4740" t="s">
        <v>3499</v>
      </c>
      <c r="I4740" t="s">
        <v>3366</v>
      </c>
      <c r="J4740" s="3" t="s">
        <v>3500</v>
      </c>
      <c r="K4740" s="3">
        <v>610680328</v>
      </c>
      <c r="L4740" s="3" t="s">
        <v>22</v>
      </c>
      <c r="M4740" s="5">
        <v>47086</v>
      </c>
      <c r="O4740" t="s">
        <v>23</v>
      </c>
      <c r="P4740">
        <v>4632</v>
      </c>
      <c r="S4740" s="6">
        <v>45545</v>
      </c>
      <c r="T4740" t="s">
        <v>1284</v>
      </c>
      <c r="U4740" t="s">
        <v>4412</v>
      </c>
    </row>
    <row r="4741" spans="1:21" hidden="1" x14ac:dyDescent="0.25">
      <c r="A4741" t="s">
        <v>2239</v>
      </c>
      <c r="B4741" t="s">
        <v>74</v>
      </c>
      <c r="C4741" t="s">
        <v>17</v>
      </c>
      <c r="E4741" s="1">
        <v>45061</v>
      </c>
      <c r="F4741" s="3" t="s">
        <v>205</v>
      </c>
      <c r="G4741" t="s">
        <v>4355</v>
      </c>
      <c r="H4741" t="s">
        <v>4354</v>
      </c>
      <c r="J4741" s="3" t="s">
        <v>2481</v>
      </c>
      <c r="K4741" s="3" t="s">
        <v>2692</v>
      </c>
      <c r="L4741" s="3" t="s">
        <v>22</v>
      </c>
      <c r="M4741" s="5">
        <v>45976</v>
      </c>
      <c r="O4741" t="s">
        <v>3541</v>
      </c>
      <c r="P4741">
        <v>40</v>
      </c>
      <c r="S4741" s="6">
        <v>45545</v>
      </c>
      <c r="T4741" t="s">
        <v>2591</v>
      </c>
      <c r="U4741" t="s">
        <v>4440</v>
      </c>
    </row>
    <row r="4742" spans="1:21" hidden="1" x14ac:dyDescent="0.25">
      <c r="A4742" t="s">
        <v>2239</v>
      </c>
      <c r="B4742" t="s">
        <v>74</v>
      </c>
      <c r="C4742" t="s">
        <v>17</v>
      </c>
      <c r="E4742" s="1">
        <v>45061</v>
      </c>
      <c r="F4742" s="3" t="s">
        <v>205</v>
      </c>
      <c r="G4742" t="s">
        <v>4355</v>
      </c>
      <c r="H4742" t="s">
        <v>4354</v>
      </c>
      <c r="J4742" s="3" t="s">
        <v>2481</v>
      </c>
      <c r="K4742" s="3" t="s">
        <v>2692</v>
      </c>
      <c r="L4742" s="3" t="s">
        <v>22</v>
      </c>
      <c r="M4742" s="5">
        <v>45976</v>
      </c>
      <c r="O4742" t="s">
        <v>3541</v>
      </c>
      <c r="S4742" s="6">
        <v>45553</v>
      </c>
      <c r="T4742" t="s">
        <v>72</v>
      </c>
      <c r="U4742" t="s">
        <v>4510</v>
      </c>
    </row>
    <row r="4743" spans="1:21" hidden="1" x14ac:dyDescent="0.25">
      <c r="A4743" t="s">
        <v>3579</v>
      </c>
      <c r="B4743" t="s">
        <v>74</v>
      </c>
      <c r="C4743" t="s">
        <v>3136</v>
      </c>
      <c r="D4743" t="s">
        <v>2243</v>
      </c>
      <c r="E4743" s="1">
        <v>45076</v>
      </c>
      <c r="F4743" s="3">
        <v>12</v>
      </c>
      <c r="G4743" t="s">
        <v>2603</v>
      </c>
      <c r="H4743" t="s">
        <v>594</v>
      </c>
      <c r="J4743" s="3" t="s">
        <v>2604</v>
      </c>
      <c r="K4743" s="3" t="s">
        <v>2605</v>
      </c>
      <c r="L4743" s="3" t="s">
        <v>22</v>
      </c>
      <c r="M4743" s="5">
        <v>45684</v>
      </c>
      <c r="O4743" t="s">
        <v>23</v>
      </c>
      <c r="P4743">
        <v>396</v>
      </c>
      <c r="S4743" s="6">
        <v>45545</v>
      </c>
      <c r="T4743" t="s">
        <v>1284</v>
      </c>
      <c r="U4743" t="s">
        <v>4412</v>
      </c>
    </row>
    <row r="4744" spans="1:21" hidden="1" x14ac:dyDescent="0.25">
      <c r="A4744" t="s">
        <v>711</v>
      </c>
      <c r="B4744" t="s">
        <v>16</v>
      </c>
      <c r="C4744" t="s">
        <v>17</v>
      </c>
      <c r="E4744" s="1">
        <v>44300</v>
      </c>
      <c r="F4744" s="3" t="s">
        <v>715</v>
      </c>
      <c r="G4744" t="s">
        <v>4571</v>
      </c>
      <c r="H4744" t="s">
        <v>3456</v>
      </c>
      <c r="I4744" t="s">
        <v>233</v>
      </c>
      <c r="J4744" s="3" t="s">
        <v>4570</v>
      </c>
      <c r="K4744" s="3">
        <v>1306787</v>
      </c>
      <c r="L4744" s="3" t="s">
        <v>22</v>
      </c>
      <c r="M4744" s="5">
        <v>46126</v>
      </c>
      <c r="O4744" t="s">
        <v>23</v>
      </c>
      <c r="P4744">
        <v>1</v>
      </c>
      <c r="S4744" s="6">
        <v>45202</v>
      </c>
      <c r="T4744" t="s">
        <v>3137</v>
      </c>
      <c r="U4744" t="s">
        <v>4569</v>
      </c>
    </row>
    <row r="4745" spans="1:21" hidden="1" x14ac:dyDescent="0.25">
      <c r="A4745" t="s">
        <v>132</v>
      </c>
      <c r="B4745" t="s">
        <v>16</v>
      </c>
      <c r="C4745" t="s">
        <v>17</v>
      </c>
      <c r="E4745" s="1">
        <v>44490</v>
      </c>
      <c r="F4745" s="3" t="s">
        <v>1118</v>
      </c>
      <c r="G4745" t="s">
        <v>2035</v>
      </c>
      <c r="H4745" t="s">
        <v>1120</v>
      </c>
      <c r="J4745" s="3" t="s">
        <v>2831</v>
      </c>
      <c r="K4745" s="3" t="s">
        <v>1122</v>
      </c>
      <c r="L4745" s="3" t="s">
        <v>22</v>
      </c>
      <c r="M4745" s="5">
        <v>46316</v>
      </c>
      <c r="O4745" t="s">
        <v>23</v>
      </c>
      <c r="P4745">
        <v>4</v>
      </c>
      <c r="S4745" s="6">
        <v>45498</v>
      </c>
      <c r="T4745" t="s">
        <v>2032</v>
      </c>
      <c r="U4745" t="s">
        <v>3004</v>
      </c>
    </row>
    <row r="4746" spans="1:21" hidden="1" x14ac:dyDescent="0.25">
      <c r="A4746" t="s">
        <v>132</v>
      </c>
      <c r="B4746" t="s">
        <v>16</v>
      </c>
      <c r="C4746" t="s">
        <v>17</v>
      </c>
      <c r="E4746" s="1">
        <v>45359</v>
      </c>
      <c r="F4746" s="3" t="s">
        <v>853</v>
      </c>
      <c r="G4746" t="s">
        <v>3583</v>
      </c>
      <c r="H4746" t="s">
        <v>2243</v>
      </c>
      <c r="I4746" t="s">
        <v>591</v>
      </c>
      <c r="J4746" s="3" t="s">
        <v>3801</v>
      </c>
      <c r="K4746" s="3">
        <v>624056</v>
      </c>
      <c r="L4746" s="3" t="s">
        <v>22</v>
      </c>
      <c r="M4746" s="5">
        <v>45439</v>
      </c>
      <c r="O4746" t="s">
        <v>23</v>
      </c>
      <c r="P4746">
        <v>40</v>
      </c>
      <c r="S4746" s="6">
        <v>45364</v>
      </c>
      <c r="T4746" t="s">
        <v>2032</v>
      </c>
      <c r="U4746" t="s">
        <v>4572</v>
      </c>
    </row>
    <row r="4747" spans="1:21" hidden="1" x14ac:dyDescent="0.25">
      <c r="A4747" t="s">
        <v>132</v>
      </c>
      <c r="B4747" t="s">
        <v>16</v>
      </c>
      <c r="C4747" t="s">
        <v>17</v>
      </c>
      <c r="E4747" s="1">
        <v>45359</v>
      </c>
      <c r="F4747" s="3" t="s">
        <v>853</v>
      </c>
      <c r="G4747" t="s">
        <v>3583</v>
      </c>
      <c r="H4747" t="s">
        <v>2243</v>
      </c>
      <c r="I4747" t="s">
        <v>591</v>
      </c>
      <c r="J4747" s="3" t="s">
        <v>3801</v>
      </c>
      <c r="K4747" s="3">
        <v>624056</v>
      </c>
      <c r="L4747" s="3" t="s">
        <v>22</v>
      </c>
      <c r="M4747" s="5" t="s">
        <v>4573</v>
      </c>
      <c r="O4747" t="s">
        <v>23</v>
      </c>
      <c r="P4747">
        <v>360</v>
      </c>
      <c r="S4747" s="6">
        <v>45568</v>
      </c>
      <c r="T4747" t="s">
        <v>2032</v>
      </c>
      <c r="U4747" t="s">
        <v>3004</v>
      </c>
    </row>
    <row r="4748" spans="1:21" hidden="1" x14ac:dyDescent="0.25">
      <c r="A4748" t="s">
        <v>132</v>
      </c>
      <c r="B4748" t="s">
        <v>16</v>
      </c>
      <c r="C4748" t="s">
        <v>17</v>
      </c>
      <c r="E4748" s="1">
        <v>45433</v>
      </c>
      <c r="F4748" s="3" t="s">
        <v>853</v>
      </c>
      <c r="G4748" t="s">
        <v>3583</v>
      </c>
      <c r="H4748" t="s">
        <v>2243</v>
      </c>
      <c r="I4748" t="s">
        <v>591</v>
      </c>
      <c r="J4748" s="3" t="s">
        <v>4111</v>
      </c>
      <c r="K4748" s="3">
        <v>628339</v>
      </c>
      <c r="L4748" s="3" t="s">
        <v>22</v>
      </c>
      <c r="M4748" s="5">
        <v>45496</v>
      </c>
      <c r="O4748" t="s">
        <v>23</v>
      </c>
      <c r="P4748">
        <v>290</v>
      </c>
      <c r="S4748" s="6">
        <v>45516</v>
      </c>
      <c r="T4748" t="s">
        <v>2032</v>
      </c>
      <c r="U4748" t="s">
        <v>3004</v>
      </c>
    </row>
    <row r="4749" spans="1:21" hidden="1" x14ac:dyDescent="0.25">
      <c r="A4749" t="s">
        <v>132</v>
      </c>
      <c r="B4749" t="s">
        <v>74</v>
      </c>
      <c r="C4749" t="s">
        <v>17</v>
      </c>
      <c r="E4749" s="1">
        <v>45071</v>
      </c>
      <c r="G4749" t="s">
        <v>2570</v>
      </c>
      <c r="H4749" t="s">
        <v>67</v>
      </c>
      <c r="J4749" s="3" t="s">
        <v>2574</v>
      </c>
      <c r="K4749" s="3" t="s">
        <v>2575</v>
      </c>
      <c r="L4749" s="3" t="s">
        <v>22</v>
      </c>
      <c r="M4749" s="5">
        <v>45518</v>
      </c>
      <c r="O4749" t="s">
        <v>23</v>
      </c>
      <c r="P4749">
        <v>1000</v>
      </c>
      <c r="S4749" s="6">
        <v>45500</v>
      </c>
      <c r="T4749" t="s">
        <v>2638</v>
      </c>
      <c r="U4749" t="s">
        <v>3975</v>
      </c>
    </row>
    <row r="4750" spans="1:21" hidden="1" x14ac:dyDescent="0.25">
      <c r="A4750" t="s">
        <v>132</v>
      </c>
      <c r="B4750" t="s">
        <v>74</v>
      </c>
      <c r="C4750" t="s">
        <v>17</v>
      </c>
      <c r="E4750" s="1">
        <v>45071</v>
      </c>
      <c r="G4750" t="s">
        <v>2570</v>
      </c>
      <c r="H4750" t="s">
        <v>67</v>
      </c>
      <c r="J4750" s="3" t="s">
        <v>2574</v>
      </c>
      <c r="K4750" s="3" t="s">
        <v>2575</v>
      </c>
      <c r="L4750" s="3" t="s">
        <v>22</v>
      </c>
      <c r="M4750" s="5">
        <v>45518</v>
      </c>
      <c r="O4750" t="s">
        <v>23</v>
      </c>
      <c r="P4750">
        <v>4000</v>
      </c>
      <c r="S4750" s="6">
        <v>45518</v>
      </c>
      <c r="T4750" t="s">
        <v>2032</v>
      </c>
      <c r="U4750" t="s">
        <v>2615</v>
      </c>
    </row>
    <row r="4751" spans="1:21" hidden="1" x14ac:dyDescent="0.25">
      <c r="A4751" t="s">
        <v>132</v>
      </c>
      <c r="B4751" t="s">
        <v>74</v>
      </c>
      <c r="C4751" t="s">
        <v>17</v>
      </c>
      <c r="E4751" s="1">
        <v>45198</v>
      </c>
      <c r="F4751" s="3" t="s">
        <v>1101</v>
      </c>
      <c r="G4751" t="s">
        <v>3440</v>
      </c>
      <c r="H4751" t="s">
        <v>2243</v>
      </c>
      <c r="I4751" t="s">
        <v>1702</v>
      </c>
      <c r="J4751" s="3" t="s">
        <v>3441</v>
      </c>
      <c r="K4751" s="3" t="s">
        <v>3442</v>
      </c>
      <c r="L4751" s="3" t="s">
        <v>22</v>
      </c>
      <c r="M4751" s="5">
        <v>46262</v>
      </c>
      <c r="O4751" t="s">
        <v>3541</v>
      </c>
      <c r="P4751">
        <v>1</v>
      </c>
      <c r="S4751" s="6">
        <v>45266</v>
      </c>
      <c r="T4751" t="s">
        <v>707</v>
      </c>
      <c r="U4751" t="s">
        <v>4574</v>
      </c>
    </row>
    <row r="4752" spans="1:21" hidden="1" x14ac:dyDescent="0.25">
      <c r="A4752" t="s">
        <v>132</v>
      </c>
      <c r="B4752" t="s">
        <v>16</v>
      </c>
      <c r="C4752" t="s">
        <v>17</v>
      </c>
      <c r="E4752" s="1">
        <v>45279</v>
      </c>
      <c r="F4752" s="3" t="s">
        <v>853</v>
      </c>
      <c r="G4752" t="s">
        <v>3583</v>
      </c>
      <c r="H4752" t="s">
        <v>3070</v>
      </c>
      <c r="J4752" s="3" t="s">
        <v>3584</v>
      </c>
      <c r="K4752" s="3">
        <v>617532</v>
      </c>
      <c r="L4752" s="3" t="s">
        <v>22</v>
      </c>
      <c r="M4752" s="5">
        <v>45356</v>
      </c>
      <c r="O4752" t="s">
        <v>23</v>
      </c>
      <c r="P4752">
        <v>400</v>
      </c>
      <c r="S4752" s="6">
        <v>45366</v>
      </c>
      <c r="T4752" t="s">
        <v>2032</v>
      </c>
      <c r="U4752" t="s">
        <v>3004</v>
      </c>
    </row>
    <row r="4753" spans="1:21" hidden="1" x14ac:dyDescent="0.25">
      <c r="A4753" t="s">
        <v>132</v>
      </c>
      <c r="B4753" t="s">
        <v>16</v>
      </c>
      <c r="C4753" t="s">
        <v>17</v>
      </c>
      <c r="E4753" s="1">
        <v>45133</v>
      </c>
      <c r="F4753" s="3">
        <v>120710</v>
      </c>
      <c r="G4753" t="s">
        <v>3893</v>
      </c>
      <c r="I4753" t="s">
        <v>126</v>
      </c>
      <c r="J4753" s="3" t="s">
        <v>3444</v>
      </c>
      <c r="K4753" s="3">
        <v>600410</v>
      </c>
      <c r="L4753" s="3" t="s">
        <v>22</v>
      </c>
      <c r="M4753" s="5">
        <v>46143</v>
      </c>
      <c r="O4753" t="s">
        <v>23</v>
      </c>
      <c r="P4753">
        <v>30</v>
      </c>
      <c r="S4753" s="6">
        <v>45524</v>
      </c>
      <c r="T4753" t="s">
        <v>2638</v>
      </c>
      <c r="U4753" t="s">
        <v>4401</v>
      </c>
    </row>
    <row r="4754" spans="1:21" hidden="1" x14ac:dyDescent="0.25">
      <c r="A4754" t="s">
        <v>132</v>
      </c>
      <c r="B4754" t="s">
        <v>16</v>
      </c>
      <c r="C4754" t="s">
        <v>17</v>
      </c>
      <c r="E4754" s="1">
        <v>45133</v>
      </c>
      <c r="F4754" s="3">
        <v>120710</v>
      </c>
      <c r="G4754" t="s">
        <v>3893</v>
      </c>
      <c r="I4754" t="s">
        <v>126</v>
      </c>
      <c r="J4754" s="3" t="s">
        <v>3444</v>
      </c>
      <c r="K4754" s="3">
        <v>600410</v>
      </c>
      <c r="L4754" s="3" t="s">
        <v>22</v>
      </c>
      <c r="M4754" s="5">
        <v>46143</v>
      </c>
      <c r="O4754" t="s">
        <v>23</v>
      </c>
      <c r="P4754">
        <v>75</v>
      </c>
      <c r="S4754" s="6">
        <v>45530</v>
      </c>
      <c r="T4754" t="s">
        <v>199</v>
      </c>
      <c r="U4754" t="s">
        <v>4402</v>
      </c>
    </row>
    <row r="4755" spans="1:21" hidden="1" x14ac:dyDescent="0.25">
      <c r="A4755" t="s">
        <v>132</v>
      </c>
      <c r="B4755" t="s">
        <v>16</v>
      </c>
      <c r="C4755" t="s">
        <v>17</v>
      </c>
      <c r="E4755" s="1">
        <v>45506</v>
      </c>
      <c r="F4755" s="3">
        <v>120710</v>
      </c>
      <c r="G4755" t="s">
        <v>3893</v>
      </c>
      <c r="H4755" t="s">
        <v>3820</v>
      </c>
      <c r="I4755" t="s">
        <v>126</v>
      </c>
      <c r="J4755" s="3" t="s">
        <v>4323</v>
      </c>
      <c r="K4755" s="3">
        <v>600410</v>
      </c>
      <c r="L4755" s="3" t="s">
        <v>22</v>
      </c>
      <c r="M4755" s="5">
        <v>46143</v>
      </c>
      <c r="O4755" t="s">
        <v>23</v>
      </c>
      <c r="P4755">
        <v>25</v>
      </c>
      <c r="S4755" s="6">
        <v>45532</v>
      </c>
      <c r="T4755" t="s">
        <v>199</v>
      </c>
      <c r="U4755" t="s">
        <v>4402</v>
      </c>
    </row>
    <row r="4756" spans="1:21" hidden="1" x14ac:dyDescent="0.25">
      <c r="A4756" t="s">
        <v>132</v>
      </c>
      <c r="B4756" t="s">
        <v>16</v>
      </c>
      <c r="C4756" t="s">
        <v>17</v>
      </c>
      <c r="E4756" s="1">
        <v>45506</v>
      </c>
      <c r="F4756" s="3">
        <v>1120710</v>
      </c>
      <c r="G4756" t="s">
        <v>3893</v>
      </c>
      <c r="H4756" t="s">
        <v>3820</v>
      </c>
      <c r="I4756" t="s">
        <v>126</v>
      </c>
      <c r="J4756" s="3" t="s">
        <v>4323</v>
      </c>
      <c r="K4756" s="3">
        <v>600410</v>
      </c>
      <c r="L4756" s="3" t="s">
        <v>22</v>
      </c>
      <c r="M4756" s="5">
        <v>46143</v>
      </c>
      <c r="O4756" t="s">
        <v>23</v>
      </c>
      <c r="P4756">
        <v>175</v>
      </c>
      <c r="S4756" s="6">
        <v>45553</v>
      </c>
      <c r="T4756" t="s">
        <v>199</v>
      </c>
      <c r="U4756" t="s">
        <v>4575</v>
      </c>
    </row>
    <row r="4757" spans="1:21" hidden="1" x14ac:dyDescent="0.25">
      <c r="A4757" t="s">
        <v>132</v>
      </c>
      <c r="B4757" t="s">
        <v>74</v>
      </c>
      <c r="C4757" t="s">
        <v>17</v>
      </c>
      <c r="D4757" t="s">
        <v>2243</v>
      </c>
      <c r="E4757" s="1">
        <v>45071</v>
      </c>
      <c r="G4757" t="s">
        <v>3965</v>
      </c>
      <c r="H4757" t="s">
        <v>67</v>
      </c>
      <c r="J4757" s="3" t="s">
        <v>2572</v>
      </c>
      <c r="K4757" s="3">
        <v>6222010171</v>
      </c>
      <c r="L4757" s="3" t="s">
        <v>22</v>
      </c>
      <c r="M4757" s="5">
        <v>45657</v>
      </c>
      <c r="O4757" t="s">
        <v>23</v>
      </c>
      <c r="P4757">
        <v>2000</v>
      </c>
      <c r="S4757" s="6">
        <v>45518</v>
      </c>
      <c r="T4757" t="s">
        <v>2032</v>
      </c>
      <c r="U4757" t="s">
        <v>2615</v>
      </c>
    </row>
    <row r="4758" spans="1:21" hidden="1" x14ac:dyDescent="0.25">
      <c r="A4758" t="s">
        <v>132</v>
      </c>
      <c r="B4758" t="s">
        <v>74</v>
      </c>
      <c r="C4758" t="s">
        <v>17</v>
      </c>
      <c r="E4758" s="1">
        <v>45561</v>
      </c>
      <c r="F4758" s="3" t="s">
        <v>205</v>
      </c>
      <c r="G4758" t="s">
        <v>2674</v>
      </c>
      <c r="I4758" t="s">
        <v>1702</v>
      </c>
      <c r="J4758" s="3" t="s">
        <v>4576</v>
      </c>
      <c r="K4758" s="3" t="s">
        <v>4577</v>
      </c>
      <c r="L4758" s="3" t="s">
        <v>22</v>
      </c>
      <c r="M4758" s="5">
        <v>46630</v>
      </c>
      <c r="N4758">
        <v>40</v>
      </c>
      <c r="O4758" t="s">
        <v>3672</v>
      </c>
      <c r="R4758" s="10">
        <v>40</v>
      </c>
      <c r="S4758" s="6">
        <v>45566</v>
      </c>
      <c r="T4758" t="s">
        <v>2032</v>
      </c>
      <c r="U4758" t="s">
        <v>2022</v>
      </c>
    </row>
    <row r="4759" spans="1:21" hidden="1" x14ac:dyDescent="0.25">
      <c r="A4759" t="s">
        <v>2239</v>
      </c>
      <c r="B4759" t="s">
        <v>65</v>
      </c>
      <c r="C4759" t="s">
        <v>17</v>
      </c>
      <c r="E4759" s="1">
        <v>45093</v>
      </c>
      <c r="F4759" s="3">
        <v>110</v>
      </c>
      <c r="G4759" t="s">
        <v>2883</v>
      </c>
      <c r="I4759" t="s">
        <v>3016</v>
      </c>
      <c r="J4759" s="3" t="s">
        <v>2909</v>
      </c>
      <c r="K4759" s="3" t="s">
        <v>2910</v>
      </c>
      <c r="L4759" s="3" t="s">
        <v>22</v>
      </c>
      <c r="M4759" s="5">
        <v>45797</v>
      </c>
      <c r="O4759" t="s">
        <v>23</v>
      </c>
      <c r="P4759">
        <v>1600</v>
      </c>
      <c r="S4759" s="6">
        <v>45545</v>
      </c>
      <c r="T4759" t="s">
        <v>1284</v>
      </c>
      <c r="U4759" t="s">
        <v>4412</v>
      </c>
    </row>
    <row r="4760" spans="1:21" hidden="1" x14ac:dyDescent="0.25">
      <c r="A4760" t="s">
        <v>3373</v>
      </c>
      <c r="B4760" t="s">
        <v>74</v>
      </c>
      <c r="C4760" t="s">
        <v>17</v>
      </c>
      <c r="D4760" t="s">
        <v>2243</v>
      </c>
      <c r="E4760" s="1">
        <v>45212</v>
      </c>
      <c r="F4760" s="3">
        <v>3063001314</v>
      </c>
      <c r="G4760" t="s">
        <v>1987</v>
      </c>
      <c r="H4760" t="s">
        <v>3709</v>
      </c>
      <c r="I4760" t="s">
        <v>3710</v>
      </c>
      <c r="J4760" s="3" t="s">
        <v>3711</v>
      </c>
      <c r="K4760" s="3">
        <v>230420</v>
      </c>
      <c r="L4760" s="3" t="s">
        <v>102</v>
      </c>
      <c r="M4760" s="5">
        <v>46142</v>
      </c>
      <c r="O4760" t="s">
        <v>422</v>
      </c>
      <c r="P4760">
        <v>1E-3</v>
      </c>
      <c r="S4760" s="6">
        <v>45525</v>
      </c>
      <c r="T4760" t="s">
        <v>1284</v>
      </c>
      <c r="U4760" t="s">
        <v>4345</v>
      </c>
    </row>
    <row r="4761" spans="1:21" hidden="1" x14ac:dyDescent="0.25">
      <c r="A4761" t="s">
        <v>3373</v>
      </c>
      <c r="B4761" t="s">
        <v>74</v>
      </c>
      <c r="C4761" t="s">
        <v>17</v>
      </c>
      <c r="D4761" t="s">
        <v>2243</v>
      </c>
      <c r="E4761" s="1">
        <v>45212</v>
      </c>
      <c r="F4761" s="3">
        <v>3063001314</v>
      </c>
      <c r="G4761" t="s">
        <v>1987</v>
      </c>
      <c r="H4761" t="s">
        <v>3709</v>
      </c>
      <c r="I4761" t="s">
        <v>3710</v>
      </c>
      <c r="J4761" s="3" t="s">
        <v>3711</v>
      </c>
      <c r="K4761" s="3">
        <v>230420</v>
      </c>
      <c r="L4761" s="3" t="s">
        <v>102</v>
      </c>
      <c r="M4761" s="5">
        <v>46142</v>
      </c>
      <c r="O4761" t="s">
        <v>422</v>
      </c>
      <c r="P4761">
        <v>1E-3</v>
      </c>
      <c r="S4761" s="6">
        <v>45531</v>
      </c>
      <c r="T4761" t="s">
        <v>1284</v>
      </c>
      <c r="U4761" t="s">
        <v>4345</v>
      </c>
    </row>
    <row r="4762" spans="1:21" hidden="1" x14ac:dyDescent="0.25">
      <c r="A4762" t="s">
        <v>3373</v>
      </c>
      <c r="B4762" t="s">
        <v>74</v>
      </c>
      <c r="C4762" t="s">
        <v>17</v>
      </c>
      <c r="D4762" t="s">
        <v>2243</v>
      </c>
      <c r="E4762" s="1">
        <v>45212</v>
      </c>
      <c r="F4762" s="3">
        <v>3063001314</v>
      </c>
      <c r="G4762" t="s">
        <v>1987</v>
      </c>
      <c r="H4762" t="s">
        <v>3709</v>
      </c>
      <c r="I4762" t="s">
        <v>3710</v>
      </c>
      <c r="J4762" s="3" t="s">
        <v>3711</v>
      </c>
      <c r="K4762" s="3">
        <v>230420</v>
      </c>
      <c r="L4762" s="3" t="s">
        <v>102</v>
      </c>
      <c r="M4762" s="5">
        <v>46142</v>
      </c>
      <c r="O4762" t="s">
        <v>422</v>
      </c>
      <c r="P4762">
        <v>5.0000000000000001E-3</v>
      </c>
      <c r="S4762" s="6">
        <v>45547</v>
      </c>
      <c r="T4762" t="s">
        <v>689</v>
      </c>
      <c r="U4762" t="s">
        <v>4578</v>
      </c>
    </row>
    <row r="4763" spans="1:21" hidden="1" x14ac:dyDescent="0.25">
      <c r="A4763" t="s">
        <v>3373</v>
      </c>
      <c r="B4763" t="s">
        <v>74</v>
      </c>
      <c r="C4763" t="s">
        <v>17</v>
      </c>
      <c r="D4763" t="s">
        <v>2243</v>
      </c>
      <c r="E4763" s="1">
        <v>45212</v>
      </c>
      <c r="F4763" s="3" t="s">
        <v>3719</v>
      </c>
      <c r="G4763" t="s">
        <v>3720</v>
      </c>
      <c r="H4763" t="s">
        <v>2243</v>
      </c>
      <c r="I4763" t="s">
        <v>3597</v>
      </c>
      <c r="J4763" s="3" t="s">
        <v>3721</v>
      </c>
      <c r="K4763" s="3" t="s">
        <v>3722</v>
      </c>
      <c r="L4763" s="3" t="s">
        <v>22</v>
      </c>
      <c r="M4763" s="5">
        <v>45837</v>
      </c>
      <c r="O4763" t="s">
        <v>2708</v>
      </c>
      <c r="P4763">
        <v>0.05</v>
      </c>
      <c r="S4763" s="6">
        <v>45525</v>
      </c>
      <c r="T4763" t="s">
        <v>1284</v>
      </c>
      <c r="U4763" t="s">
        <v>4345</v>
      </c>
    </row>
    <row r="4764" spans="1:21" hidden="1" x14ac:dyDescent="0.25">
      <c r="A4764" t="s">
        <v>3373</v>
      </c>
      <c r="B4764" t="s">
        <v>74</v>
      </c>
      <c r="C4764" t="s">
        <v>17</v>
      </c>
      <c r="D4764" t="s">
        <v>2243</v>
      </c>
      <c r="E4764" s="1">
        <v>45212</v>
      </c>
      <c r="F4764" s="3" t="s">
        <v>3719</v>
      </c>
      <c r="G4764" t="s">
        <v>3720</v>
      </c>
      <c r="H4764" t="s">
        <v>2243</v>
      </c>
      <c r="I4764" t="s">
        <v>3597</v>
      </c>
      <c r="J4764" s="3" t="s">
        <v>3721</v>
      </c>
      <c r="K4764" s="3" t="s">
        <v>3722</v>
      </c>
      <c r="L4764" s="3" t="s">
        <v>22</v>
      </c>
      <c r="M4764" s="5">
        <v>45837</v>
      </c>
      <c r="O4764" t="s">
        <v>2708</v>
      </c>
      <c r="P4764">
        <v>0.05</v>
      </c>
      <c r="S4764" s="6">
        <v>45531</v>
      </c>
      <c r="T4764" t="s">
        <v>1284</v>
      </c>
      <c r="U4764" t="s">
        <v>4345</v>
      </c>
    </row>
    <row r="4765" spans="1:21" hidden="1" x14ac:dyDescent="0.25">
      <c r="A4765" t="s">
        <v>3373</v>
      </c>
      <c r="B4765" t="s">
        <v>74</v>
      </c>
      <c r="C4765" t="s">
        <v>17</v>
      </c>
      <c r="D4765" t="s">
        <v>2243</v>
      </c>
      <c r="E4765" s="1">
        <v>45212</v>
      </c>
      <c r="F4765" s="3" t="s">
        <v>3719</v>
      </c>
      <c r="G4765" t="s">
        <v>3720</v>
      </c>
      <c r="H4765" t="s">
        <v>2243</v>
      </c>
      <c r="I4765" t="s">
        <v>3597</v>
      </c>
      <c r="J4765" s="3" t="s">
        <v>3721</v>
      </c>
      <c r="K4765" s="3" t="s">
        <v>3722</v>
      </c>
      <c r="L4765" s="3" t="s">
        <v>22</v>
      </c>
      <c r="M4765" s="5">
        <v>45837</v>
      </c>
      <c r="O4765" t="s">
        <v>2708</v>
      </c>
      <c r="P4765">
        <v>0.05</v>
      </c>
      <c r="S4765" s="6">
        <v>45547</v>
      </c>
      <c r="T4765" t="s">
        <v>689</v>
      </c>
      <c r="U4765" t="s">
        <v>4578</v>
      </c>
    </row>
    <row r="4766" spans="1:21" hidden="1" x14ac:dyDescent="0.25">
      <c r="A4766" t="s">
        <v>3373</v>
      </c>
      <c r="B4766" t="s">
        <v>74</v>
      </c>
      <c r="C4766" t="s">
        <v>17</v>
      </c>
      <c r="D4766" t="s">
        <v>2243</v>
      </c>
      <c r="E4766" s="1">
        <v>45523</v>
      </c>
      <c r="F4766" s="3" t="s">
        <v>2493</v>
      </c>
      <c r="G4766" t="s">
        <v>4117</v>
      </c>
      <c r="I4766" t="s">
        <v>1702</v>
      </c>
      <c r="J4766" s="3" t="s">
        <v>4579</v>
      </c>
      <c r="K4766" s="3" t="s">
        <v>4484</v>
      </c>
      <c r="L4766" s="3" t="s">
        <v>22</v>
      </c>
      <c r="M4766" s="5">
        <v>46234</v>
      </c>
      <c r="N4766">
        <v>12</v>
      </c>
      <c r="O4766" t="s">
        <v>3672</v>
      </c>
      <c r="R4766" s="10">
        <v>10</v>
      </c>
      <c r="S4766" s="6">
        <v>45524</v>
      </c>
      <c r="U4766" t="s">
        <v>2022</v>
      </c>
    </row>
    <row r="4767" spans="1:21" hidden="1" x14ac:dyDescent="0.25">
      <c r="A4767" t="s">
        <v>3373</v>
      </c>
      <c r="B4767" t="s">
        <v>74</v>
      </c>
      <c r="C4767" t="s">
        <v>17</v>
      </c>
      <c r="D4767" t="s">
        <v>2243</v>
      </c>
      <c r="E4767" s="1">
        <v>45523</v>
      </c>
      <c r="F4767" s="3" t="s">
        <v>2493</v>
      </c>
      <c r="G4767" t="s">
        <v>4414</v>
      </c>
      <c r="I4767" t="s">
        <v>1702</v>
      </c>
      <c r="J4767" s="3" t="s">
        <v>4579</v>
      </c>
      <c r="K4767" s="3" t="s">
        <v>4484</v>
      </c>
      <c r="L4767" s="3" t="s">
        <v>22</v>
      </c>
      <c r="M4767" s="5">
        <v>46234</v>
      </c>
      <c r="O4767" t="s">
        <v>3672</v>
      </c>
      <c r="P4767">
        <v>1</v>
      </c>
      <c r="S4767" s="6">
        <v>45531</v>
      </c>
      <c r="T4767" t="s">
        <v>1284</v>
      </c>
      <c r="U4767" t="s">
        <v>4580</v>
      </c>
    </row>
    <row r="4768" spans="1:21" hidden="1" x14ac:dyDescent="0.25">
      <c r="A4768" t="s">
        <v>3373</v>
      </c>
      <c r="B4768" t="s">
        <v>74</v>
      </c>
      <c r="C4768" t="s">
        <v>17</v>
      </c>
      <c r="D4768" t="s">
        <v>2243</v>
      </c>
      <c r="E4768" s="1">
        <v>45523</v>
      </c>
      <c r="F4768" s="3" t="s">
        <v>2493</v>
      </c>
      <c r="G4768" t="s">
        <v>4414</v>
      </c>
      <c r="I4768" t="s">
        <v>1702</v>
      </c>
      <c r="J4768" s="3" t="s">
        <v>4579</v>
      </c>
      <c r="K4768" s="3" t="s">
        <v>4484</v>
      </c>
      <c r="L4768" s="3" t="s">
        <v>22</v>
      </c>
      <c r="M4768" s="5">
        <v>46234</v>
      </c>
      <c r="O4768" t="s">
        <v>3672</v>
      </c>
      <c r="P4768">
        <v>1</v>
      </c>
      <c r="S4768" s="6">
        <v>45547</v>
      </c>
      <c r="T4768" t="s">
        <v>689</v>
      </c>
      <c r="U4768" t="s">
        <v>4578</v>
      </c>
    </row>
    <row r="4769" spans="1:21" hidden="1" x14ac:dyDescent="0.25">
      <c r="A4769" t="s">
        <v>3373</v>
      </c>
      <c r="B4769" t="s">
        <v>74</v>
      </c>
      <c r="C4769" t="s">
        <v>17</v>
      </c>
      <c r="D4769" t="s">
        <v>2243</v>
      </c>
      <c r="E4769" s="1">
        <v>45356</v>
      </c>
      <c r="F4769" s="3" t="s">
        <v>4589</v>
      </c>
      <c r="G4769" t="s">
        <v>4588</v>
      </c>
      <c r="I4769" t="s">
        <v>4587</v>
      </c>
      <c r="J4769" s="3" t="s">
        <v>4585</v>
      </c>
      <c r="K4769" s="3" t="s">
        <v>4590</v>
      </c>
      <c r="L4769" s="3" t="s">
        <v>102</v>
      </c>
      <c r="M4769" s="5">
        <v>45638</v>
      </c>
      <c r="N4769">
        <v>50</v>
      </c>
      <c r="O4769" t="s">
        <v>2708</v>
      </c>
      <c r="R4769" s="10">
        <f>Table1[[#This Row],[Initial Balance]]-P4770-P4771-P4773-P4772-P4774</f>
        <v>16.195999999999998</v>
      </c>
      <c r="S4769" s="6">
        <v>45356</v>
      </c>
      <c r="T4769" t="s">
        <v>2032</v>
      </c>
      <c r="U4769" t="s">
        <v>3663</v>
      </c>
    </row>
    <row r="4770" spans="1:21" hidden="1" x14ac:dyDescent="0.25">
      <c r="A4770" t="s">
        <v>3373</v>
      </c>
      <c r="B4770" t="s">
        <v>74</v>
      </c>
      <c r="C4770" t="s">
        <v>17</v>
      </c>
      <c r="D4770" t="s">
        <v>2243</v>
      </c>
      <c r="E4770" s="1">
        <v>45356</v>
      </c>
      <c r="F4770" s="3" t="s">
        <v>4589</v>
      </c>
      <c r="G4770" t="s">
        <v>4588</v>
      </c>
      <c r="I4770" t="s">
        <v>4587</v>
      </c>
      <c r="J4770" s="3" t="s">
        <v>4586</v>
      </c>
      <c r="K4770" s="3" t="s">
        <v>4590</v>
      </c>
      <c r="L4770" s="3" t="s">
        <v>102</v>
      </c>
      <c r="M4770" s="5">
        <v>45638</v>
      </c>
      <c r="O4770" t="s">
        <v>2708</v>
      </c>
      <c r="P4770">
        <v>10</v>
      </c>
      <c r="S4770" s="6">
        <v>45364</v>
      </c>
      <c r="T4770" t="s">
        <v>1284</v>
      </c>
      <c r="U4770" t="s">
        <v>4581</v>
      </c>
    </row>
    <row r="4771" spans="1:21" hidden="1" x14ac:dyDescent="0.25">
      <c r="A4771" t="s">
        <v>3373</v>
      </c>
      <c r="B4771" t="s">
        <v>74</v>
      </c>
      <c r="C4771" t="s">
        <v>17</v>
      </c>
      <c r="D4771" t="s">
        <v>2243</v>
      </c>
      <c r="E4771" s="1">
        <v>45356</v>
      </c>
      <c r="F4771" s="3" t="s">
        <v>4589</v>
      </c>
      <c r="G4771" t="s">
        <v>4588</v>
      </c>
      <c r="I4771" t="s">
        <v>4587</v>
      </c>
      <c r="J4771" s="3" t="s">
        <v>4586</v>
      </c>
      <c r="K4771" s="3" t="s">
        <v>4590</v>
      </c>
      <c r="L4771" s="3" t="s">
        <v>102</v>
      </c>
      <c r="M4771" s="5">
        <v>45638</v>
      </c>
      <c r="O4771" t="s">
        <v>2708</v>
      </c>
      <c r="P4771">
        <v>13.343999999999999</v>
      </c>
      <c r="S4771" s="6">
        <v>45483</v>
      </c>
      <c r="T4771" t="s">
        <v>1073</v>
      </c>
      <c r="U4771" t="s">
        <v>4333</v>
      </c>
    </row>
    <row r="4772" spans="1:21" hidden="1" x14ac:dyDescent="0.25">
      <c r="A4772" t="s">
        <v>3373</v>
      </c>
      <c r="B4772" t="s">
        <v>74</v>
      </c>
      <c r="C4772" t="s">
        <v>17</v>
      </c>
      <c r="D4772" t="s">
        <v>2243</v>
      </c>
      <c r="E4772" s="1">
        <v>45356</v>
      </c>
      <c r="F4772" s="3" t="s">
        <v>4589</v>
      </c>
      <c r="G4772" t="s">
        <v>4588</v>
      </c>
      <c r="I4772" t="s">
        <v>4587</v>
      </c>
      <c r="J4772" s="3" t="s">
        <v>4586</v>
      </c>
      <c r="K4772" s="3" t="s">
        <v>4590</v>
      </c>
      <c r="L4772" s="3" t="s">
        <v>102</v>
      </c>
      <c r="M4772" s="5">
        <v>45638</v>
      </c>
      <c r="O4772" t="s">
        <v>2708</v>
      </c>
      <c r="P4772">
        <v>4.9589999999999996</v>
      </c>
      <c r="S4772" s="6">
        <v>45511</v>
      </c>
      <c r="T4772" t="s">
        <v>1284</v>
      </c>
      <c r="U4772" t="s">
        <v>4582</v>
      </c>
    </row>
    <row r="4773" spans="1:21" hidden="1" x14ac:dyDescent="0.25">
      <c r="A4773" t="s">
        <v>3373</v>
      </c>
      <c r="B4773" t="s">
        <v>74</v>
      </c>
      <c r="C4773" t="s">
        <v>17</v>
      </c>
      <c r="D4773" t="s">
        <v>2243</v>
      </c>
      <c r="E4773" s="1">
        <v>45356</v>
      </c>
      <c r="F4773" s="3" t="s">
        <v>4589</v>
      </c>
      <c r="G4773" t="s">
        <v>4588</v>
      </c>
      <c r="I4773" t="s">
        <v>4587</v>
      </c>
      <c r="J4773" s="3" t="s">
        <v>4586</v>
      </c>
      <c r="K4773" s="3" t="s">
        <v>4590</v>
      </c>
      <c r="L4773" s="3" t="s">
        <v>102</v>
      </c>
      <c r="M4773" s="5">
        <v>45638</v>
      </c>
      <c r="O4773" t="s">
        <v>2708</v>
      </c>
      <c r="P4773">
        <v>5.4009999999999998</v>
      </c>
      <c r="S4773" s="6">
        <v>45526</v>
      </c>
      <c r="T4773" t="s">
        <v>1073</v>
      </c>
      <c r="U4773" t="s">
        <v>4583</v>
      </c>
    </row>
    <row r="4774" spans="1:21" hidden="1" x14ac:dyDescent="0.25">
      <c r="A4774" t="s">
        <v>3373</v>
      </c>
      <c r="B4774" t="s">
        <v>74</v>
      </c>
      <c r="C4774" t="s">
        <v>17</v>
      </c>
      <c r="D4774" t="s">
        <v>2243</v>
      </c>
      <c r="E4774" s="1">
        <v>45356</v>
      </c>
      <c r="F4774" s="3" t="s">
        <v>4589</v>
      </c>
      <c r="G4774" t="s">
        <v>4588</v>
      </c>
      <c r="I4774" t="s">
        <v>4587</v>
      </c>
      <c r="J4774" s="3" t="s">
        <v>4586</v>
      </c>
      <c r="K4774" s="3" t="s">
        <v>4590</v>
      </c>
      <c r="L4774" s="3" t="s">
        <v>102</v>
      </c>
      <c r="M4774" s="5">
        <v>45638</v>
      </c>
      <c r="O4774" t="s">
        <v>2708</v>
      </c>
      <c r="P4774">
        <v>0.1</v>
      </c>
      <c r="S4774" s="6">
        <v>45547</v>
      </c>
      <c r="T4774" t="s">
        <v>1996</v>
      </c>
      <c r="U4774" t="s">
        <v>4584</v>
      </c>
    </row>
    <row r="4775" spans="1:21" hidden="1" x14ac:dyDescent="0.25">
      <c r="A4775" t="s">
        <v>3373</v>
      </c>
      <c r="B4775" t="s">
        <v>74</v>
      </c>
      <c r="C4775" t="s">
        <v>17</v>
      </c>
      <c r="D4775" t="s">
        <v>2243</v>
      </c>
      <c r="E4775" s="1">
        <v>45356</v>
      </c>
      <c r="F4775" s="3" t="s">
        <v>4589</v>
      </c>
      <c r="G4775" t="s">
        <v>4588</v>
      </c>
      <c r="I4775" t="s">
        <v>4587</v>
      </c>
      <c r="J4775" s="3" t="s">
        <v>4586</v>
      </c>
      <c r="K4775" s="3" t="s">
        <v>4590</v>
      </c>
      <c r="L4775" s="3" t="s">
        <v>102</v>
      </c>
      <c r="M4775" s="5">
        <v>45638</v>
      </c>
      <c r="O4775" t="s">
        <v>2708</v>
      </c>
      <c r="S4775" s="6">
        <v>45552</v>
      </c>
      <c r="T4775" t="s">
        <v>346</v>
      </c>
      <c r="U4775" t="s">
        <v>2022</v>
      </c>
    </row>
    <row r="4776" spans="1:21" x14ac:dyDescent="0.25">
      <c r="A4776" t="s">
        <v>2239</v>
      </c>
      <c r="B4776" t="s">
        <v>74</v>
      </c>
      <c r="C4776" t="s">
        <v>17</v>
      </c>
      <c r="D4776" t="s">
        <v>2243</v>
      </c>
      <c r="E4776" s="1">
        <v>45021</v>
      </c>
      <c r="F4776" s="3" t="s">
        <v>3336</v>
      </c>
      <c r="G4776" t="s">
        <v>3337</v>
      </c>
      <c r="I4776" t="s">
        <v>4593</v>
      </c>
      <c r="J4776" s="3" t="s">
        <v>4591</v>
      </c>
      <c r="K4776" s="3" t="s">
        <v>3340</v>
      </c>
      <c r="L4776" s="3" t="s">
        <v>22</v>
      </c>
      <c r="M4776" s="5">
        <v>45752</v>
      </c>
      <c r="N4776">
        <v>3.9</v>
      </c>
      <c r="O4776" t="s">
        <v>2708</v>
      </c>
      <c r="P4776">
        <v>110</v>
      </c>
      <c r="S4776" s="6">
        <v>45560</v>
      </c>
      <c r="T4776" t="s">
        <v>707</v>
      </c>
      <c r="U4776" t="s">
        <v>4592</v>
      </c>
    </row>
  </sheetData>
  <conditionalFormatting sqref="R10">
    <cfRule type="cellIs" dxfId="751" priority="535" operator="greaterThan">
      <formula>$N$10*0.2</formula>
    </cfRule>
  </conditionalFormatting>
  <conditionalFormatting sqref="R16">
    <cfRule type="cellIs" dxfId="750" priority="540" operator="greaterThan">
      <formula>$N$16*0.2</formula>
    </cfRule>
  </conditionalFormatting>
  <conditionalFormatting sqref="R17">
    <cfRule type="cellIs" dxfId="749" priority="411" operator="lessThan">
      <formula>1</formula>
    </cfRule>
  </conditionalFormatting>
  <conditionalFormatting sqref="R57">
    <cfRule type="cellIs" dxfId="748" priority="57" operator="lessThan">
      <formula>1</formula>
    </cfRule>
    <cfRule type="cellIs" dxfId="747" priority="485" operator="greaterThan">
      <formula>$N$57*0.2</formula>
    </cfRule>
  </conditionalFormatting>
  <conditionalFormatting sqref="R63:R64">
    <cfRule type="cellIs" dxfId="746" priority="515" operator="lessThan">
      <formula>1</formula>
    </cfRule>
  </conditionalFormatting>
  <conditionalFormatting sqref="R72">
    <cfRule type="cellIs" dxfId="745" priority="381" operator="lessThan">
      <formula>1</formula>
    </cfRule>
  </conditionalFormatting>
  <conditionalFormatting sqref="R77">
    <cfRule type="cellIs" dxfId="744" priority="382" operator="lessThan">
      <formula>1</formula>
    </cfRule>
  </conditionalFormatting>
  <conditionalFormatting sqref="R82">
    <cfRule type="cellIs" dxfId="743" priority="563" operator="lessThan">
      <formula>1</formula>
    </cfRule>
  </conditionalFormatting>
  <conditionalFormatting sqref="R86">
    <cfRule type="cellIs" dxfId="742" priority="564" operator="lessThan">
      <formula>1</formula>
    </cfRule>
  </conditionalFormatting>
  <conditionalFormatting sqref="R91">
    <cfRule type="cellIs" dxfId="741" priority="554" operator="lessThan">
      <formula>1</formula>
    </cfRule>
  </conditionalFormatting>
  <conditionalFormatting sqref="R94">
    <cfRule type="cellIs" dxfId="740" priority="380" operator="lessThan">
      <formula>1</formula>
    </cfRule>
  </conditionalFormatting>
  <conditionalFormatting sqref="R96">
    <cfRule type="cellIs" dxfId="739" priority="377" operator="lessThan">
      <formula>1</formula>
    </cfRule>
  </conditionalFormatting>
  <conditionalFormatting sqref="R98">
    <cfRule type="cellIs" dxfId="738" priority="565" operator="lessThan">
      <formula>1</formula>
    </cfRule>
  </conditionalFormatting>
  <conditionalFormatting sqref="R107">
    <cfRule type="cellIs" dxfId="737" priority="557" operator="lessThan">
      <formula>1</formula>
    </cfRule>
  </conditionalFormatting>
  <conditionalFormatting sqref="R123:R124">
    <cfRule type="cellIs" dxfId="736" priority="518" operator="lessThan">
      <formula>1</formula>
    </cfRule>
  </conditionalFormatting>
  <conditionalFormatting sqref="R136">
    <cfRule type="cellIs" dxfId="735" priority="523" operator="lessThan">
      <formula>1</formula>
    </cfRule>
  </conditionalFormatting>
  <conditionalFormatting sqref="R140">
    <cfRule type="cellIs" dxfId="734" priority="525" operator="lessThan">
      <formula>1</formula>
    </cfRule>
  </conditionalFormatting>
  <conditionalFormatting sqref="R150">
    <cfRule type="cellIs" dxfId="733" priority="526" operator="lessThan">
      <formula>1</formula>
    </cfRule>
  </conditionalFormatting>
  <conditionalFormatting sqref="R157">
    <cfRule type="cellIs" dxfId="732" priority="524" operator="lessThan">
      <formula>1</formula>
    </cfRule>
  </conditionalFormatting>
  <conditionalFormatting sqref="R159">
    <cfRule type="cellIs" dxfId="731" priority="527" operator="lessThan">
      <formula>1</formula>
    </cfRule>
  </conditionalFormatting>
  <conditionalFormatting sqref="R163">
    <cfRule type="cellIs" dxfId="730" priority="506" operator="greaterThan">
      <formula>$N$163*0.2</formula>
    </cfRule>
  </conditionalFormatting>
  <conditionalFormatting sqref="R170">
    <cfRule type="cellIs" dxfId="729" priority="379" operator="lessThan">
      <formula>1</formula>
    </cfRule>
  </conditionalFormatting>
  <conditionalFormatting sqref="R172">
    <cfRule type="cellIs" dxfId="728" priority="528" operator="lessThan">
      <formula>1</formula>
    </cfRule>
  </conditionalFormatting>
  <conditionalFormatting sqref="R181">
    <cfRule type="cellIs" dxfId="727" priority="529" operator="lessThan">
      <formula>1</formula>
    </cfRule>
  </conditionalFormatting>
  <conditionalFormatting sqref="R183">
    <cfRule type="cellIs" dxfId="726" priority="522" operator="lessThan">
      <formula>1</formula>
    </cfRule>
  </conditionalFormatting>
  <conditionalFormatting sqref="R185:R186">
    <cfRule type="cellIs" dxfId="725" priority="378" operator="lessThan">
      <formula>1</formula>
    </cfRule>
  </conditionalFormatting>
  <conditionalFormatting sqref="R187">
    <cfRule type="cellIs" dxfId="724" priority="503" operator="greaterThan">
      <formula>$N$187*0.2</formula>
    </cfRule>
  </conditionalFormatting>
  <conditionalFormatting sqref="R188">
    <cfRule type="cellIs" dxfId="723" priority="552" operator="greaterThan">
      <formula>$N$188*0.2</formula>
    </cfRule>
  </conditionalFormatting>
  <conditionalFormatting sqref="R214">
    <cfRule type="cellIs" dxfId="722" priority="513" operator="lessThan">
      <formula>1</formula>
    </cfRule>
  </conditionalFormatting>
  <conditionalFormatting sqref="R217">
    <cfRule type="cellIs" dxfId="721" priority="363" operator="lessThan">
      <formula>1</formula>
    </cfRule>
  </conditionalFormatting>
  <conditionalFormatting sqref="R222:R224">
    <cfRule type="cellIs" dxfId="720" priority="364" operator="lessThan">
      <formula>1</formula>
    </cfRule>
  </conditionalFormatting>
  <conditionalFormatting sqref="R226">
    <cfRule type="cellIs" dxfId="719" priority="235" operator="lessThan">
      <formula>$N$226*0.2</formula>
    </cfRule>
    <cfRule type="cellIs" dxfId="718" priority="236" operator="greaterThan">
      <formula>$N$226*0.2</formula>
    </cfRule>
  </conditionalFormatting>
  <conditionalFormatting sqref="R304">
    <cfRule type="cellIs" dxfId="717" priority="391" operator="lessThan">
      <formula>1</formula>
    </cfRule>
  </conditionalFormatting>
  <conditionalFormatting sqref="R324">
    <cfRule type="cellIs" dxfId="716" priority="427" operator="lessThan">
      <formula>1</formula>
    </cfRule>
  </conditionalFormatting>
  <conditionalFormatting sqref="R341:R342">
    <cfRule type="cellIs" dxfId="715" priority="277" operator="lessThan">
      <formula>1</formula>
    </cfRule>
  </conditionalFormatting>
  <conditionalFormatting sqref="R346">
    <cfRule type="cellIs" dxfId="714" priority="322" operator="lessThan">
      <formula>1</formula>
    </cfRule>
  </conditionalFormatting>
  <conditionalFormatting sqref="R349">
    <cfRule type="cellIs" dxfId="713" priority="825" operator="greaterThan">
      <formula>$N$349*0.2</formula>
    </cfRule>
  </conditionalFormatting>
  <conditionalFormatting sqref="R356">
    <cfRule type="cellIs" dxfId="712" priority="300" operator="lessThan">
      <formula>1</formula>
    </cfRule>
  </conditionalFormatting>
  <conditionalFormatting sqref="R358">
    <cfRule type="cellIs" dxfId="711" priority="301" operator="lessThan">
      <formula>1</formula>
    </cfRule>
  </conditionalFormatting>
  <conditionalFormatting sqref="R361">
    <cfRule type="cellIs" dxfId="710" priority="276" operator="lessThan">
      <formula>1</formula>
    </cfRule>
  </conditionalFormatting>
  <conditionalFormatting sqref="R364">
    <cfRule type="cellIs" dxfId="709" priority="307" operator="lessThan">
      <formula>1</formula>
    </cfRule>
  </conditionalFormatting>
  <conditionalFormatting sqref="R366">
    <cfRule type="cellIs" dxfId="708" priority="290" operator="lessThan">
      <formula>1</formula>
    </cfRule>
  </conditionalFormatting>
  <conditionalFormatting sqref="R380">
    <cfRule type="cellIs" dxfId="707" priority="353" operator="lessThan">
      <formula>1</formula>
    </cfRule>
  </conditionalFormatting>
  <conditionalFormatting sqref="R390:R398">
    <cfRule type="cellIs" dxfId="706" priority="340" operator="lessThan">
      <formula>1</formula>
    </cfRule>
  </conditionalFormatting>
  <conditionalFormatting sqref="R401:R403">
    <cfRule type="cellIs" dxfId="705" priority="338" operator="lessThan">
      <formula>1</formula>
    </cfRule>
  </conditionalFormatting>
  <conditionalFormatting sqref="R405">
    <cfRule type="cellIs" dxfId="704" priority="341" operator="lessThan">
      <formula>1</formula>
    </cfRule>
  </conditionalFormatting>
  <conditionalFormatting sqref="R409:R410">
    <cfRule type="cellIs" dxfId="703" priority="339" operator="lessThan">
      <formula>1</formula>
    </cfRule>
  </conditionalFormatting>
  <conditionalFormatting sqref="R413">
    <cfRule type="cellIs" dxfId="702" priority="352" operator="lessThan">
      <formula>1</formula>
    </cfRule>
  </conditionalFormatting>
  <conditionalFormatting sqref="R423">
    <cfRule type="cellIs" dxfId="701" priority="358" operator="lessThan">
      <formula>1</formula>
    </cfRule>
  </conditionalFormatting>
  <conditionalFormatting sqref="R427">
    <cfRule type="cellIs" dxfId="700" priority="279" operator="lessThan">
      <formula>1</formula>
    </cfRule>
  </conditionalFormatting>
  <conditionalFormatting sqref="R435">
    <cfRule type="cellIs" dxfId="699" priority="361" operator="lessThan">
      <formula>1</formula>
    </cfRule>
  </conditionalFormatting>
  <conditionalFormatting sqref="R439">
    <cfRule type="cellIs" dxfId="698" priority="643" operator="greaterThan">
      <formula>$N$439*0.2</formula>
    </cfRule>
  </conditionalFormatting>
  <conditionalFormatting sqref="R446">
    <cfRule type="cellIs" dxfId="697" priority="847" operator="greaterThan">
      <formula>$N$446*0.2</formula>
    </cfRule>
  </conditionalFormatting>
  <conditionalFormatting sqref="R447">
    <cfRule type="cellIs" dxfId="696" priority="846" operator="greaterThan">
      <formula>$N$447*0.2</formula>
    </cfRule>
  </conditionalFormatting>
  <conditionalFormatting sqref="R450:R453">
    <cfRule type="cellIs" dxfId="695" priority="576" operator="lessThan">
      <formula>1</formula>
    </cfRule>
  </conditionalFormatting>
  <conditionalFormatting sqref="R459">
    <cfRule type="cellIs" dxfId="694" priority="596" operator="greaterThan">
      <formula>$N$459*0.2</formula>
    </cfRule>
  </conditionalFormatting>
  <conditionalFormatting sqref="R471">
    <cfRule type="cellIs" dxfId="693" priority="587" operator="lessThan">
      <formula>1</formula>
    </cfRule>
  </conditionalFormatting>
  <conditionalFormatting sqref="R480">
    <cfRule type="cellIs" dxfId="692" priority="591" operator="lessThan">
      <formula>1</formula>
    </cfRule>
  </conditionalFormatting>
  <conditionalFormatting sqref="R483">
    <cfRule type="cellIs" dxfId="691" priority="585" operator="lessThan">
      <formula>1</formula>
    </cfRule>
  </conditionalFormatting>
  <conditionalFormatting sqref="R492">
    <cfRule type="cellIs" dxfId="690" priority="302" operator="lessThan">
      <formula>1</formula>
    </cfRule>
  </conditionalFormatting>
  <conditionalFormatting sqref="R510">
    <cfRule type="cellIs" dxfId="689" priority="308" operator="lessThan">
      <formula>1</formula>
    </cfRule>
  </conditionalFormatting>
  <conditionalFormatting sqref="R534">
    <cfRule type="cellIs" dxfId="688" priority="157" operator="lessThan">
      <formula>1</formula>
    </cfRule>
  </conditionalFormatting>
  <conditionalFormatting sqref="R547">
    <cfRule type="cellIs" dxfId="687" priority="315" operator="lessThan">
      <formula>1</formula>
    </cfRule>
  </conditionalFormatting>
  <conditionalFormatting sqref="R566:R567">
    <cfRule type="cellIs" dxfId="686" priority="311" operator="lessThan">
      <formula>1</formula>
    </cfRule>
  </conditionalFormatting>
  <conditionalFormatting sqref="R570">
    <cfRule type="cellIs" dxfId="685" priority="310" operator="lessThan">
      <formula>1</formula>
    </cfRule>
  </conditionalFormatting>
  <conditionalFormatting sqref="R580">
    <cfRule type="cellIs" dxfId="684" priority="356" operator="lessThan">
      <formula>1</formula>
    </cfRule>
  </conditionalFormatting>
  <conditionalFormatting sqref="R583">
    <cfRule type="cellIs" dxfId="683" priority="314" operator="lessThan">
      <formula>1</formula>
    </cfRule>
  </conditionalFormatting>
  <conditionalFormatting sqref="R585">
    <cfRule type="cellIs" dxfId="682" priority="433" operator="lessThan">
      <formula>1</formula>
    </cfRule>
  </conditionalFormatting>
  <conditionalFormatting sqref="R597">
    <cfRule type="cellIs" dxfId="681" priority="278" operator="lessThan">
      <formula>1</formula>
    </cfRule>
  </conditionalFormatting>
  <conditionalFormatting sqref="R605">
    <cfRule type="cellIs" dxfId="680" priority="351" operator="lessThan">
      <formula>1</formula>
    </cfRule>
  </conditionalFormatting>
  <conditionalFormatting sqref="R621">
    <cfRule type="cellIs" dxfId="679" priority="11" operator="lessThan">
      <formula>1</formula>
    </cfRule>
  </conditionalFormatting>
  <conditionalFormatting sqref="R636:R637">
    <cfRule type="cellIs" dxfId="678" priority="578" operator="lessThan">
      <formula>1</formula>
    </cfRule>
  </conditionalFormatting>
  <conditionalFormatting sqref="R640">
    <cfRule type="cellIs" dxfId="677" priority="355" operator="lessThan">
      <formula>1</formula>
    </cfRule>
  </conditionalFormatting>
  <conditionalFormatting sqref="R651">
    <cfRule type="cellIs" dxfId="676" priority="347" operator="lessThan">
      <formula>1</formula>
    </cfRule>
  </conditionalFormatting>
  <conditionalFormatting sqref="R658">
    <cfRule type="cellIs" dxfId="675" priority="575" operator="lessThan">
      <formula>1</formula>
    </cfRule>
  </conditionalFormatting>
  <conditionalFormatting sqref="R659">
    <cfRule type="cellIs" dxfId="674" priority="868" operator="greaterThan">
      <formula>$N$659*0.2</formula>
    </cfRule>
  </conditionalFormatting>
  <conditionalFormatting sqref="R660">
    <cfRule type="cellIs" dxfId="673" priority="869" operator="greaterThan">
      <formula>$N$660*0.2</formula>
    </cfRule>
  </conditionalFormatting>
  <conditionalFormatting sqref="R688:R689">
    <cfRule type="cellIs" dxfId="672" priority="12" operator="lessThan">
      <formula>1</formula>
    </cfRule>
  </conditionalFormatting>
  <conditionalFormatting sqref="R694:R695">
    <cfRule type="cellIs" dxfId="671" priority="317" operator="lessThan">
      <formula>1</formula>
    </cfRule>
  </conditionalFormatting>
  <conditionalFormatting sqref="R701">
    <cfRule type="cellIs" dxfId="670" priority="773" operator="greaterThan">
      <formula>$N$701*0.2</formula>
    </cfRule>
  </conditionalFormatting>
  <conditionalFormatting sqref="R702">
    <cfRule type="cellIs" dxfId="669" priority="874" operator="greaterThan">
      <formula>$N$702*0.2</formula>
    </cfRule>
  </conditionalFormatting>
  <conditionalFormatting sqref="R706">
    <cfRule type="cellIs" dxfId="668" priority="586" operator="lessThan">
      <formula>1</formula>
    </cfRule>
  </conditionalFormatting>
  <conditionalFormatting sqref="R717">
    <cfRule type="cellIs" dxfId="667" priority="878" operator="greaterThan">
      <formula>$N$717*0.2</formula>
    </cfRule>
  </conditionalFormatting>
  <conditionalFormatting sqref="R718">
    <cfRule type="cellIs" dxfId="666" priority="588" operator="lessThan">
      <formula>1</formula>
    </cfRule>
  </conditionalFormatting>
  <conditionalFormatting sqref="R721">
    <cfRule type="cellIs" dxfId="665" priority="434" operator="lessThan">
      <formula>1</formula>
    </cfRule>
  </conditionalFormatting>
  <conditionalFormatting sqref="R733">
    <cfRule type="cellIs" dxfId="664" priority="325" operator="lessThan">
      <formula>1</formula>
    </cfRule>
  </conditionalFormatting>
  <conditionalFormatting sqref="R735">
    <cfRule type="cellIs" dxfId="663" priority="579" operator="lessThan">
      <formula>1</formula>
    </cfRule>
  </conditionalFormatting>
  <conditionalFormatting sqref="R736">
    <cfRule type="cellIs" dxfId="662" priority="211" operator="lessThan">
      <formula>0.2*$N$736</formula>
    </cfRule>
    <cfRule type="cellIs" dxfId="661" priority="212" operator="greaterThan">
      <formula>0.2*$N$736</formula>
    </cfRule>
  </conditionalFormatting>
  <conditionalFormatting sqref="R737">
    <cfRule type="cellIs" dxfId="660" priority="191" operator="lessThan">
      <formula>$N$737*0.2</formula>
    </cfRule>
    <cfRule type="cellIs" dxfId="659" priority="192" operator="greaterThan">
      <formula>$N$737*0.2</formula>
    </cfRule>
  </conditionalFormatting>
  <conditionalFormatting sqref="R742">
    <cfRule type="cellIs" dxfId="658" priority="48" operator="lessThan">
      <formula>1</formula>
    </cfRule>
  </conditionalFormatting>
  <conditionalFormatting sqref="R745">
    <cfRule type="cellIs" dxfId="657" priority="82" operator="lessThan">
      <formula>1</formula>
    </cfRule>
  </conditionalFormatting>
  <conditionalFormatting sqref="R746">
    <cfRule type="cellIs" dxfId="656" priority="199" operator="lessThan">
      <formula>$N$746*0.2</formula>
    </cfRule>
    <cfRule type="cellIs" dxfId="655" priority="200" operator="greaterThan">
      <formula>$N$746*0.2</formula>
    </cfRule>
  </conditionalFormatting>
  <conditionalFormatting sqref="R747">
    <cfRule type="cellIs" dxfId="654" priority="213" operator="lessThan">
      <formula>$N$747*0.2</formula>
    </cfRule>
    <cfRule type="cellIs" dxfId="653" priority="214" operator="greaterThan">
      <formula>$N$747*0.2</formula>
    </cfRule>
  </conditionalFormatting>
  <conditionalFormatting sqref="R753">
    <cfRule type="cellIs" dxfId="652" priority="78" operator="lessThan">
      <formula>1</formula>
    </cfRule>
  </conditionalFormatting>
  <conditionalFormatting sqref="R760">
    <cfRule type="cellIs" dxfId="651" priority="112" operator="lessThan">
      <formula>$N$760*0.2</formula>
    </cfRule>
    <cfRule type="cellIs" dxfId="650" priority="113" operator="greaterThan">
      <formula>$N$760*0.2</formula>
    </cfRule>
  </conditionalFormatting>
  <conditionalFormatting sqref="R772">
    <cfRule type="cellIs" dxfId="649" priority="86" operator="lessThan">
      <formula>1</formula>
    </cfRule>
    <cfRule type="cellIs" dxfId="648" priority="549" operator="greaterThan">
      <formula>$N$772*0.2</formula>
    </cfRule>
  </conditionalFormatting>
  <conditionalFormatting sqref="R773">
    <cfRule type="cellIs" dxfId="647" priority="599" operator="greaterThan">
      <formula>$N$773*0.2</formula>
    </cfRule>
  </conditionalFormatting>
  <conditionalFormatting sqref="R779">
    <cfRule type="cellIs" dxfId="646" priority="108" operator="lessThan">
      <formula>$N$779*0.2</formula>
    </cfRule>
    <cfRule type="cellIs" dxfId="645" priority="109" operator="greaterThan">
      <formula>$N$779*0.2</formula>
    </cfRule>
  </conditionalFormatting>
  <conditionalFormatting sqref="R790">
    <cfRule type="cellIs" dxfId="644" priority="81" operator="lessThan">
      <formula>1</formula>
    </cfRule>
    <cfRule type="cellIs" dxfId="643" priority="774" operator="greaterThan">
      <formula>$N$790*0.2</formula>
    </cfRule>
  </conditionalFormatting>
  <conditionalFormatting sqref="R791">
    <cfRule type="cellIs" dxfId="642" priority="870" operator="greaterThan">
      <formula>$N$791*0.2</formula>
    </cfRule>
  </conditionalFormatting>
  <conditionalFormatting sqref="R796:R797">
    <cfRule type="cellIs" dxfId="641" priority="66" operator="lessThan">
      <formula>1</formula>
    </cfRule>
  </conditionalFormatting>
  <conditionalFormatting sqref="R814">
    <cfRule type="cellIs" dxfId="640" priority="92" operator="lessThan">
      <formula>1</formula>
    </cfRule>
  </conditionalFormatting>
  <conditionalFormatting sqref="R817">
    <cfRule type="cellIs" dxfId="639" priority="71" operator="lessThan">
      <formula>1</formula>
    </cfRule>
  </conditionalFormatting>
  <conditionalFormatting sqref="R819">
    <cfRule type="cellIs" dxfId="638" priority="85" operator="lessThan">
      <formula>1</formula>
    </cfRule>
  </conditionalFormatting>
  <conditionalFormatting sqref="R829">
    <cfRule type="cellIs" dxfId="637" priority="89" operator="lessThan">
      <formula>1</formula>
    </cfRule>
  </conditionalFormatting>
  <conditionalFormatting sqref="R847">
    <cfRule type="cellIs" dxfId="636" priority="67" operator="lessThan">
      <formula>1</formula>
    </cfRule>
  </conditionalFormatting>
  <conditionalFormatting sqref="R852">
    <cfRule type="cellIs" dxfId="635" priority="68" operator="lessThan">
      <formula>1</formula>
    </cfRule>
    <cfRule type="cellIs" dxfId="634" priority="879" operator="greaterThan">
      <formula>$N$852*0.2</formula>
    </cfRule>
  </conditionalFormatting>
  <conditionalFormatting sqref="R854">
    <cfRule type="cellIs" dxfId="633" priority="178" operator="lessThan">
      <formula>1</formula>
    </cfRule>
  </conditionalFormatting>
  <conditionalFormatting sqref="R856">
    <cfRule type="cellIs" dxfId="632" priority="197" operator="lessThan">
      <formula>$N$856*0.2</formula>
    </cfRule>
    <cfRule type="cellIs" dxfId="631" priority="198" operator="greaterThan">
      <formula>$N$856*0.2</formula>
    </cfRule>
  </conditionalFormatting>
  <conditionalFormatting sqref="R857">
    <cfRule type="cellIs" dxfId="630" priority="179" operator="lessThan">
      <formula>1</formula>
    </cfRule>
  </conditionalFormatting>
  <conditionalFormatting sqref="R861">
    <cfRule type="cellIs" dxfId="629" priority="73" operator="lessThan">
      <formula>1</formula>
    </cfRule>
  </conditionalFormatting>
  <conditionalFormatting sqref="R863">
    <cfRule type="cellIs" dxfId="628" priority="207" operator="lessThan">
      <formula>$N$863*0.2</formula>
    </cfRule>
    <cfRule type="cellIs" dxfId="627" priority="208" operator="greaterThan">
      <formula>0.2*$N$863</formula>
    </cfRule>
  </conditionalFormatting>
  <conditionalFormatting sqref="R870">
    <cfRule type="cellIs" dxfId="626" priority="219" operator="lessThan">
      <formula>0.2*$N$870</formula>
    </cfRule>
    <cfRule type="cellIs" dxfId="625" priority="220" operator="greaterThan">
      <formula>0.2*$N$870</formula>
    </cfRule>
  </conditionalFormatting>
  <conditionalFormatting sqref="R872">
    <cfRule type="cellIs" dxfId="624" priority="217" operator="lessThan">
      <formula>$N$872*0.2</formula>
    </cfRule>
    <cfRule type="cellIs" dxfId="623" priority="218" operator="greaterThan">
      <formula>0.2*$N$872</formula>
    </cfRule>
  </conditionalFormatting>
  <conditionalFormatting sqref="R878">
    <cfRule type="cellIs" dxfId="622" priority="114" operator="lessThan">
      <formula>$N$878*0.2</formula>
    </cfRule>
    <cfRule type="cellIs" dxfId="621" priority="115" operator="greaterThan">
      <formula>$N$878*0.2</formula>
    </cfRule>
  </conditionalFormatting>
  <conditionalFormatting sqref="R880">
    <cfRule type="cellIs" dxfId="620" priority="180" operator="lessThan">
      <formula>1</formula>
    </cfRule>
  </conditionalFormatting>
  <conditionalFormatting sqref="R886">
    <cfRule type="cellIs" dxfId="619" priority="79" operator="lessThan">
      <formula>1</formula>
    </cfRule>
  </conditionalFormatting>
  <conditionalFormatting sqref="R888">
    <cfRule type="cellIs" dxfId="618" priority="209" operator="lessThan">
      <formula>0.2*$N$888</formula>
    </cfRule>
    <cfRule type="cellIs" dxfId="617" priority="210" operator="greaterThan">
      <formula>0.2*$N$888</formula>
    </cfRule>
  </conditionalFormatting>
  <conditionalFormatting sqref="R889">
    <cfRule type="cellIs" dxfId="616" priority="83" operator="lessThan">
      <formula>1</formula>
    </cfRule>
  </conditionalFormatting>
  <conditionalFormatting sqref="R892">
    <cfRule type="cellIs" dxfId="615" priority="70" operator="lessThan">
      <formula>1</formula>
    </cfRule>
  </conditionalFormatting>
  <conditionalFormatting sqref="R894">
    <cfRule type="cellIs" dxfId="614" priority="164" operator="lessThan">
      <formula>1</formula>
    </cfRule>
  </conditionalFormatting>
  <conditionalFormatting sqref="R899">
    <cfRule type="cellIs" dxfId="613" priority="872" operator="greaterThan">
      <formula>$N$899*0.2</formula>
    </cfRule>
  </conditionalFormatting>
  <conditionalFormatting sqref="R932">
    <cfRule type="cellIs" dxfId="612" priority="195" operator="lessThan">
      <formula>$N$932*0.2</formula>
    </cfRule>
    <cfRule type="cellIs" dxfId="611" priority="196" operator="greaterThan">
      <formula>$N$932*0.2</formula>
    </cfRule>
  </conditionalFormatting>
  <conditionalFormatting sqref="R941">
    <cfRule type="cellIs" dxfId="610" priority="87" operator="lessThan">
      <formula>1</formula>
    </cfRule>
  </conditionalFormatting>
  <conditionalFormatting sqref="R946">
    <cfRule type="cellIs" dxfId="609" priority="75" operator="lessThan">
      <formula>1</formula>
    </cfRule>
  </conditionalFormatting>
  <conditionalFormatting sqref="R957">
    <cfRule type="cellIs" dxfId="608" priority="51" operator="lessThan">
      <formula>1</formula>
    </cfRule>
  </conditionalFormatting>
  <conditionalFormatting sqref="R961">
    <cfRule type="cellIs" dxfId="607" priority="50" operator="lessThan">
      <formula>1</formula>
    </cfRule>
  </conditionalFormatting>
  <conditionalFormatting sqref="R984">
    <cfRule type="cellIs" dxfId="606" priority="54" operator="lessThan">
      <formula>1</formula>
    </cfRule>
  </conditionalFormatting>
  <conditionalFormatting sqref="R995">
    <cfRule type="cellIs" dxfId="605" priority="52" operator="lessThan">
      <formula>1</formula>
    </cfRule>
  </conditionalFormatting>
  <conditionalFormatting sqref="R998">
    <cfRule type="cellIs" dxfId="604" priority="181" operator="lessThan">
      <formula>1</formula>
    </cfRule>
  </conditionalFormatting>
  <conditionalFormatting sqref="R1000">
    <cfRule type="cellIs" dxfId="603" priority="891" operator="greaterThan">
      <formula>$N$1000*0.2</formula>
    </cfRule>
  </conditionalFormatting>
  <conditionalFormatting sqref="R1005">
    <cfRule type="cellIs" dxfId="602" priority="53" operator="lessThan">
      <formula>1</formula>
    </cfRule>
  </conditionalFormatting>
  <conditionalFormatting sqref="R1015">
    <cfRule type="cellIs" dxfId="601" priority="281" operator="lessThan">
      <formula>1</formula>
    </cfRule>
  </conditionalFormatting>
  <conditionalFormatting sqref="R1017">
    <cfRule type="cellIs" dxfId="600" priority="69" operator="lessThan">
      <formula>1</formula>
    </cfRule>
  </conditionalFormatting>
  <conditionalFormatting sqref="R1022:R1025">
    <cfRule type="cellIs" dxfId="599" priority="612" operator="lessThan">
      <formula>1</formula>
    </cfRule>
  </conditionalFormatting>
  <conditionalFormatting sqref="R1090:R1091">
    <cfRule type="cellIs" dxfId="598" priority="303" operator="lessThan">
      <formula>1</formula>
    </cfRule>
  </conditionalFormatting>
  <conditionalFormatting sqref="R1093">
    <cfRule type="cellIs" dxfId="597" priority="389" operator="lessThan">
      <formula>1</formula>
    </cfRule>
  </conditionalFormatting>
  <conditionalFormatting sqref="R1099">
    <cfRule type="cellIs" dxfId="596" priority="633" operator="lessThan">
      <formula>0.2*$N$1099</formula>
    </cfRule>
  </conditionalFormatting>
  <conditionalFormatting sqref="R1101">
    <cfRule type="cellIs" dxfId="595" priority="436" operator="greaterThan">
      <formula>$N$4*0.2</formula>
    </cfRule>
  </conditionalFormatting>
  <conditionalFormatting sqref="R1105">
    <cfRule type="cellIs" dxfId="594" priority="318" operator="lessThan">
      <formula>1</formula>
    </cfRule>
  </conditionalFormatting>
  <conditionalFormatting sqref="R1109">
    <cfRule type="cellIs" dxfId="593" priority="304" operator="lessThan">
      <formula>1</formula>
    </cfRule>
  </conditionalFormatting>
  <conditionalFormatting sqref="R1113">
    <cfRule type="cellIs" dxfId="592" priority="541" operator="greaterThan">
      <formula>$N$1113*0.2</formula>
    </cfRule>
  </conditionalFormatting>
  <conditionalFormatting sqref="R1114:R1115">
    <cfRule type="cellIs" dxfId="591" priority="280" operator="lessThan">
      <formula>1</formula>
    </cfRule>
  </conditionalFormatting>
  <conditionalFormatting sqref="R1128">
    <cfRule type="cellIs" dxfId="590" priority="319" operator="lessThan">
      <formula>1</formula>
    </cfRule>
  </conditionalFormatting>
  <conditionalFormatting sqref="R1131">
    <cfRule type="cellIs" dxfId="589" priority="306" operator="lessThan">
      <formula>1</formula>
    </cfRule>
  </conditionalFormatting>
  <conditionalFormatting sqref="R1133">
    <cfRule type="cellIs" dxfId="588" priority="305" operator="lessThan">
      <formula>1</formula>
    </cfRule>
  </conditionalFormatting>
  <conditionalFormatting sqref="R1141">
    <cfRule type="cellIs" dxfId="587" priority="500" operator="greaterThan">
      <formula>$N$1141*0.2</formula>
    </cfRule>
  </conditionalFormatting>
  <conditionalFormatting sqref="R1142">
    <cfRule type="cellIs" dxfId="586" priority="447" operator="lessThan">
      <formula>1</formula>
    </cfRule>
  </conditionalFormatting>
  <conditionalFormatting sqref="R1145">
    <cfRule type="cellIs" dxfId="585" priority="463" operator="lessThan">
      <formula>$N$1145*0.2</formula>
    </cfRule>
    <cfRule type="cellIs" dxfId="584" priority="824" operator="greaterThan">
      <formula>$N$1145*0.2</formula>
    </cfRule>
  </conditionalFormatting>
  <conditionalFormatting sqref="R1153">
    <cfRule type="cellIs" dxfId="583" priority="408" operator="lessThan">
      <formula>1</formula>
    </cfRule>
  </conditionalFormatting>
  <conditionalFormatting sqref="R1162">
    <cfRule type="cellIs" dxfId="582" priority="413" operator="lessThan">
      <formula>1</formula>
    </cfRule>
  </conditionalFormatting>
  <conditionalFormatting sqref="R1174">
    <cfRule type="cellIs" dxfId="581" priority="424" operator="lessThan">
      <formula>1</formula>
    </cfRule>
  </conditionalFormatting>
  <conditionalFormatting sqref="R1176">
    <cfRule type="cellIs" dxfId="580" priority="387" operator="lessThan">
      <formula>1</formula>
    </cfRule>
  </conditionalFormatting>
  <conditionalFormatting sqref="R1186">
    <cfRule type="cellIs" dxfId="579" priority="331" operator="lessThan">
      <formula>1</formula>
    </cfRule>
  </conditionalFormatting>
  <conditionalFormatting sqref="R1195">
    <cfRule type="cellIs" dxfId="578" priority="282" operator="lessThan">
      <formula>1</formula>
    </cfRule>
  </conditionalFormatting>
  <conditionalFormatting sqref="R1197">
    <cfRule type="cellIs" dxfId="577" priority="292" operator="lessThan">
      <formula>1</formula>
    </cfRule>
  </conditionalFormatting>
  <conditionalFormatting sqref="R1233">
    <cfRule type="cellIs" dxfId="576" priority="451" operator="lessThan">
      <formula>1</formula>
    </cfRule>
  </conditionalFormatting>
  <conditionalFormatting sqref="R1240">
    <cfRule type="cellIs" dxfId="575" priority="449" operator="lessThan">
      <formula>1</formula>
    </cfRule>
  </conditionalFormatting>
  <conditionalFormatting sqref="R1251:R1252">
    <cfRule type="cellIs" dxfId="574" priority="64" operator="lessThan">
      <formula>1</formula>
    </cfRule>
  </conditionalFormatting>
  <conditionalFormatting sqref="R1256">
    <cfRule type="cellIs" dxfId="573" priority="399" operator="lessThan">
      <formula>1</formula>
    </cfRule>
  </conditionalFormatting>
  <conditionalFormatting sqref="R1269">
    <cfRule type="cellIs" dxfId="572" priority="880" operator="greaterThan">
      <formula>$N$1269*0.2</formula>
    </cfRule>
    <cfRule type="cellIs" dxfId="571" priority="881" operator="greaterThan">
      <formula>$N$1269*0.2</formula>
    </cfRule>
  </conditionalFormatting>
  <conditionalFormatting sqref="R1290">
    <cfRule type="cellIs" dxfId="570" priority="390" operator="lessThan">
      <formula>1</formula>
    </cfRule>
  </conditionalFormatting>
  <conditionalFormatting sqref="R1303">
    <cfRule type="cellIs" dxfId="569" priority="412" operator="lessThan">
      <formula>1</formula>
    </cfRule>
  </conditionalFormatting>
  <conditionalFormatting sqref="R1307">
    <cfRule type="cellIs" dxfId="568" priority="820" operator="greaterThan">
      <formula>$N$1307*0.2</formula>
    </cfRule>
  </conditionalFormatting>
  <conditionalFormatting sqref="R1326">
    <cfRule type="cellIs" dxfId="567" priority="96" operator="lessThan">
      <formula>1</formula>
    </cfRule>
  </conditionalFormatting>
  <conditionalFormatting sqref="R1329">
    <cfRule type="cellIs" dxfId="566" priority="289" operator="lessThan">
      <formula>1</formula>
    </cfRule>
  </conditionalFormatting>
  <conditionalFormatting sqref="R1335">
    <cfRule type="cellIs" dxfId="565" priority="550" operator="greaterThan">
      <formula>$N$1335*0.2</formula>
    </cfRule>
  </conditionalFormatting>
  <conditionalFormatting sqref="R1354">
    <cfRule type="cellIs" dxfId="564" priority="283" operator="lessThan">
      <formula>1</formula>
    </cfRule>
  </conditionalFormatting>
  <conditionalFormatting sqref="R1360">
    <cfRule type="cellIs" dxfId="563" priority="396" operator="lessThan">
      <formula>1</formula>
    </cfRule>
  </conditionalFormatting>
  <conditionalFormatting sqref="R1363">
    <cfRule type="cellIs" dxfId="562" priority="285" operator="lessThan">
      <formula>1</formula>
    </cfRule>
  </conditionalFormatting>
  <conditionalFormatting sqref="R1365">
    <cfRule type="cellIs" dxfId="561" priority="287" operator="lessThan">
      <formula>1</formula>
    </cfRule>
    <cfRule type="cellIs" dxfId="560" priority="288" operator="lessThan">
      <formula>0</formula>
    </cfRule>
  </conditionalFormatting>
  <conditionalFormatting sqref="R1370">
    <cfRule type="cellIs" dxfId="559" priority="284" operator="lessThan">
      <formula>1</formula>
    </cfRule>
  </conditionalFormatting>
  <conditionalFormatting sqref="R1377">
    <cfRule type="cellIs" dxfId="558" priority="286" operator="lessThan">
      <formula>1</formula>
    </cfRule>
  </conditionalFormatting>
  <conditionalFormatting sqref="R1448">
    <cfRule type="cellIs" dxfId="557" priority="452" operator="lessThan">
      <formula>1</formula>
    </cfRule>
  </conditionalFormatting>
  <conditionalFormatting sqref="R1457">
    <cfRule type="cellIs" dxfId="556" priority="5" operator="lessThan">
      <formula>1</formula>
    </cfRule>
  </conditionalFormatting>
  <conditionalFormatting sqref="R1491">
    <cfRule type="cellIs" dxfId="555" priority="397" operator="lessThan">
      <formula>1</formula>
    </cfRule>
  </conditionalFormatting>
  <conditionalFormatting sqref="R1509:R1510">
    <cfRule type="cellIs" dxfId="554" priority="614" operator="lessThan">
      <formula>1</formula>
    </cfRule>
  </conditionalFormatting>
  <conditionalFormatting sqref="R1512">
    <cfRule type="cellIs" dxfId="553" priority="616" operator="lessThan">
      <formula>1</formula>
    </cfRule>
  </conditionalFormatting>
  <conditionalFormatting sqref="R1514">
    <cfRule type="cellIs" dxfId="552" priority="570" operator="lessThan">
      <formula>1</formula>
    </cfRule>
  </conditionalFormatting>
  <conditionalFormatting sqref="R1521">
    <cfRule type="cellIs" dxfId="551" priority="829" operator="greaterThan">
      <formula>$N$1521*0.2</formula>
    </cfRule>
  </conditionalFormatting>
  <conditionalFormatting sqref="R1522">
    <cfRule type="cellIs" dxfId="550" priority="615" operator="lessThan">
      <formula>1</formula>
    </cfRule>
  </conditionalFormatting>
  <conditionalFormatting sqref="R1523">
    <cfRule type="cellIs" dxfId="549" priority="543" operator="greaterThan">
      <formula>$N$1523*0.2</formula>
    </cfRule>
    <cfRule type="cellIs" dxfId="548" priority="629" operator="lessThan">
      <formula>$N$1643*0.2</formula>
    </cfRule>
    <cfRule type="cellIs" dxfId="547" priority="838" operator="greaterThan">
      <formula>$N$1523*0.2</formula>
    </cfRule>
  </conditionalFormatting>
  <conditionalFormatting sqref="R1527">
    <cfRule type="cellIs" dxfId="546" priority="608" operator="lessThan">
      <formula>1</formula>
    </cfRule>
    <cfRule type="cellIs" dxfId="545" priority="642" operator="greaterThan">
      <formula>$N$1527*0.2</formula>
    </cfRule>
  </conditionalFormatting>
  <conditionalFormatting sqref="R1529">
    <cfRule type="cellIs" dxfId="544" priority="617" operator="lessThan">
      <formula>1</formula>
    </cfRule>
  </conditionalFormatting>
  <conditionalFormatting sqref="R1530">
    <cfRule type="cellIs" dxfId="543" priority="497" operator="greaterThan">
      <formula>$N$1530*0.2</formula>
    </cfRule>
  </conditionalFormatting>
  <conditionalFormatting sqref="R1531">
    <cfRule type="cellIs" dxfId="542" priority="571" operator="lessThan">
      <formula>1</formula>
    </cfRule>
  </conditionalFormatting>
  <conditionalFormatting sqref="R1533">
    <cfRule type="cellIs" dxfId="541" priority="619" operator="lessThan">
      <formula>1</formula>
    </cfRule>
  </conditionalFormatting>
  <conditionalFormatting sqref="R1545">
    <cfRule type="cellIs" dxfId="540" priority="501" operator="greaterThan">
      <formula>$N$1545*0.2</formula>
    </cfRule>
  </conditionalFormatting>
  <conditionalFormatting sqref="R1548">
    <cfRule type="cellIs" dxfId="539" priority="328" operator="lessThan">
      <formula>1</formula>
    </cfRule>
  </conditionalFormatting>
  <conditionalFormatting sqref="R1554">
    <cfRule type="cellIs" dxfId="538" priority="316" operator="lessThan">
      <formula>1</formula>
    </cfRule>
  </conditionalFormatting>
  <conditionalFormatting sqref="R1556">
    <cfRule type="cellIs" dxfId="537" priority="454" operator="lessThan">
      <formula>1</formula>
    </cfRule>
    <cfRule type="cellIs" dxfId="536" priority="826" operator="greaterThan">
      <formula>$N$1556*0.2</formula>
    </cfRule>
  </conditionalFormatting>
  <conditionalFormatting sqref="R1559">
    <cfRule type="cellIs" dxfId="535" priority="421" operator="lessThan">
      <formula>1</formula>
    </cfRule>
  </conditionalFormatting>
  <conditionalFormatting sqref="R1579">
    <cfRule type="cellIs" dxfId="534" priority="630" operator="lessThan">
      <formula>0.2*$N$1579</formula>
    </cfRule>
    <cfRule type="cellIs" dxfId="533" priority="827" operator="greaterThan">
      <formula>$N$1579*0.2</formula>
    </cfRule>
  </conditionalFormatting>
  <conditionalFormatting sqref="R1582">
    <cfRule type="cellIs" dxfId="532" priority="105" operator="lessThan">
      <formula>1</formula>
    </cfRule>
  </conditionalFormatting>
  <conditionalFormatting sqref="R1598">
    <cfRule type="cellIs" dxfId="531" priority="386" operator="lessThan">
      <formula>1</formula>
    </cfRule>
  </conditionalFormatting>
  <conditionalFormatting sqref="R1614">
    <cfRule type="cellIs" dxfId="530" priority="163" operator="lessThan">
      <formula>1</formula>
    </cfRule>
  </conditionalFormatting>
  <conditionalFormatting sqref="R1617">
    <cfRule type="cellIs" dxfId="529" priority="407" operator="lessThan">
      <formula>1</formula>
    </cfRule>
  </conditionalFormatting>
  <conditionalFormatting sqref="R1620">
    <cfRule type="cellIs" dxfId="528" priority="814" operator="greaterThan">
      <formula>$N$1620*0.2</formula>
    </cfRule>
  </conditionalFormatting>
  <conditionalFormatting sqref="R1621">
    <cfRule type="cellIs" dxfId="527" priority="871" operator="greaterThan">
      <formula>$N$1621*0.2</formula>
    </cfRule>
  </conditionalFormatting>
  <conditionalFormatting sqref="R1625">
    <cfRule type="cellIs" dxfId="526" priority="441" operator="greaterThan">
      <formula>$N$1625*0.2</formula>
    </cfRule>
  </conditionalFormatting>
  <conditionalFormatting sqref="R1638">
    <cfRule type="cellIs" dxfId="525" priority="455" operator="lessThan">
      <formula>1</formula>
    </cfRule>
  </conditionalFormatting>
  <conditionalFormatting sqref="R1640">
    <cfRule type="cellIs" dxfId="524" priority="466" operator="lessThan">
      <formula>$N$1640*0.2</formula>
    </cfRule>
    <cfRule type="cellIs" dxfId="523" priority="467" operator="greaterThan">
      <formula>0.2*$N$1640</formula>
    </cfRule>
  </conditionalFormatting>
  <conditionalFormatting sqref="R1641">
    <cfRule type="cellIs" dxfId="522" priority="618" operator="lessThan">
      <formula>1</formula>
    </cfRule>
  </conditionalFormatting>
  <conditionalFormatting sqref="R1643">
    <cfRule type="cellIs" dxfId="521" priority="464" operator="lessThan">
      <formula>0.2*$N$1643</formula>
    </cfRule>
    <cfRule type="cellIs" dxfId="520" priority="465" operator="greaterThan">
      <formula>$N$1643*0.2</formula>
    </cfRule>
  </conditionalFormatting>
  <conditionalFormatting sqref="R1649">
    <cfRule type="cellIs" dxfId="519" priority="448" operator="lessThan">
      <formula>1</formula>
    </cfRule>
  </conditionalFormatting>
  <conditionalFormatting sqref="R1653">
    <cfRule type="cellIs" dxfId="518" priority="442" operator="lessThan">
      <formula>1</formula>
    </cfRule>
  </conditionalFormatting>
  <conditionalFormatting sqref="R1665">
    <cfRule type="cellIs" dxfId="517" priority="158" operator="lessThan">
      <formula>1</formula>
    </cfRule>
  </conditionalFormatting>
  <conditionalFormatting sqref="R1672">
    <cfRule type="cellIs" dxfId="516" priority="444" operator="lessThan">
      <formula>1</formula>
    </cfRule>
  </conditionalFormatting>
  <conditionalFormatting sqref="R1686">
    <cfRule type="cellIs" dxfId="515" priority="569" operator="lessThan">
      <formula>1</formula>
    </cfRule>
  </conditionalFormatting>
  <conditionalFormatting sqref="R1700">
    <cfRule type="cellIs" dxfId="514" priority="572" operator="lessThan">
      <formula>1</formula>
    </cfRule>
  </conditionalFormatting>
  <conditionalFormatting sqref="R1728">
    <cfRule type="cellIs" dxfId="513" priority="776" operator="greaterThan">
      <formula>$N$1728*0.2</formula>
    </cfRule>
    <cfRule type="cellIs" dxfId="512" priority="781" operator="lessThan">
      <formula>0.2*$N$1728</formula>
    </cfRule>
    <cfRule type="cellIs" dxfId="511" priority="848" operator="greaterThan">
      <formula>$N$1728*0.2</formula>
    </cfRule>
  </conditionalFormatting>
  <conditionalFormatting sqref="R1733">
    <cfRule type="cellIs" dxfId="510" priority="161" operator="lessThan">
      <formula>1</formula>
    </cfRule>
  </conditionalFormatting>
  <conditionalFormatting sqref="R1745">
    <cfRule type="cellIs" dxfId="509" priority="428" operator="lessThan">
      <formula>1</formula>
    </cfRule>
  </conditionalFormatting>
  <conditionalFormatting sqref="R1747">
    <cfRule type="cellIs" dxfId="508" priority="291" operator="lessThan">
      <formula>1</formula>
    </cfRule>
  </conditionalFormatting>
  <conditionalFormatting sqref="R1750">
    <cfRule type="cellIs" dxfId="507" priority="162" operator="lessThan">
      <formula>1</formula>
    </cfRule>
  </conditionalFormatting>
  <conditionalFormatting sqref="R1772">
    <cfRule type="cellIs" dxfId="506" priority="547" operator="greaterThan">
      <formula>$N$1772*0.2</formula>
    </cfRule>
  </conditionalFormatting>
  <conditionalFormatting sqref="R1773">
    <cfRule type="cellIs" dxfId="505" priority="595" operator="greaterThan">
      <formula>$N$1773*0.2</formula>
    </cfRule>
  </conditionalFormatting>
  <conditionalFormatting sqref="R1835">
    <cfRule type="cellIs" dxfId="504" priority="327" operator="lessThan">
      <formula>1</formula>
    </cfRule>
  </conditionalFormatting>
  <conditionalFormatting sqref="R1836">
    <cfRule type="cellIs" dxfId="503" priority="551" operator="greaterThan">
      <formula>$N$1836*0.2</formula>
    </cfRule>
  </conditionalFormatting>
  <conditionalFormatting sqref="R1838:R1839">
    <cfRule type="cellIs" dxfId="502" priority="167" operator="lessThan">
      <formula>1</formula>
    </cfRule>
  </conditionalFormatting>
  <conditionalFormatting sqref="R1845">
    <cfRule type="cellIs" dxfId="501" priority="426" operator="lessThan">
      <formula>1</formula>
    </cfRule>
  </conditionalFormatting>
  <conditionalFormatting sqref="R1849">
    <cfRule type="cellIs" dxfId="500" priority="160" operator="lessThan">
      <formula>1</formula>
    </cfRule>
  </conditionalFormatting>
  <conditionalFormatting sqref="R1854">
    <cfRule type="cellIs" dxfId="499" priority="648" operator="greaterThan">
      <formula>$N$1854*0.2</formula>
    </cfRule>
  </conditionalFormatting>
  <conditionalFormatting sqref="R1857">
    <cfRule type="cellIs" dxfId="498" priority="293" operator="lessThan">
      <formula>1</formula>
    </cfRule>
  </conditionalFormatting>
  <conditionalFormatting sqref="R1861">
    <cfRule type="cellIs" dxfId="497" priority="456" operator="greaterThan">
      <formula>$N$1861*0.2</formula>
    </cfRule>
  </conditionalFormatting>
  <conditionalFormatting sqref="R1863">
    <cfRule type="cellIs" dxfId="496" priority="376" operator="lessThan">
      <formula>1</formula>
    </cfRule>
    <cfRule type="cellIs" dxfId="495" priority="835" operator="greaterThan">
      <formula>$N$1863*0.2</formula>
    </cfRule>
  </conditionalFormatting>
  <conditionalFormatting sqref="R1868">
    <cfRule type="cellIs" dxfId="494" priority="844" operator="greaterThan">
      <formula>$N$1868*0.2</formula>
    </cfRule>
  </conditionalFormatting>
  <conditionalFormatting sqref="R1870">
    <cfRule type="cellIs" dxfId="493" priority="816" operator="greaterThan">
      <formula>$N$1870*0.2</formula>
    </cfRule>
  </conditionalFormatting>
  <conditionalFormatting sqref="R1871">
    <cfRule type="cellIs" dxfId="492" priority="832" operator="greaterThan">
      <formula>$N$1871*0.2</formula>
    </cfRule>
  </conditionalFormatting>
  <conditionalFormatting sqref="R1883">
    <cfRule type="cellIs" dxfId="491" priority="367" operator="lessThan">
      <formula>1</formula>
    </cfRule>
  </conditionalFormatting>
  <conditionalFormatting sqref="R1894">
    <cfRule type="cellIs" dxfId="490" priority="815" operator="greaterThan">
      <formula>$N$1894*0.2</formula>
    </cfRule>
  </conditionalFormatting>
  <conditionalFormatting sqref="R1899">
    <cfRule type="cellIs" dxfId="489" priority="4" operator="lessThan">
      <formula>1</formula>
    </cfRule>
  </conditionalFormatting>
  <conditionalFormatting sqref="R1902">
    <cfRule type="cellIs" dxfId="488" priority="592" operator="lessThan">
      <formula>1</formula>
    </cfRule>
  </conditionalFormatting>
  <conditionalFormatting sqref="R1910">
    <cfRule type="cellIs" dxfId="487" priority="445" operator="lessThan">
      <formula>1</formula>
    </cfRule>
  </conditionalFormatting>
  <conditionalFormatting sqref="R1921">
    <cfRule type="cellIs" dxfId="486" priority="417" operator="lessThan">
      <formula>1</formula>
    </cfRule>
    <cfRule type="cellIs" dxfId="485" priority="459" operator="greaterThan">
      <formula>$N$1921*0.2</formula>
    </cfRule>
  </conditionalFormatting>
  <conditionalFormatting sqref="R1922">
    <cfRule type="cellIs" dxfId="484" priority="483" operator="greaterThan">
      <formula>$N$1922*0.2</formula>
    </cfRule>
  </conditionalFormatting>
  <conditionalFormatting sqref="R1923">
    <cfRule type="cellIs" dxfId="483" priority="296" operator="lessThan">
      <formula>1</formula>
    </cfRule>
  </conditionalFormatting>
  <conditionalFormatting sqref="R1927">
    <cfRule type="cellIs" dxfId="482" priority="415" operator="lessThan">
      <formula>1</formula>
    </cfRule>
    <cfRule type="cellIs" dxfId="481" priority="460" operator="greaterThan">
      <formula>$N$1927*0.2</formula>
    </cfRule>
  </conditionalFormatting>
  <conditionalFormatting sqref="R1928">
    <cfRule type="cellIs" dxfId="480" priority="863" operator="greaterThan">
      <formula>$N$1928*0.2</formula>
    </cfRule>
  </conditionalFormatting>
  <conditionalFormatting sqref="R1929:R1930">
    <cfRule type="cellIs" dxfId="479" priority="159" operator="lessThan">
      <formula>1</formula>
    </cfRule>
  </conditionalFormatting>
  <conditionalFormatting sqref="R1930">
    <cfRule type="cellIs" dxfId="478" priority="499" operator="greaterThan">
      <formula>$N$1930*0.2</formula>
    </cfRule>
  </conditionalFormatting>
  <conditionalFormatting sqref="R1932">
    <cfRule type="cellIs" dxfId="477" priority="369" operator="lessThan">
      <formula>1</formula>
    </cfRule>
    <cfRule type="cellIs" dxfId="476" priority="859" operator="greaterThan">
      <formula>$N$1932*0.2</formula>
    </cfRule>
  </conditionalFormatting>
  <conditionalFormatting sqref="R1933">
    <cfRule type="cellIs" dxfId="475" priority="834" operator="greaterThan">
      <formula>$N$1933*0.2</formula>
    </cfRule>
  </conditionalFormatting>
  <conditionalFormatting sqref="R1934">
    <cfRule type="cellIs" dxfId="474" priority="853" operator="greaterThan">
      <formula>$N$1934*0.2</formula>
    </cfRule>
  </conditionalFormatting>
  <conditionalFormatting sqref="R1942">
    <cfRule type="cellIs" dxfId="473" priority="646" operator="greaterThan">
      <formula>$N$1942*0.2</formula>
    </cfRule>
  </conditionalFormatting>
  <conditionalFormatting sqref="R1943">
    <cfRule type="cellIs" dxfId="472" priority="443" operator="lessThan">
      <formula>1</formula>
    </cfRule>
  </conditionalFormatting>
  <conditionalFormatting sqref="R1944">
    <cfRule type="cellIs" dxfId="471" priority="882" operator="greaterThan">
      <formula>$N$1944*0.2</formula>
    </cfRule>
  </conditionalFormatting>
  <conditionalFormatting sqref="R1945">
    <cfRule type="cellIs" dxfId="470" priority="754" operator="greaterThan">
      <formula>$N$1945*0.2</formula>
    </cfRule>
  </conditionalFormatting>
  <conditionalFormatting sqref="R1945:R1946">
    <cfRule type="cellIs" dxfId="469" priority="370" operator="lessThan">
      <formula>1</formula>
    </cfRule>
  </conditionalFormatting>
  <conditionalFormatting sqref="R1946">
    <cfRule type="cellIs" dxfId="468" priority="840" operator="greaterThan">
      <formula>$N$1946*0.2</formula>
    </cfRule>
    <cfRule type="cellIs" dxfId="467" priority="841" operator="greaterThan">
      <formula>$N$1946*0.2</formula>
    </cfRule>
  </conditionalFormatting>
  <conditionalFormatting sqref="R1947">
    <cfRule type="cellIs" dxfId="466" priority="811" operator="greaterThan">
      <formula>$N$1947*0.2</formula>
    </cfRule>
  </conditionalFormatting>
  <conditionalFormatting sqref="R1949">
    <cfRule type="cellIs" dxfId="465" priority="812" operator="greaterThan">
      <formula>$N$1949*0.2</formula>
    </cfRule>
  </conditionalFormatting>
  <conditionalFormatting sqref="R1951">
    <cfRule type="cellIs" dxfId="464" priority="416" operator="lessThan">
      <formula>1</formula>
    </cfRule>
    <cfRule type="cellIs" dxfId="463" priority="502" operator="greaterThan">
      <formula>$N$1951*0.2</formula>
    </cfRule>
  </conditionalFormatting>
  <conditionalFormatting sqref="R1952">
    <cfRule type="cellIs" dxfId="462" priority="639" operator="greaterThan">
      <formula>$N$1952*0.2</formula>
    </cfRule>
  </conditionalFormatting>
  <conditionalFormatting sqref="R1953">
    <cfRule type="cellIs" dxfId="461" priority="635" operator="greaterThan">
      <formula>$N$1953*0.2</formula>
    </cfRule>
  </conditionalFormatting>
  <conditionalFormatting sqref="R1954">
    <cfRule type="cellIs" dxfId="460" priority="858" operator="greaterThan">
      <formula>$N$1954*0.2</formula>
    </cfRule>
  </conditionalFormatting>
  <conditionalFormatting sqref="R1956">
    <cfRule type="cellIs" dxfId="459" priority="854" operator="greaterThan">
      <formula>$N$1956*0.2</formula>
    </cfRule>
  </conditionalFormatting>
  <conditionalFormatting sqref="R1961">
    <cfRule type="cellIs" dxfId="458" priority="884" operator="greaterThan">
      <formula>$N$1961*0.2</formula>
    </cfRule>
  </conditionalFormatting>
  <conditionalFormatting sqref="R1973">
    <cfRule type="cellIs" dxfId="457" priority="818" operator="greaterThan">
      <formula>$N$1973*0.2</formula>
    </cfRule>
  </conditionalFormatting>
  <conditionalFormatting sqref="R1977">
    <cfRule type="cellIs" dxfId="456" priority="890" operator="greaterThan">
      <formula>$N$1977*0.2</formula>
    </cfRule>
    <cfRule type="cellIs" dxfId="455" priority="894" operator="greaterThan">
      <formula>"198065*.2"</formula>
    </cfRule>
  </conditionalFormatting>
  <conditionalFormatting sqref="R1980">
    <cfRule type="cellIs" dxfId="454" priority="650" operator="lessThan">
      <formula>$N$1980*0.2</formula>
    </cfRule>
    <cfRule type="cellIs" dxfId="453" priority="651" operator="greaterThan">
      <formula>$N$1980*0.2</formula>
    </cfRule>
  </conditionalFormatting>
  <conditionalFormatting sqref="R1984">
    <cfRule type="cellIs" dxfId="452" priority="831" operator="greaterThan">
      <formula>$N$1984*0.2</formula>
    </cfRule>
  </conditionalFormatting>
  <conditionalFormatting sqref="R1992">
    <cfRule type="cellIs" dxfId="451" priority="652" operator="lessThan">
      <formula>$N$1992*0.2</formula>
    </cfRule>
    <cfRule type="cellIs" dxfId="450" priority="653" operator="greaterThan">
      <formula>$N$1992*0.2</formula>
    </cfRule>
  </conditionalFormatting>
  <conditionalFormatting sqref="R1994">
    <cfRule type="cellIs" dxfId="449" priority="843" operator="greaterThan">
      <formula>$N$1994*0.2</formula>
    </cfRule>
  </conditionalFormatting>
  <conditionalFormatting sqref="R1997">
    <cfRule type="cellIs" dxfId="448" priority="654" operator="lessThan">
      <formula>$N$1997*0.2</formula>
    </cfRule>
    <cfRule type="cellIs" dxfId="447" priority="655" operator="greaterThan">
      <formula>$N$1997*0.2</formula>
    </cfRule>
  </conditionalFormatting>
  <conditionalFormatting sqref="R1999">
    <cfRule type="cellIs" dxfId="446" priority="656" operator="lessThan">
      <formula>$N$1999*0.2</formula>
    </cfRule>
    <cfRule type="cellIs" dxfId="445" priority="657" operator="greaterThan">
      <formula>$N$1999*0.2</formula>
    </cfRule>
  </conditionalFormatting>
  <conditionalFormatting sqref="R2013">
    <cfRule type="cellIs" dxfId="444" priority="545" operator="greaterThan">
      <formula>$N$2013*0.2</formula>
    </cfRule>
  </conditionalFormatting>
  <conditionalFormatting sqref="R2013:R2014">
    <cfRule type="cellIs" dxfId="443" priority="371" operator="lessThan">
      <formula>1</formula>
    </cfRule>
  </conditionalFormatting>
  <conditionalFormatting sqref="R2014">
    <cfRule type="cellIs" dxfId="442" priority="839" operator="greaterThan">
      <formula>$N$2014*0.2</formula>
    </cfRule>
  </conditionalFormatting>
  <conditionalFormatting sqref="R2015">
    <cfRule type="cellIs" dxfId="441" priority="658" operator="lessThan">
      <formula>$N$2015*0.2</formula>
    </cfRule>
    <cfRule type="cellIs" dxfId="440" priority="659" operator="greaterThan">
      <formula>$N$2015*0.2</formula>
    </cfRule>
  </conditionalFormatting>
  <conditionalFormatting sqref="R2016">
    <cfRule type="cellIs" dxfId="439" priority="166" operator="lessThan">
      <formula>1</formula>
    </cfRule>
  </conditionalFormatting>
  <conditionalFormatting sqref="R2017">
    <cfRule type="cellIs" dxfId="438" priority="750" operator="greaterThan">
      <formula>$N$2017*0.2</formula>
    </cfRule>
  </conditionalFormatting>
  <conditionalFormatting sqref="R2018">
    <cfRule type="cellIs" dxfId="437" priority="888" operator="greaterThan">
      <formula>$N$2018*0.2</formula>
    </cfRule>
  </conditionalFormatting>
  <conditionalFormatting sqref="R2031">
    <cfRule type="cellIs" dxfId="436" priority="860" operator="greaterThan">
      <formula>$N$2031*0.2</formula>
    </cfRule>
  </conditionalFormatting>
  <conditionalFormatting sqref="R2034">
    <cfRule type="cellIs" dxfId="435" priority="97" operator="lessThan">
      <formula>1</formula>
    </cfRule>
  </conditionalFormatting>
  <conditionalFormatting sqref="R2035">
    <cfRule type="cellIs" dxfId="434" priority="660" operator="lessThan">
      <formula>$N$2035*0.2</formula>
    </cfRule>
    <cfRule type="cellIs" dxfId="433" priority="661" operator="greaterThan">
      <formula>$N$2035*0.2</formula>
    </cfRule>
  </conditionalFormatting>
  <conditionalFormatting sqref="R2036">
    <cfRule type="cellIs" dxfId="432" priority="662" operator="lessThan">
      <formula>$N$2036*0.2</formula>
    </cfRule>
    <cfRule type="cellIs" dxfId="431" priority="663" operator="greaterThan">
      <formula>$N$2036*0.2</formula>
    </cfRule>
  </conditionalFormatting>
  <conditionalFormatting sqref="R2038">
    <cfRule type="cellIs" dxfId="430" priority="429" operator="lessThan">
      <formula>1</formula>
    </cfRule>
  </conditionalFormatting>
  <conditionalFormatting sqref="R2045">
    <cfRule type="cellIs" dxfId="429" priority="813" operator="greaterThan">
      <formula>$N$2045*0.2</formula>
    </cfRule>
  </conditionalFormatting>
  <conditionalFormatting sqref="R2049">
    <cfRule type="cellIs" dxfId="428" priority="850" operator="greaterThan">
      <formula>$N$2049*0.2</formula>
    </cfRule>
  </conditionalFormatting>
  <conditionalFormatting sqref="R2050">
    <cfRule type="cellIs" dxfId="427" priority="664" operator="lessThan">
      <formula>$N$2050*0.2</formula>
    </cfRule>
    <cfRule type="cellIs" dxfId="426" priority="665" operator="greaterThan">
      <formula>$N$2050*0.2</formula>
    </cfRule>
  </conditionalFormatting>
  <conditionalFormatting sqref="R2051">
    <cfRule type="cellIs" dxfId="425" priority="603" operator="greaterThan">
      <formula>$N$2051*0.2</formula>
    </cfRule>
    <cfRule type="cellIs" dxfId="424" priority="837" operator="greaterThan">
      <formula>$N$1*0.2</formula>
    </cfRule>
  </conditionalFormatting>
  <conditionalFormatting sqref="R2051:R2052">
    <cfRule type="cellIs" dxfId="423" priority="295" operator="lessThan">
      <formula>1</formula>
    </cfRule>
  </conditionalFormatting>
  <conditionalFormatting sqref="R2052">
    <cfRule type="cellIs" dxfId="422" priority="461" operator="greaterThan">
      <formula>$N$2052*0.2</formula>
    </cfRule>
  </conditionalFormatting>
  <conditionalFormatting sqref="R2053">
    <cfRule type="cellIs" dxfId="421" priority="637" operator="greaterThan">
      <formula>$N$2053*0.2</formula>
    </cfRule>
    <cfRule type="cellIs" dxfId="420" priority="666" operator="lessThan">
      <formula>$N$2053*0.2</formula>
    </cfRule>
    <cfRule type="cellIs" dxfId="419" priority="667" operator="greaterThan">
      <formula>$N$2053*0.2</formula>
    </cfRule>
  </conditionalFormatting>
  <conditionalFormatting sqref="R2055">
    <cfRule type="cellIs" dxfId="418" priority="892" operator="greaterThan">
      <formula>$N$2055*0.2</formula>
    </cfRule>
    <cfRule type="cellIs" dxfId="417" priority="893" operator="greaterThan">
      <formula>"38690.814*.2"</formula>
    </cfRule>
    <cfRule type="cellIs" dxfId="416" priority="896" operator="greaterThan">
      <formula>$N$2055*0.2</formula>
    </cfRule>
    <cfRule type="cellIs" dxfId="415" priority="897" operator="greaterThan">
      <formula>$N$2055*0.2</formula>
    </cfRule>
    <cfRule type="cellIs" dxfId="414" priority="898" operator="greaterThan">
      <formula>$N$2055*0.2</formula>
    </cfRule>
  </conditionalFormatting>
  <conditionalFormatting sqref="R2057">
    <cfRule type="cellIs" dxfId="413" priority="104" operator="lessThan">
      <formula>1</formula>
    </cfRule>
  </conditionalFormatting>
  <conditionalFormatting sqref="R2058">
    <cfRule type="cellIs" dxfId="412" priority="668" operator="lessThan">
      <formula>$N$2058*0.2</formula>
    </cfRule>
    <cfRule type="cellIs" dxfId="411" priority="669" operator="greaterThan">
      <formula>$N$2058*0.2</formula>
    </cfRule>
  </conditionalFormatting>
  <conditionalFormatting sqref="R2060">
    <cfRule type="cellIs" dxfId="410" priority="670" operator="lessThan">
      <formula>$N$2060*0.2</formula>
    </cfRule>
    <cfRule type="cellIs" dxfId="409" priority="671" operator="greaterThan">
      <formula>$N$2060*0.2</formula>
    </cfRule>
  </conditionalFormatting>
  <conditionalFormatting sqref="R2062">
    <cfRule type="cellIs" dxfId="408" priority="672" operator="lessThan">
      <formula>$N$2062*0.2</formula>
    </cfRule>
    <cfRule type="cellIs" dxfId="407" priority="673" operator="greaterThan">
      <formula>$N$2062*0.2</formula>
    </cfRule>
  </conditionalFormatting>
  <conditionalFormatting sqref="R2072">
    <cfRule type="cellIs" dxfId="406" priority="674" operator="lessThan">
      <formula>$N$2072*0.2</formula>
    </cfRule>
    <cfRule type="cellIs" dxfId="405" priority="675" operator="greaterThan">
      <formula>$N$2072*0.2</formula>
    </cfRule>
  </conditionalFormatting>
  <conditionalFormatting sqref="R2077">
    <cfRule type="cellIs" dxfId="404" priority="156" operator="lessThan">
      <formula>1</formula>
    </cfRule>
  </conditionalFormatting>
  <conditionalFormatting sqref="R2082">
    <cfRule type="cellIs" dxfId="403" priority="17" operator="lessThan">
      <formula>1</formula>
    </cfRule>
  </conditionalFormatting>
  <conditionalFormatting sqref="R2083">
    <cfRule type="cellIs" dxfId="402" priority="676" operator="lessThan">
      <formula>$N$2083*0.2</formula>
    </cfRule>
    <cfRule type="cellIs" dxfId="401" priority="677" operator="greaterThan">
      <formula>$N$2083*0.2</formula>
    </cfRule>
  </conditionalFormatting>
  <conditionalFormatting sqref="R2085">
    <cfRule type="cellIs" dxfId="400" priority="842" operator="greaterThan">
      <formula>$N$2085*0.2</formula>
    </cfRule>
  </conditionalFormatting>
  <conditionalFormatting sqref="R2085:R2086">
    <cfRule type="cellIs" dxfId="399" priority="2" operator="lessThan">
      <formula>1</formula>
    </cfRule>
  </conditionalFormatting>
  <conditionalFormatting sqref="R2091">
    <cfRule type="cellIs" dxfId="398" priority="828" operator="greaterThan">
      <formula>$N$2091*0.2</formula>
    </cfRule>
  </conditionalFormatting>
  <conditionalFormatting sqref="R2107">
    <cfRule type="cellIs" dxfId="397" priority="266" operator="lessThan">
      <formula>1</formula>
    </cfRule>
  </conditionalFormatting>
  <conditionalFormatting sqref="R2112">
    <cfRule type="cellIs" dxfId="396" priority="885" operator="greaterThan">
      <formula>$N$2112*0.2</formula>
    </cfRule>
  </conditionalFormatting>
  <conditionalFormatting sqref="R2117">
    <cfRule type="cellIs" dxfId="395" priority="323" operator="lessThan">
      <formula>1</formula>
    </cfRule>
  </conditionalFormatting>
  <conditionalFormatting sqref="R2123">
    <cfRule type="cellIs" dxfId="394" priority="241" operator="lessThan">
      <formula>$N$2123*0.2</formula>
    </cfRule>
    <cfRule type="cellIs" dxfId="393" priority="242" operator="greaterThan">
      <formula>$N$2123*0.2</formula>
    </cfRule>
  </conditionalFormatting>
  <conditionalFormatting sqref="R2131">
    <cfRule type="cellIs" dxfId="392" priority="640" operator="greaterThan">
      <formula>$N$2131*0.2</formula>
    </cfRule>
    <cfRule type="cellIs" dxfId="391" priority="678" operator="lessThan">
      <formula>$N$2131*0.2</formula>
    </cfRule>
    <cfRule type="cellIs" dxfId="390" priority="679" operator="greaterThan">
      <formula>$N$2131*0.2</formula>
    </cfRule>
  </conditionalFormatting>
  <conditionalFormatting sqref="R2133">
    <cfRule type="cellIs" dxfId="389" priority="779" operator="greaterThan">
      <formula>0.2*$N$2133</formula>
    </cfRule>
    <cfRule type="cellIs" dxfId="388" priority="780" operator="lessThan">
      <formula>0.2*$N$2133</formula>
    </cfRule>
  </conditionalFormatting>
  <conditionalFormatting sqref="R2134">
    <cfRule type="cellIs" dxfId="387" priority="819" operator="greaterThan">
      <formula>$N$2134*0.2</formula>
    </cfRule>
  </conditionalFormatting>
  <conditionalFormatting sqref="R2136">
    <cfRule type="cellIs" dxfId="386" priority="680" operator="lessThan">
      <formula>$N$2136*0.2</formula>
    </cfRule>
    <cfRule type="cellIs" dxfId="385" priority="681" operator="greaterThan">
      <formula>$N$2136*0.2</formula>
    </cfRule>
  </conditionalFormatting>
  <conditionalFormatting sqref="R2137">
    <cfRule type="cellIs" dxfId="384" priority="886" operator="greaterThan">
      <formula>$N$2137*0.2</formula>
    </cfRule>
  </conditionalFormatting>
  <conditionalFormatting sqref="R2139">
    <cfRule type="cellIs" dxfId="383" priority="477" operator="greaterThan">
      <formula>$N$2139*0.2</formula>
    </cfRule>
  </conditionalFormatting>
  <conditionalFormatting sqref="R2140">
    <cfRule type="cellIs" dxfId="382" priority="852" operator="greaterThan">
      <formula>$N$2140*0.2</formula>
    </cfRule>
  </conditionalFormatting>
  <conditionalFormatting sqref="R2141">
    <cfRule type="cellIs" dxfId="381" priority="856" operator="greaterThan">
      <formula>$N$2141*0.2</formula>
    </cfRule>
  </conditionalFormatting>
  <conditionalFormatting sqref="R2142">
    <cfRule type="cellIs" dxfId="380" priority="855" operator="greaterThan">
      <formula>$N$2142*0.2</formula>
    </cfRule>
  </conditionalFormatting>
  <conditionalFormatting sqref="R2146">
    <cfRule type="cellIs" dxfId="379" priority="237" operator="lessThan">
      <formula>$N$2146*0.2</formula>
    </cfRule>
    <cfRule type="cellIs" dxfId="378" priority="238" operator="greaterThan">
      <formula>$N$2146*0.2</formula>
    </cfRule>
  </conditionalFormatting>
  <conditionalFormatting sqref="R2170">
    <cfRule type="cellIs" dxfId="377" priority="686" operator="lessThan">
      <formula>$N$2170*0.2</formula>
    </cfRule>
    <cfRule type="cellIs" dxfId="376" priority="687" operator="greaterThan">
      <formula>$N$2170*0.2</formula>
    </cfRule>
  </conditionalFormatting>
  <conditionalFormatting sqref="R2180">
    <cfRule type="cellIs" dxfId="375" priority="889" operator="greaterThan">
      <formula>$N$2180*0.2</formula>
    </cfRule>
  </conditionalFormatting>
  <conditionalFormatting sqref="R2185">
    <cfRule type="cellIs" dxfId="374" priority="688" operator="lessThan">
      <formula>$N$2185*0.2</formula>
    </cfRule>
    <cfRule type="cellIs" dxfId="373" priority="689" operator="greaterThan">
      <formula>$N$2185*0.2</formula>
    </cfRule>
  </conditionalFormatting>
  <conditionalFormatting sqref="R2188">
    <cfRule type="cellIs" dxfId="372" priority="231" operator="lessThan">
      <formula>$N$2188*0.2</formula>
    </cfRule>
    <cfRule type="cellIs" dxfId="371" priority="232" operator="greaterThan">
      <formula>$N$2188*0.2</formula>
    </cfRule>
  </conditionalFormatting>
  <conditionalFormatting sqref="R2193">
    <cfRule type="cellIs" dxfId="370" priority="692" operator="lessThan">
      <formula>$N$2193*0.2</formula>
    </cfRule>
    <cfRule type="cellIs" dxfId="369" priority="693" operator="greaterThan">
      <formula>$N$2193*0.2</formula>
    </cfRule>
  </conditionalFormatting>
  <conditionalFormatting sqref="R2201">
    <cfRule type="cellIs" dxfId="368" priority="274" operator="lessThan">
      <formula>1</formula>
    </cfRule>
  </conditionalFormatting>
  <conditionalFormatting sqref="R2210">
    <cfRule type="cellIs" dxfId="367" priority="273" operator="lessThan">
      <formula>1</formula>
    </cfRule>
  </conditionalFormatting>
  <conditionalFormatting sqref="R2213:R2214">
    <cfRule type="cellIs" dxfId="366" priority="223" operator="lessThan">
      <formula>1</formula>
    </cfRule>
  </conditionalFormatting>
  <conditionalFormatting sqref="R2218">
    <cfRule type="cellIs" dxfId="365" priority="187" operator="lessThan">
      <formula>$N$2218*0.2</formula>
    </cfRule>
    <cfRule type="cellIs" dxfId="364" priority="188" operator="greaterThan">
      <formula>$N$2218*0.2</formula>
    </cfRule>
    <cfRule type="cellIs" dxfId="363" priority="222" operator="lessThan">
      <formula>1</formula>
    </cfRule>
  </conditionalFormatting>
  <conditionalFormatting sqref="R2229:R2230">
    <cfRule type="cellIs" dxfId="362" priority="3" operator="lessThan">
      <formula>1</formula>
    </cfRule>
  </conditionalFormatting>
  <conditionalFormatting sqref="R2233">
    <cfRule type="cellIs" dxfId="361" priority="1" operator="lessThan">
      <formula>1</formula>
    </cfRule>
  </conditionalFormatting>
  <conditionalFormatting sqref="R2250">
    <cfRule type="cellIs" dxfId="360" priority="221" operator="greaterThan">
      <formula>$N$2250*0.2</formula>
    </cfRule>
  </conditionalFormatting>
  <conditionalFormatting sqref="R2290">
    <cfRule type="cellIs" dxfId="359" priority="385" operator="lessThan">
      <formula>1</formula>
    </cfRule>
  </conditionalFormatting>
  <conditionalFormatting sqref="R2293">
    <cfRule type="cellIs" dxfId="358" priority="98" operator="lessThan">
      <formula>1</formula>
    </cfRule>
  </conditionalFormatting>
  <conditionalFormatting sqref="R2313">
    <cfRule type="cellIs" dxfId="357" priority="710" operator="lessThan">
      <formula>$N$2313*0.2</formula>
    </cfRule>
    <cfRule type="cellIs" dxfId="356" priority="711" operator="greaterThan">
      <formula>$N$2313*0.2</formula>
    </cfRule>
    <cfRule type="cellIs" dxfId="355" priority="801" operator="lessThan">
      <formula>0.2*$N$2313</formula>
    </cfRule>
  </conditionalFormatting>
  <conditionalFormatting sqref="R2314">
    <cfRule type="cellIs" dxfId="354" priority="708" operator="lessThan">
      <formula>$N$2314*0.2</formula>
    </cfRule>
    <cfRule type="cellIs" dxfId="353" priority="709" operator="greaterThan">
      <formula>$N$2314*0.2</formula>
    </cfRule>
    <cfRule type="cellIs" dxfId="352" priority="803" operator="lessThan">
      <formula>0.2*$N$2314</formula>
    </cfRule>
  </conditionalFormatting>
  <conditionalFormatting sqref="R2315">
    <cfRule type="cellIs" dxfId="351" priority="706" operator="lessThan">
      <formula>$N$2315*0.2</formula>
    </cfRule>
    <cfRule type="cellIs" dxfId="350" priority="707" operator="greaterThan">
      <formula>$N$2315*0.2</formula>
    </cfRule>
    <cfRule type="cellIs" dxfId="349" priority="800" operator="lessThan">
      <formula>0.2*$N$2315</formula>
    </cfRule>
  </conditionalFormatting>
  <conditionalFormatting sqref="R2316">
    <cfRule type="cellIs" dxfId="348" priority="704" operator="lessThan">
      <formula>$N$2316*0.2</formula>
    </cfRule>
    <cfRule type="cellIs" dxfId="347" priority="705" operator="greaterThan">
      <formula>$N$2316*0.2</formula>
    </cfRule>
  </conditionalFormatting>
  <conditionalFormatting sqref="R2316:R2317">
    <cfRule type="cellIs" dxfId="346" priority="798" operator="lessThan">
      <formula>0.2*$N$2316</formula>
    </cfRule>
  </conditionalFormatting>
  <conditionalFormatting sqref="R2317">
    <cfRule type="cellIs" dxfId="345" priority="702" operator="lessThan">
      <formula>$N$2317*0.2</formula>
    </cfRule>
    <cfRule type="cellIs" dxfId="344" priority="703" operator="greaterThan">
      <formula>$N$2317*0.2</formula>
    </cfRule>
  </conditionalFormatting>
  <conditionalFormatting sqref="R2318">
    <cfRule type="cellIs" dxfId="343" priority="700" operator="lessThan">
      <formula>$N$2318*0.2</formula>
    </cfRule>
    <cfRule type="cellIs" dxfId="342" priority="701" operator="greaterThan">
      <formula>$N$2318*0.2</formula>
    </cfRule>
    <cfRule type="cellIs" dxfId="341" priority="797" operator="lessThan">
      <formula>0.2*$N$2318</formula>
    </cfRule>
  </conditionalFormatting>
  <conditionalFormatting sqref="R2319">
    <cfRule type="cellIs" dxfId="340" priority="698" operator="lessThan">
      <formula>$N$2319*0.2</formula>
    </cfRule>
    <cfRule type="cellIs" dxfId="339" priority="699" operator="greaterThan">
      <formula>$N$2319*0.2</formula>
    </cfRule>
    <cfRule type="cellIs" dxfId="338" priority="796" operator="lessThan">
      <formula>0.2*$N$2319</formula>
    </cfRule>
  </conditionalFormatting>
  <conditionalFormatting sqref="R2320">
    <cfRule type="cellIs" dxfId="337" priority="634" operator="greaterThan">
      <formula>$N$2320*0.2</formula>
    </cfRule>
    <cfRule type="cellIs" dxfId="336" priority="696" operator="lessThan">
      <formula>$N$2320*0.2</formula>
    </cfRule>
    <cfRule type="cellIs" dxfId="335" priority="697" operator="greaterThan">
      <formula>$N$2320*0.2</formula>
    </cfRule>
    <cfRule type="cellIs" dxfId="334" priority="795" operator="lessThan">
      <formula>0.2*$N$2320</formula>
    </cfRule>
  </conditionalFormatting>
  <conditionalFormatting sqref="R2321">
    <cfRule type="cellIs" dxfId="333" priority="694" operator="lessThan">
      <formula>$N$2321*0.2</formula>
    </cfRule>
    <cfRule type="cellIs" dxfId="332" priority="695" operator="greaterThan">
      <formula>$N$2321*0.2</formula>
    </cfRule>
    <cfRule type="cellIs" dxfId="331" priority="794" operator="lessThan">
      <formula>0.2*$N$2321</formula>
    </cfRule>
  </conditionalFormatting>
  <conditionalFormatting sqref="R2322">
    <cfRule type="cellIs" dxfId="330" priority="712" operator="lessThan">
      <formula>$N$2322*0.2</formula>
    </cfRule>
    <cfRule type="cellIs" dxfId="329" priority="713" operator="greaterThan">
      <formula>$N$2322*0.2</formula>
    </cfRule>
    <cfRule type="cellIs" dxfId="328" priority="793" operator="lessThan">
      <formula>0.2*$N$2322</formula>
    </cfRule>
  </conditionalFormatting>
  <conditionalFormatting sqref="R2324">
    <cfRule type="cellIs" dxfId="327" priority="462" operator="greaterThan">
      <formula>$N$2324*0.2</formula>
    </cfRule>
    <cfRule type="cellIs" dxfId="326" priority="714" operator="lessThan">
      <formula>$N$2324*0.2</formula>
    </cfRule>
    <cfRule type="cellIs" dxfId="325" priority="715" operator="greaterThan">
      <formula>$N$2324*0.2</formula>
    </cfRule>
    <cfRule type="cellIs" dxfId="324" priority="792" operator="lessThan">
      <formula>0.2*$N$2324</formula>
    </cfRule>
  </conditionalFormatting>
  <conditionalFormatting sqref="R2325">
    <cfRule type="cellIs" dxfId="323" priority="716" operator="lessThan">
      <formula>$N$2325*0.2</formula>
    </cfRule>
    <cfRule type="cellIs" dxfId="322" priority="717" operator="greaterThan">
      <formula>$N$2325*0.2</formula>
    </cfRule>
    <cfRule type="cellIs" dxfId="321" priority="791" operator="lessThan">
      <formula>0.2*$N$2325</formula>
    </cfRule>
  </conditionalFormatting>
  <conditionalFormatting sqref="R2326">
    <cfRule type="cellIs" dxfId="320" priority="718" operator="lessThan">
      <formula>$N$2326*0.2</formula>
    </cfRule>
    <cfRule type="cellIs" dxfId="319" priority="719" operator="greaterThan">
      <formula>$N$2326*0.2</formula>
    </cfRule>
    <cfRule type="cellIs" dxfId="318" priority="790" operator="lessThan">
      <formula>0.2*$N$2326</formula>
    </cfRule>
  </conditionalFormatting>
  <conditionalFormatting sqref="R2327">
    <cfRule type="cellIs" dxfId="317" priority="720" operator="lessThan">
      <formula>$N$2327*0.2</formula>
    </cfRule>
    <cfRule type="cellIs" dxfId="316" priority="721" operator="greaterThan">
      <formula>$N$2327*0.2</formula>
    </cfRule>
    <cfRule type="cellIs" dxfId="315" priority="789" operator="lessThan">
      <formula>0.2*$N$2327</formula>
    </cfRule>
  </conditionalFormatting>
  <conditionalFormatting sqref="R2329">
    <cfRule type="cellIs" dxfId="314" priority="778" operator="greaterThan">
      <formula>$N$2329*0.2</formula>
    </cfRule>
    <cfRule type="cellIs" dxfId="313" priority="788" operator="lessThan">
      <formula>0.2*$N$2329</formula>
    </cfRule>
  </conditionalFormatting>
  <conditionalFormatting sqref="R2332">
    <cfRule type="cellIs" dxfId="312" priority="722" operator="lessThan">
      <formula>$N$2332*0.2</formula>
    </cfRule>
    <cfRule type="cellIs" dxfId="311" priority="723" operator="greaterThan">
      <formula>$N$2332*0.2</formula>
    </cfRule>
  </conditionalFormatting>
  <conditionalFormatting sqref="R2333">
    <cfRule type="cellIs" dxfId="310" priority="724" operator="lessThan">
      <formula>$N$2333*0.2</formula>
    </cfRule>
    <cfRule type="cellIs" dxfId="309" priority="725" operator="greaterThan">
      <formula>$N$2333*0.2</formula>
    </cfRule>
    <cfRule type="cellIs" dxfId="308" priority="787" operator="lessThan">
      <formula>0.2*$N$2333</formula>
    </cfRule>
  </conditionalFormatting>
  <conditionalFormatting sqref="R2334">
    <cfRule type="cellIs" dxfId="307" priority="727" operator="lessThan">
      <formula>$N$2334*0.2</formula>
    </cfRule>
    <cfRule type="cellIs" dxfId="306" priority="728" operator="greaterThan">
      <formula>$N$2334*0.2</formula>
    </cfRule>
    <cfRule type="cellIs" dxfId="305" priority="786" operator="lessThan">
      <formula>0.2*$N$2334</formula>
    </cfRule>
  </conditionalFormatting>
  <conditionalFormatting sqref="R2336">
    <cfRule type="cellIs" dxfId="304" priority="726" operator="greaterThan">
      <formula>$N$2336*0.2</formula>
    </cfRule>
    <cfRule type="cellIs" dxfId="303" priority="785" operator="lessThan">
      <formula>0.2*$N$2336</formula>
    </cfRule>
  </conditionalFormatting>
  <conditionalFormatting sqref="R2338">
    <cfRule type="cellIs" dxfId="302" priority="729" operator="lessThan">
      <formula>$N$2338*0.2</formula>
    </cfRule>
    <cfRule type="cellIs" dxfId="301" priority="730" operator="greaterThan">
      <formula>$N$2338*0.2</formula>
    </cfRule>
  </conditionalFormatting>
  <conditionalFormatting sqref="R2340">
    <cfRule type="cellIs" dxfId="300" priority="731" operator="lessThan">
      <formula>$N$2340*0.2</formula>
    </cfRule>
    <cfRule type="cellIs" dxfId="299" priority="732" operator="greaterThan">
      <formula>$N$2340*0.2</formula>
    </cfRule>
  </conditionalFormatting>
  <conditionalFormatting sqref="R2341">
    <cfRule type="cellIs" dxfId="298" priority="752" operator="greaterThan">
      <formula>$N$2341*0.2</formula>
    </cfRule>
    <cfRule type="cellIs" dxfId="297" priority="784" operator="lessThan">
      <formula>0.2*$N$2341</formula>
    </cfRule>
  </conditionalFormatting>
  <conditionalFormatting sqref="R2343">
    <cfRule type="cellIs" dxfId="296" priority="753" operator="greaterThan">
      <formula>$N$2343*0.2</formula>
    </cfRule>
    <cfRule type="cellIs" dxfId="295" priority="783" operator="lessThan">
      <formula>0.2*$N$2343</formula>
    </cfRule>
  </conditionalFormatting>
  <conditionalFormatting sqref="R2347">
    <cfRule type="cellIs" dxfId="294" priority="751" operator="greaterThan">
      <formula>$N$2347*0.2</formula>
    </cfRule>
    <cfRule type="cellIs" dxfId="293" priority="782" operator="lessThan">
      <formula>0.2*$N$2347</formula>
    </cfRule>
  </conditionalFormatting>
  <conditionalFormatting sqref="R2349">
    <cfRule type="cellIs" dxfId="292" priority="733" operator="lessThan">
      <formula>$N$2349*0.2</formula>
    </cfRule>
    <cfRule type="cellIs" dxfId="291" priority="734" operator="greaterThan">
      <formula>$N$2349*0.2</formula>
    </cfRule>
  </conditionalFormatting>
  <conditionalFormatting sqref="R2364">
    <cfRule type="cellIs" dxfId="290" priority="43" operator="lessThan">
      <formula>1</formula>
    </cfRule>
  </conditionalFormatting>
  <conditionalFormatting sqref="R2367">
    <cfRule type="cellIs" dxfId="289" priority="45" operator="lessThan">
      <formula>1</formula>
    </cfRule>
  </conditionalFormatting>
  <conditionalFormatting sqref="R2369">
    <cfRule type="cellIs" dxfId="288" priority="770" operator="lessThan">
      <formula>0.2*$N$2369</formula>
    </cfRule>
    <cfRule type="cellIs" dxfId="287" priority="771" operator="greaterThan">
      <formula>0.2*$N$2369</formula>
    </cfRule>
  </conditionalFormatting>
  <conditionalFormatting sqref="R2370">
    <cfRule type="cellIs" dxfId="286" priority="768" operator="lessThan">
      <formula>0.2*$N$2370</formula>
    </cfRule>
    <cfRule type="cellIs" dxfId="285" priority="769" operator="greaterThan">
      <formula>0.2*$N$2370</formula>
    </cfRule>
  </conditionalFormatting>
  <conditionalFormatting sqref="R2371">
    <cfRule type="cellIs" dxfId="284" priority="766" operator="lessThan">
      <formula>0.2*$N$2371</formula>
    </cfRule>
    <cfRule type="cellIs" dxfId="283" priority="767" operator="greaterThan">
      <formula>0.2*$N$2371</formula>
    </cfRule>
  </conditionalFormatting>
  <conditionalFormatting sqref="R2372">
    <cfRule type="cellIs" dxfId="282" priority="636" operator="greaterThan">
      <formula>$N$2372*0.2</formula>
    </cfRule>
    <cfRule type="cellIs" dxfId="281" priority="764" operator="lessThan">
      <formula>0.2*$N$2372</formula>
    </cfRule>
    <cfRule type="cellIs" dxfId="280" priority="765" operator="greaterThan">
      <formula>0.2*$N$2372</formula>
    </cfRule>
  </conditionalFormatting>
  <conditionalFormatting sqref="R2374">
    <cfRule type="cellIs" dxfId="279" priority="762" operator="lessThan">
      <formula>0.2*$N$2374</formula>
    </cfRule>
    <cfRule type="cellIs" dxfId="278" priority="763" operator="greaterThan">
      <formula>0.2*$N$2374</formula>
    </cfRule>
  </conditionalFormatting>
  <conditionalFormatting sqref="R2375:R2376">
    <cfRule type="cellIs" dxfId="277" priority="39" operator="lessThan">
      <formula>1</formula>
    </cfRule>
  </conditionalFormatting>
  <conditionalFormatting sqref="R2378">
    <cfRule type="cellIs" dxfId="276" priority="757" operator="lessThan">
      <formula>$N$2378*0.2</formula>
    </cfRule>
    <cfRule type="cellIs" dxfId="275" priority="758" operator="greaterThan">
      <formula>$N$2378*0.2</formula>
    </cfRule>
  </conditionalFormatting>
  <conditionalFormatting sqref="R2380">
    <cfRule type="cellIs" dxfId="274" priority="34" operator="lessThan">
      <formula>1</formula>
    </cfRule>
  </conditionalFormatting>
  <conditionalFormatting sqref="R2382">
    <cfRule type="cellIs" dxfId="273" priority="418" operator="lessThan">
      <formula>1</formula>
    </cfRule>
    <cfRule type="cellIs" dxfId="272" priority="756" operator="greaterThan">
      <formula>$N$2382*0.2</formula>
    </cfRule>
  </conditionalFormatting>
  <conditionalFormatting sqref="R2383">
    <cfRule type="cellIs" dxfId="271" priority="748" operator="lessThan">
      <formula>$N$2383*0.2</formula>
    </cfRule>
    <cfRule type="cellIs" dxfId="270" priority="749" operator="greaterThan">
      <formula>$N$2383*0.2</formula>
    </cfRule>
  </conditionalFormatting>
  <conditionalFormatting sqref="R2384">
    <cfRule type="cellIs" dxfId="269" priority="746" operator="lessThan">
      <formula>$N$2384*0.2</formula>
    </cfRule>
    <cfRule type="cellIs" dxfId="268" priority="747" operator="greaterThan">
      <formula>$N$2384*0.2</formula>
    </cfRule>
  </conditionalFormatting>
  <conditionalFormatting sqref="R2385">
    <cfRule type="cellIs" dxfId="267" priority="744" operator="lessThan">
      <formula>$N$2385*0.2</formula>
    </cfRule>
    <cfRule type="cellIs" dxfId="266" priority="745" operator="greaterThan">
      <formula>$N$2385*0.2</formula>
    </cfRule>
  </conditionalFormatting>
  <conditionalFormatting sqref="R2391">
    <cfRule type="cellIs" dxfId="265" priority="742" operator="lessThan">
      <formula>$N$2391*0.2</formula>
    </cfRule>
    <cfRule type="cellIs" dxfId="264" priority="743" operator="greaterThan">
      <formula>$N$2391*0.2</formula>
    </cfRule>
  </conditionalFormatting>
  <conditionalFormatting sqref="R2392">
    <cfRule type="cellIs" dxfId="263" priority="38" operator="lessThan">
      <formula>1</formula>
    </cfRule>
  </conditionalFormatting>
  <conditionalFormatting sqref="R2394">
    <cfRule type="cellIs" dxfId="262" priority="36" operator="lessThan">
      <formula>1</formula>
    </cfRule>
  </conditionalFormatting>
  <conditionalFormatting sqref="R2398">
    <cfRule type="cellIs" dxfId="261" priority="37" operator="lessThan">
      <formula>1</formula>
    </cfRule>
  </conditionalFormatting>
  <conditionalFormatting sqref="R2404">
    <cfRule type="cellIs" dxfId="260" priority="33" operator="lessThan">
      <formula>1</formula>
    </cfRule>
  </conditionalFormatting>
  <conditionalFormatting sqref="R2408">
    <cfRule type="cellIs" dxfId="259" priority="44" operator="lessThan">
      <formula>1</formula>
    </cfRule>
  </conditionalFormatting>
  <conditionalFormatting sqref="R2412">
    <cfRule type="cellIs" dxfId="258" priority="740" operator="lessThan">
      <formula>$N$2412*0.2</formula>
    </cfRule>
    <cfRule type="cellIs" dxfId="257" priority="741" operator="greaterThan">
      <formula>$N$2412*0.2</formula>
    </cfRule>
  </conditionalFormatting>
  <conditionalFormatting sqref="R2413">
    <cfRule type="cellIs" dxfId="256" priority="738" operator="lessThan">
      <formula>$N$2413*0.2</formula>
    </cfRule>
    <cfRule type="cellIs" dxfId="255" priority="739" operator="greaterThan">
      <formula>$N$2413*0.2</formula>
    </cfRule>
  </conditionalFormatting>
  <conditionalFormatting sqref="R2418">
    <cfRule type="cellIs" dxfId="254" priority="735" operator="lessThan">
      <formula>$N$2418*0.2</formula>
    </cfRule>
    <cfRule type="cellIs" dxfId="253" priority="736" operator="greaterThan">
      <formula>$N$2418*0.2</formula>
    </cfRule>
  </conditionalFormatting>
  <conditionalFormatting sqref="R2421">
    <cfRule type="cellIs" dxfId="252" priority="134" operator="lessThan">
      <formula>$N$2421*0.2</formula>
    </cfRule>
    <cfRule type="cellIs" dxfId="251" priority="135" operator="greaterThan">
      <formula>$N$2421*0.2</formula>
    </cfRule>
  </conditionalFormatting>
  <conditionalFormatting sqref="R2423">
    <cfRule type="cellIs" dxfId="250" priority="174" operator="lessThan">
      <formula>0.2*6</formula>
    </cfRule>
    <cfRule type="cellIs" dxfId="249" priority="175" operator="greaterThan">
      <formula>0.2*6</formula>
    </cfRule>
  </conditionalFormatting>
  <conditionalFormatting sqref="R2428:R2429">
    <cfRule type="cellIs" dxfId="248" priority="41" operator="lessThan">
      <formula>1</formula>
    </cfRule>
  </conditionalFormatting>
  <conditionalFormatting sqref="R2431">
    <cfRule type="cellIs" dxfId="247" priority="35" operator="lessThan">
      <formula>1</formula>
    </cfRule>
  </conditionalFormatting>
  <conditionalFormatting sqref="R2436">
    <cfRule type="cellIs" dxfId="246" priority="649" operator="greaterThan">
      <formula>$N$2436*0.2</formula>
    </cfRule>
  </conditionalFormatting>
  <conditionalFormatting sqref="R2441">
    <cfRule type="cellIs" dxfId="245" priority="647" operator="greaterThan">
      <formula>$N$2441*0.2</formula>
    </cfRule>
  </conditionalFormatting>
  <conditionalFormatting sqref="R2452:R2453">
    <cfRule type="cellIs" dxfId="244" priority="40" operator="lessThan">
      <formula>1</formula>
    </cfRule>
  </conditionalFormatting>
  <conditionalFormatting sqref="R2457">
    <cfRule type="cellIs" dxfId="243" priority="394" operator="lessThan">
      <formula>1</formula>
    </cfRule>
  </conditionalFormatting>
  <conditionalFormatting sqref="R2564">
    <cfRule type="cellIs" dxfId="242" priority="631" operator="lessThan">
      <formula>0.2*$N$2564</formula>
    </cfRule>
  </conditionalFormatting>
  <conditionalFormatting sqref="R2577">
    <cfRule type="cellIs" dxfId="241" priority="607" operator="greaterThan">
      <formula>$N$2577*0.2</formula>
    </cfRule>
  </conditionalFormatting>
  <conditionalFormatting sqref="R2580">
    <cfRule type="cellIs" dxfId="240" priority="573" operator="greaterThan">
      <formula>$N$2580*0.2</formula>
    </cfRule>
  </conditionalFormatting>
  <conditionalFormatting sqref="R2592">
    <cfRule type="cellIs" dxfId="239" priority="598" operator="greaterThan">
      <formula>$N$2592*0.2</formula>
    </cfRule>
  </conditionalFormatting>
  <conditionalFormatting sqref="R2593">
    <cfRule type="cellIs" dxfId="238" priority="609" operator="lessThan">
      <formula>1</formula>
    </cfRule>
  </conditionalFormatting>
  <conditionalFormatting sqref="R2596">
    <cfRule type="cellIs" dxfId="237" priority="542" operator="greaterThan">
      <formula>$N$2596*0.2</formula>
    </cfRule>
  </conditionalFormatting>
  <conditionalFormatting sqref="R2612">
    <cfRule type="cellIs" dxfId="236" priority="605" operator="greaterThan">
      <formula>$N$2612*0.2</formula>
    </cfRule>
  </conditionalFormatting>
  <conditionalFormatting sqref="R2618">
    <cfRule type="cellIs" dxfId="235" priority="539" operator="greaterThan">
      <formula>$N$2618*0.2</formula>
    </cfRule>
  </conditionalFormatting>
  <conditionalFormatting sqref="R2621">
    <cfRule type="cellIs" dxfId="234" priority="326" operator="lessThan">
      <formula>1</formula>
    </cfRule>
  </conditionalFormatting>
  <conditionalFormatting sqref="R2623">
    <cfRule type="cellIs" dxfId="233" priority="602" operator="greaterThan">
      <formula>$N$2623*0.2</formula>
    </cfRule>
  </conditionalFormatting>
  <conditionalFormatting sqref="R2631">
    <cfRule type="cellIs" dxfId="232" priority="548" operator="greaterThan">
      <formula>$N$2631*0.2</formula>
    </cfRule>
  </conditionalFormatting>
  <conditionalFormatting sqref="R2641">
    <cfRule type="cellIs" dxfId="231" priority="625" operator="greaterThan">
      <formula>$N$2641*0.2</formula>
    </cfRule>
    <cfRule type="cellIs" dxfId="230" priority="628" operator="greaterThan">
      <formula>"0$N$2672*.2"</formula>
    </cfRule>
  </conditionalFormatting>
  <conditionalFormatting sqref="R2643">
    <cfRule type="cellIs" dxfId="229" priority="626" operator="greaterThan">
      <formula>$N$2643*0.2</formula>
    </cfRule>
    <cfRule type="cellIs" dxfId="228" priority="627" operator="lessThan">
      <formula>0.2*$N$2643</formula>
    </cfRule>
  </conditionalFormatting>
  <conditionalFormatting sqref="R2701">
    <cfRule type="cellIs" dxfId="227" priority="611" operator="lessThan">
      <formula>1</formula>
    </cfRule>
  </conditionalFormatting>
  <conditionalFormatting sqref="R2704">
    <cfRule type="cellIs" dxfId="226" priority="610" operator="lessThan">
      <formula>1</formula>
    </cfRule>
  </conditionalFormatting>
  <conditionalFormatting sqref="R2707">
    <cfRule type="cellIs" dxfId="225" priority="404" operator="lessThan">
      <formula>1</formula>
    </cfRule>
  </conditionalFormatting>
  <conditionalFormatting sqref="R2710">
    <cfRule type="cellIs" dxfId="224" priority="332" operator="lessThan">
      <formula>1</formula>
    </cfRule>
  </conditionalFormatting>
  <conditionalFormatting sqref="R2713">
    <cfRule type="cellIs" dxfId="223" priority="101" operator="lessThan">
      <formula>1</formula>
    </cfRule>
  </conditionalFormatting>
  <conditionalFormatting sqref="R2729">
    <cfRule type="cellIs" dxfId="222" priority="604" operator="greaterThan">
      <formula>$N$2729*0.2</formula>
    </cfRule>
  </conditionalFormatting>
  <conditionalFormatting sqref="R2754">
    <cfRule type="cellIs" dxfId="221" priority="189" operator="lessThan">
      <formula>$N$2754*0.2</formula>
    </cfRule>
    <cfRule type="cellIs" dxfId="220" priority="190" operator="greaterThan">
      <formula>$N$2754*0.2</formula>
    </cfRule>
  </conditionalFormatting>
  <conditionalFormatting sqref="R2759">
    <cfRule type="cellIs" dxfId="219" priority="600" operator="greaterThan">
      <formula>$N$2759*0.2</formula>
    </cfRule>
  </conditionalFormatting>
  <conditionalFormatting sqref="R2764">
    <cfRule type="cellIs" dxfId="218" priority="484" operator="greaterThan">
      <formula>$N$2764*0.2</formula>
    </cfRule>
  </conditionalFormatting>
  <conditionalFormatting sqref="R2766">
    <cfRule type="cellIs" dxfId="217" priority="597" operator="greaterThan">
      <formula>$N$2766*0.2</formula>
    </cfRule>
  </conditionalFormatting>
  <conditionalFormatting sqref="R2770">
    <cfRule type="cellIs" dxfId="216" priority="594" operator="greaterThan">
      <formula>$N$2770*0.2</formula>
    </cfRule>
  </conditionalFormatting>
  <conditionalFormatting sqref="R2771">
    <cfRule type="cellIs" dxfId="215" priority="480" operator="greaterThan">
      <formula>$N$2771*0.2</formula>
    </cfRule>
  </conditionalFormatting>
  <conditionalFormatting sqref="R2774">
    <cfRule type="cellIs" dxfId="214" priority="544" operator="greaterThan">
      <formula>$N$2774*0.2</formula>
    </cfRule>
  </conditionalFormatting>
  <conditionalFormatting sqref="R2779">
    <cfRule type="cellIs" dxfId="213" priority="574" operator="greaterThan">
      <formula>$N$2779*0.2</formula>
    </cfRule>
  </conditionalFormatting>
  <conditionalFormatting sqref="R2780">
    <cfRule type="cellIs" dxfId="212" priority="253" operator="lessThan">
      <formula>$N$2780*0.2</formula>
    </cfRule>
    <cfRule type="cellIs" dxfId="211" priority="254" operator="greaterThan">
      <formula>$N$2780*0.2</formula>
    </cfRule>
  </conditionalFormatting>
  <conditionalFormatting sqref="R2781">
    <cfRule type="cellIs" dxfId="210" priority="267" operator="greaterThan">
      <formula>$N$2781*0.2</formula>
    </cfRule>
  </conditionalFormatting>
  <conditionalFormatting sqref="R2783">
    <cfRule type="cellIs" dxfId="209" priority="249" operator="lessThan">
      <formula>$N$2783*0.2</formula>
    </cfRule>
    <cfRule type="cellIs" dxfId="208" priority="250" operator="greaterThan">
      <formula>$N$2783*0.2</formula>
    </cfRule>
  </conditionalFormatting>
  <conditionalFormatting sqref="R2784">
    <cfRule type="cellIs" dxfId="207" priority="259" operator="lessThan">
      <formula>$N$2784*0.2</formula>
    </cfRule>
    <cfRule type="cellIs" dxfId="206" priority="334" operator="lessThan">
      <formula>1</formula>
    </cfRule>
    <cfRule type="cellIs" dxfId="205" priority="479" operator="greaterThan">
      <formula>$N$2784*0.2</formula>
    </cfRule>
  </conditionalFormatting>
  <conditionalFormatting sqref="R2788">
    <cfRule type="cellIs" dxfId="204" priority="486" operator="greaterThan">
      <formula>$N$2788*0.2</formula>
    </cfRule>
  </conditionalFormatting>
  <conditionalFormatting sqref="R2792">
    <cfRule type="cellIs" dxfId="203" priority="568" operator="lessThan">
      <formula>1</formula>
    </cfRule>
  </conditionalFormatting>
  <conditionalFormatting sqref="R2793">
    <cfRule type="cellIs" dxfId="202" priority="260" operator="lessThan">
      <formula>$N$2793*0.2</formula>
    </cfRule>
    <cfRule type="cellIs" dxfId="201" priority="261" operator="greaterThan">
      <formula>$N$2793*0.2</formula>
    </cfRule>
  </conditionalFormatting>
  <conditionalFormatting sqref="R2797">
    <cfRule type="cellIs" dxfId="200" priority="567" operator="lessThan">
      <formula>1</formula>
    </cfRule>
  </conditionalFormatting>
  <conditionalFormatting sqref="R2802">
    <cfRule type="cellIs" dxfId="199" priority="566" operator="lessThan">
      <formula>1</formula>
    </cfRule>
  </conditionalFormatting>
  <conditionalFormatting sqref="R2804">
    <cfRule type="cellIs" dxfId="198" priority="562" operator="lessThan">
      <formula>1</formula>
    </cfRule>
  </conditionalFormatting>
  <conditionalFormatting sqref="R2806">
    <cfRule type="cellIs" dxfId="197" priority="561" operator="lessThan">
      <formula>1</formula>
    </cfRule>
  </conditionalFormatting>
  <conditionalFormatting sqref="R2809">
    <cfRule type="cellIs" dxfId="196" priority="560" operator="lessThan">
      <formula>1</formula>
    </cfRule>
  </conditionalFormatting>
  <conditionalFormatting sqref="R2813">
    <cfRule type="cellIs" dxfId="195" priority="559" operator="lessThan">
      <formula>1</formula>
    </cfRule>
  </conditionalFormatting>
  <conditionalFormatting sqref="R2816">
    <cfRule type="cellIs" dxfId="194" priority="558" operator="lessThan">
      <formula>1</formula>
    </cfRule>
  </conditionalFormatting>
  <conditionalFormatting sqref="R2821">
    <cfRule type="cellIs" dxfId="193" priority="556" operator="lessThan">
      <formula>1</formula>
    </cfRule>
  </conditionalFormatting>
  <conditionalFormatting sqref="R2826">
    <cfRule type="cellIs" dxfId="192" priority="202" operator="lessThan">
      <formula>$N$2826*0.2</formula>
    </cfRule>
    <cfRule type="cellIs" dxfId="191" priority="203" operator="greaterThan">
      <formula>$N$2826*0.2</formula>
    </cfRule>
    <cfRule type="cellIs" dxfId="190" priority="555" operator="lessThan">
      <formula>1</formula>
    </cfRule>
  </conditionalFormatting>
  <conditionalFormatting sqref="R2829:R2833">
    <cfRule type="cellIs" dxfId="189" priority="553" operator="lessThan">
      <formula>1</formula>
    </cfRule>
  </conditionalFormatting>
  <conditionalFormatting sqref="R2876:R2877">
    <cfRule type="cellIs" dxfId="188" priority="335" operator="lessThan">
      <formula>1</formula>
    </cfRule>
  </conditionalFormatting>
  <conditionalFormatting sqref="R2886">
    <cfRule type="cellIs" dxfId="187" priority="482" operator="greaterThan">
      <formula>$N$2886*0.2</formula>
    </cfRule>
  </conditionalFormatting>
  <conditionalFormatting sqref="R2889">
    <cfRule type="cellIs" dxfId="186" priority="422" operator="lessThan">
      <formula>1</formula>
    </cfRule>
  </conditionalFormatting>
  <conditionalFormatting sqref="R2891">
    <cfRule type="cellIs" dxfId="185" priority="423" operator="lessThan">
      <formula>1</formula>
    </cfRule>
  </conditionalFormatting>
  <conditionalFormatting sqref="R2894">
    <cfRule type="cellIs" dxfId="184" priority="245" operator="lessThan">
      <formula>$N$2894*0.2</formula>
    </cfRule>
    <cfRule type="cellIs" dxfId="183" priority="246" operator="greaterThan">
      <formula>$N$2894*0.2</formula>
    </cfRule>
  </conditionalFormatting>
  <conditionalFormatting sqref="R2896">
    <cfRule type="cellIs" dxfId="182" priority="496" operator="greaterThan">
      <formula>$N$2896*0.2</formula>
    </cfRule>
  </conditionalFormatting>
  <conditionalFormatting sqref="R2902">
    <cfRule type="cellIs" dxfId="181" priority="537" operator="greaterThan">
      <formula>$N$2902*0.2</formula>
    </cfRule>
  </conditionalFormatting>
  <conditionalFormatting sqref="R2910">
    <cfRule type="cellIs" dxfId="180" priority="309" operator="lessThan">
      <formula>1</formula>
    </cfRule>
  </conditionalFormatting>
  <conditionalFormatting sqref="R2911">
    <cfRule type="cellIs" dxfId="179" priority="536" operator="greaterThan">
      <formula>$N$2911*0.2</formula>
    </cfRule>
  </conditionalFormatting>
  <conditionalFormatting sqref="R2927">
    <cfRule type="cellIs" dxfId="178" priority="534" operator="lessThan">
      <formula>0</formula>
    </cfRule>
  </conditionalFormatting>
  <conditionalFormatting sqref="R2927:R2928">
    <cfRule type="cellIs" dxfId="177" priority="532" operator="lessThan">
      <formula>1</formula>
    </cfRule>
  </conditionalFormatting>
  <conditionalFormatting sqref="R2932">
    <cfRule type="cellIs" dxfId="176" priority="514" operator="lessThan">
      <formula>1</formula>
    </cfRule>
  </conditionalFormatting>
  <conditionalFormatting sqref="R2937:R2938">
    <cfRule type="cellIs" dxfId="175" priority="511" operator="lessThan">
      <formula>1</formula>
    </cfRule>
  </conditionalFormatting>
  <conditionalFormatting sqref="R2945">
    <cfRule type="cellIs" dxfId="174" priority="509" operator="lessThan">
      <formula>0.2*$N$2945</formula>
    </cfRule>
    <cfRule type="cellIs" dxfId="173" priority="510" operator="greaterThan">
      <formula>0.2*$N$2945</formula>
    </cfRule>
  </conditionalFormatting>
  <conditionalFormatting sqref="R2953">
    <cfRule type="cellIs" dxfId="172" priority="507" operator="lessThan">
      <formula>0.2*$N$2953</formula>
    </cfRule>
    <cfRule type="cellIs" dxfId="171" priority="508" operator="greaterThan">
      <formula>0.2*$N$2953</formula>
    </cfRule>
  </conditionalFormatting>
  <conditionalFormatting sqref="R2973">
    <cfRule type="cellIs" dxfId="170" priority="505" operator="greaterThan">
      <formula>$N$2973*0.2</formula>
    </cfRule>
  </conditionalFormatting>
  <conditionalFormatting sqref="R2985">
    <cfRule type="cellIs" dxfId="169" priority="504" operator="greaterThan">
      <formula>$N$2985*0.2</formula>
    </cfRule>
  </conditionalFormatting>
  <conditionalFormatting sqref="R2993">
    <cfRule type="cellIs" dxfId="168" priority="205" operator="lessThan">
      <formula>$N$2993*0.2</formula>
    </cfRule>
    <cfRule type="cellIs" dxfId="167" priority="206" operator="greaterThan">
      <formula>$N$2993*0.2</formula>
    </cfRule>
  </conditionalFormatting>
  <conditionalFormatting sqref="R2998">
    <cfRule type="cellIs" dxfId="166" priority="62" operator="lessThan">
      <formula>1</formula>
    </cfRule>
  </conditionalFormatting>
  <conditionalFormatting sqref="R3004">
    <cfRule type="cellIs" dxfId="165" priority="58" operator="lessThan">
      <formula>1</formula>
    </cfRule>
  </conditionalFormatting>
  <conditionalFormatting sqref="R3007">
    <cfRule type="cellIs" dxfId="164" priority="409" operator="lessThan">
      <formula>1</formula>
    </cfRule>
  </conditionalFormatting>
  <conditionalFormatting sqref="R3015">
    <cfRule type="cellIs" dxfId="163" priority="395" operator="lessThan">
      <formula>1</formula>
    </cfRule>
  </conditionalFormatting>
  <conditionalFormatting sqref="R3019">
    <cfRule type="cellIs" dxfId="162" priority="182" operator="lessThan">
      <formula>1</formula>
    </cfRule>
  </conditionalFormatting>
  <conditionalFormatting sqref="R3020">
    <cfRule type="cellIs" dxfId="161" priority="494" operator="lessThan">
      <formula>0.2*$N$3020</formula>
    </cfRule>
    <cfRule type="cellIs" dxfId="160" priority="495" operator="greaterThan">
      <formula>0.2*$N$3020</formula>
    </cfRule>
  </conditionalFormatting>
  <conditionalFormatting sqref="R3021">
    <cfRule type="cellIs" dxfId="159" priority="492" operator="lessThan">
      <formula>$N$3021*0.2</formula>
    </cfRule>
    <cfRule type="cellIs" dxfId="158" priority="493" operator="greaterThan">
      <formula>0.2*$N$3021</formula>
    </cfRule>
  </conditionalFormatting>
  <conditionalFormatting sqref="R3022">
    <cfRule type="cellIs" dxfId="157" priority="490" operator="lessThan">
      <formula>$N$3022*0.2</formula>
    </cfRule>
    <cfRule type="cellIs" dxfId="156" priority="491" operator="greaterThan">
      <formula>$N$3022*0.29</formula>
    </cfRule>
  </conditionalFormatting>
  <conditionalFormatting sqref="R3025">
    <cfRule type="cellIs" dxfId="155" priority="488" operator="lessThan">
      <formula>$N$3025*0.2</formula>
    </cfRule>
    <cfRule type="cellIs" dxfId="154" priority="489" operator="greaterThan">
      <formula>$N$3025*0.2</formula>
    </cfRule>
  </conditionalFormatting>
  <conditionalFormatting sqref="R3034">
    <cfRule type="cellIs" dxfId="153" priority="481" operator="greaterThan">
      <formula>$N$3034*0.2</formula>
    </cfRule>
  </conditionalFormatting>
  <conditionalFormatting sqref="R3050">
    <cfRule type="cellIs" dxfId="152" priority="7" operator="lessThan">
      <formula>1</formula>
    </cfRule>
  </conditionalFormatting>
  <conditionalFormatting sqref="R3053">
    <cfRule type="cellIs" dxfId="151" priority="476" operator="greaterThan">
      <formula>$N$3053*0.2</formula>
    </cfRule>
  </conditionalFormatting>
  <conditionalFormatting sqref="R3057">
    <cfRule type="cellIs" dxfId="150" priority="16" operator="lessThan">
      <formula>1</formula>
    </cfRule>
  </conditionalFormatting>
  <conditionalFormatting sqref="R3063">
    <cfRule type="cellIs" dxfId="149" priority="953" operator="lessThan">
      <formula>$N$3991*0.2</formula>
    </cfRule>
    <cfRule type="cellIs" dxfId="148" priority="954" operator="greaterThan">
      <formula>$N$3063*0.2</formula>
    </cfRule>
  </conditionalFormatting>
  <conditionalFormatting sqref="R3074">
    <cfRule type="cellIs" dxfId="147" priority="474" operator="lessThan">
      <formula>0.2*$N$3074</formula>
    </cfRule>
    <cfRule type="cellIs" dxfId="146" priority="475" operator="greaterThan">
      <formula>0.2*$N$3074</formula>
    </cfRule>
  </conditionalFormatting>
  <conditionalFormatting sqref="R3075">
    <cfRule type="cellIs" dxfId="145" priority="472" operator="lessThan">
      <formula>$N$3075*0.2</formula>
    </cfRule>
    <cfRule type="cellIs" dxfId="144" priority="473" operator="greaterThan">
      <formula>$N$3075*0.2</formula>
    </cfRule>
  </conditionalFormatting>
  <conditionalFormatting sqref="R3076">
    <cfRule type="cellIs" dxfId="143" priority="470" operator="lessThan">
      <formula>$N$3076*0.2</formula>
    </cfRule>
    <cfRule type="cellIs" dxfId="142" priority="471" operator="greaterThan">
      <formula>0.2*$N$3076</formula>
    </cfRule>
  </conditionalFormatting>
  <conditionalFormatting sqref="R3077">
    <cfRule type="cellIs" dxfId="141" priority="468" operator="lessThan">
      <formula>$N$3077*0.2</formula>
    </cfRule>
    <cfRule type="cellIs" dxfId="140" priority="469" operator="greaterThan">
      <formula>$N$3077*0.2</formula>
    </cfRule>
  </conditionalFormatting>
  <conditionalFormatting sqref="R3082">
    <cfRule type="cellIs" dxfId="139" priority="446" operator="lessThan">
      <formula>1</formula>
    </cfRule>
  </conditionalFormatting>
  <conditionalFormatting sqref="R3116">
    <cfRule type="cellIs" dxfId="138" priority="402" operator="lessThan">
      <formula>1</formula>
    </cfRule>
    <cfRule type="cellIs" dxfId="137" priority="457" operator="greaterThan">
      <formula>$N$3116*0.2</formula>
    </cfRule>
  </conditionalFormatting>
  <conditionalFormatting sqref="R3141">
    <cfRule type="cellIs" dxfId="136" priority="440" operator="greaterThan">
      <formula>$N$3141*0.2</formula>
    </cfRule>
  </conditionalFormatting>
  <conditionalFormatting sqref="R3142">
    <cfRule type="cellIs" dxfId="135" priority="439" operator="greaterThan">
      <formula>$N$3142*0.2</formula>
    </cfRule>
  </conditionalFormatting>
  <conditionalFormatting sqref="R3144">
    <cfRule type="cellIs" dxfId="134" priority="438" operator="greaterThan">
      <formula>$N$3144*0.2</formula>
    </cfRule>
  </conditionalFormatting>
  <conditionalFormatting sqref="R3146">
    <cfRule type="cellIs" dxfId="133" priority="294" operator="lessThan">
      <formula>1</formula>
    </cfRule>
    <cfRule type="cellIs" dxfId="132" priority="437" operator="greaterThan">
      <formula>$N$3146*0.2</formula>
    </cfRule>
  </conditionalFormatting>
  <conditionalFormatting sqref="R3159">
    <cfRule type="cellIs" dxfId="131" priority="432" operator="lessThan">
      <formula>1</formula>
    </cfRule>
  </conditionalFormatting>
  <conditionalFormatting sqref="R3175:R3176">
    <cfRule type="cellIs" dxfId="130" priority="400" operator="lessThan">
      <formula>1</formula>
    </cfRule>
  </conditionalFormatting>
  <conditionalFormatting sqref="R3186">
    <cfRule type="cellIs" dxfId="129" priority="393" operator="lessThan">
      <formula>1</formula>
    </cfRule>
  </conditionalFormatting>
  <conditionalFormatting sqref="R3208">
    <cfRule type="cellIs" dxfId="128" priority="375" operator="lessThan">
      <formula>1</formula>
    </cfRule>
  </conditionalFormatting>
  <conditionalFormatting sqref="R3212">
    <cfRule type="cellIs" dxfId="127" priority="374" operator="lessThan">
      <formula>1</formula>
    </cfRule>
  </conditionalFormatting>
  <conditionalFormatting sqref="R3221">
    <cfRule type="cellIs" dxfId="126" priority="132" operator="lessThan">
      <formula>$N$3221*0.2</formula>
    </cfRule>
    <cfRule type="cellIs" dxfId="125" priority="133" operator="greaterThan">
      <formula>$N$3221*0.2</formula>
    </cfRule>
  </conditionalFormatting>
  <conditionalFormatting sqref="R3227">
    <cfRule type="cellIs" dxfId="124" priority="336" operator="lessThan">
      <formula>1</formula>
    </cfRule>
    <cfRule type="cellIs" dxfId="123" priority="337" operator="greaterThan">
      <formula>$N$3227*0.2</formula>
    </cfRule>
  </conditionalFormatting>
  <conditionalFormatting sqref="R3255">
    <cfRule type="cellIs" dxfId="122" priority="299" operator="lessThan">
      <formula>1</formula>
    </cfRule>
  </conditionalFormatting>
  <conditionalFormatting sqref="R3257">
    <cfRule type="cellIs" dxfId="121" priority="298" operator="lessThan">
      <formula>1</formula>
    </cfRule>
  </conditionalFormatting>
  <conditionalFormatting sqref="R3259">
    <cfRule type="cellIs" dxfId="120" priority="297" operator="lessThan">
      <formula>1</formula>
    </cfRule>
  </conditionalFormatting>
  <conditionalFormatting sqref="R3264">
    <cfRule type="cellIs" dxfId="119" priority="140" operator="lessThan">
      <formula>$N$3264*0.2</formula>
    </cfRule>
    <cfRule type="cellIs" dxfId="118" priority="141" operator="greaterThan">
      <formula>$N$3264*0.2</formula>
    </cfRule>
  </conditionalFormatting>
  <conditionalFormatting sqref="R3269">
    <cfRule type="cellIs" dxfId="117" priority="183" operator="lessThan">
      <formula>$N$3269*0.2</formula>
    </cfRule>
    <cfRule type="cellIs" dxfId="116" priority="184" operator="greaterThan">
      <formula>$N$3269*0.2</formula>
    </cfRule>
  </conditionalFormatting>
  <conditionalFormatting sqref="R3389">
    <cfRule type="cellIs" dxfId="115" priority="271" operator="greaterThan">
      <formula>$N$3390*0.2</formula>
    </cfRule>
  </conditionalFormatting>
  <conditionalFormatting sqref="R3392">
    <cfRule type="cellIs" dxfId="114" priority="270" operator="greaterThan">
      <formula>$N$3392*0.2</formula>
    </cfRule>
  </conditionalFormatting>
  <conditionalFormatting sqref="R3396">
    <cfRule type="cellIs" dxfId="113" priority="269" operator="greaterThan">
      <formula>$N$3396*0.2</formula>
    </cfRule>
  </conditionalFormatting>
  <conditionalFormatting sqref="R3442">
    <cfRule type="cellIs" dxfId="112" priority="268" operator="lessThan">
      <formula>1</formula>
    </cfRule>
  </conditionalFormatting>
  <conditionalFormatting sqref="R3499">
    <cfRule type="cellIs" dxfId="111" priority="224" operator="lessThan">
      <formula>1</formula>
    </cfRule>
  </conditionalFormatting>
  <conditionalFormatting sqref="R3540">
    <cfRule type="cellIs" dxfId="110" priority="168" operator="lessThan">
      <formula>0.2*$N$3540</formula>
    </cfRule>
    <cfRule type="cellIs" dxfId="109" priority="169" operator="greaterThan">
      <formula>0.2*$N$3540</formula>
    </cfRule>
  </conditionalFormatting>
  <conditionalFormatting sqref="R3555">
    <cfRule type="cellIs" dxfId="108" priority="28" operator="lessThan">
      <formula>1</formula>
    </cfRule>
  </conditionalFormatting>
  <conditionalFormatting sqref="R3560">
    <cfRule type="cellIs" dxfId="107" priority="120" operator="lessThan">
      <formula>$N$3560*0.2</formula>
    </cfRule>
    <cfRule type="cellIs" dxfId="106" priority="121" operator="greaterThan">
      <formula>$N$3560*0.2</formula>
    </cfRule>
  </conditionalFormatting>
  <conditionalFormatting sqref="R3565">
    <cfRule type="cellIs" dxfId="105" priority="31" operator="lessThan">
      <formula>1</formula>
    </cfRule>
  </conditionalFormatting>
  <conditionalFormatting sqref="R3589">
    <cfRule type="cellIs" dxfId="104" priority="264" operator="greaterThan">
      <formula>$N$3589*0.2</formula>
    </cfRule>
    <cfRule type="cellIs" dxfId="103" priority="265" operator="lessThan">
      <formula>$N$3589*0.2</formula>
    </cfRule>
  </conditionalFormatting>
  <conditionalFormatting sqref="R3590">
    <cfRule type="cellIs" dxfId="102" priority="262" operator="greaterThan">
      <formula>$N$3590*0.2</formula>
    </cfRule>
    <cfRule type="cellIs" dxfId="101" priority="263" operator="lessThan">
      <formula>$N$3590*0.2</formula>
    </cfRule>
  </conditionalFormatting>
  <conditionalFormatting sqref="R3594">
    <cfRule type="cellIs" dxfId="100" priority="27" operator="lessThan">
      <formula>1</formula>
    </cfRule>
  </conditionalFormatting>
  <conditionalFormatting sqref="R3596">
    <cfRule type="cellIs" dxfId="99" priority="255" operator="lessThan">
      <formula>$N$3596*0.2</formula>
    </cfRule>
    <cfRule type="cellIs" dxfId="98" priority="256" operator="greaterThan">
      <formula>$N$3596*0.2</formula>
    </cfRule>
    <cfRule type="cellIs" dxfId="97" priority="257" operator="lessThan">
      <formula>$N$3596*0.2</formula>
    </cfRule>
    <cfRule type="cellIs" dxfId="96" priority="258" operator="greaterThan">
      <formula>$N$3596*0.2</formula>
    </cfRule>
  </conditionalFormatting>
  <conditionalFormatting sqref="R3597">
    <cfRule type="cellIs" dxfId="95" priority="29" operator="lessThan">
      <formula>1</formula>
    </cfRule>
  </conditionalFormatting>
  <conditionalFormatting sqref="R3601">
    <cfRule type="cellIs" dxfId="94" priority="30" operator="lessThan">
      <formula>1</formula>
    </cfRule>
  </conditionalFormatting>
  <conditionalFormatting sqref="R3602">
    <cfRule type="cellIs" dxfId="93" priority="251" operator="lessThan">
      <formula>$N$3602*0.2</formula>
    </cfRule>
    <cfRule type="cellIs" dxfId="92" priority="252" operator="greaterThan">
      <formula>$N$3602*0.2</formula>
    </cfRule>
  </conditionalFormatting>
  <conditionalFormatting sqref="R3607">
    <cfRule type="cellIs" dxfId="91" priority="25" operator="lessThan">
      <formula>1</formula>
    </cfRule>
  </conditionalFormatting>
  <conditionalFormatting sqref="R3608">
    <cfRule type="cellIs" dxfId="90" priority="247" operator="lessThan">
      <formula>$N$3608*0.2</formula>
    </cfRule>
    <cfRule type="cellIs" dxfId="89" priority="248" operator="greaterThan">
      <formula>$N$3608*0.2</formula>
    </cfRule>
  </conditionalFormatting>
  <conditionalFormatting sqref="R3614">
    <cfRule type="cellIs" dxfId="88" priority="233" operator="lessThan">
      <formula>$N$3614*0.2</formula>
    </cfRule>
    <cfRule type="cellIs" dxfId="87" priority="234" operator="greaterThan">
      <formula>$N$3614*0.2</formula>
    </cfRule>
  </conditionalFormatting>
  <conditionalFormatting sqref="R3615">
    <cfRule type="cellIs" dxfId="86" priority="229" operator="lessThan">
      <formula>$N$3615*0.2</formula>
    </cfRule>
    <cfRule type="cellIs" dxfId="85" priority="230" operator="greaterThan">
      <formula>$N$3615*0.2</formula>
    </cfRule>
  </conditionalFormatting>
  <conditionalFormatting sqref="R3620">
    <cfRule type="cellIs" dxfId="84" priority="227" operator="lessThan">
      <formula>$N$3620*0.2</formula>
    </cfRule>
    <cfRule type="cellIs" dxfId="83" priority="228" operator="greaterThan">
      <formula>$N$3620*0.2</formula>
    </cfRule>
  </conditionalFormatting>
  <conditionalFormatting sqref="R3621">
    <cfRule type="cellIs" dxfId="82" priority="26" operator="lessThan">
      <formula>1</formula>
    </cfRule>
  </conditionalFormatting>
  <conditionalFormatting sqref="R3623">
    <cfRule type="cellIs" dxfId="81" priority="32" operator="lessThan">
      <formula>1</formula>
    </cfRule>
  </conditionalFormatting>
  <conditionalFormatting sqref="R3624">
    <cfRule type="cellIs" dxfId="80" priority="225" operator="lessThan">
      <formula>$N$3624*0.2</formula>
    </cfRule>
    <cfRule type="cellIs" dxfId="79" priority="226" operator="greaterThan">
      <formula>$N$3624*0.2</formula>
    </cfRule>
  </conditionalFormatting>
  <conditionalFormatting sqref="R3661">
    <cfRule type="cellIs" dxfId="78" priority="193" operator="lessThan">
      <formula>$N$3661*0.2</formula>
    </cfRule>
    <cfRule type="cellIs" dxfId="77" priority="194" operator="greaterThan">
      <formula>$N$3661*0.2</formula>
    </cfRule>
  </conditionalFormatting>
  <conditionalFormatting sqref="R3683">
    <cfRule type="cellIs" dxfId="76" priority="61" operator="lessThan">
      <formula>1</formula>
    </cfRule>
  </conditionalFormatting>
  <conditionalFormatting sqref="R3695">
    <cfRule type="cellIs" dxfId="75" priority="47" operator="lessThan">
      <formula>1</formula>
    </cfRule>
  </conditionalFormatting>
  <conditionalFormatting sqref="R3696">
    <cfRule type="cellIs" dxfId="74" priority="130" operator="lessThan">
      <formula>$N$3696*0.2</formula>
    </cfRule>
    <cfRule type="cellIs" dxfId="73" priority="131" operator="greaterThan">
      <formula>$N$3696*0.2</formula>
    </cfRule>
  </conditionalFormatting>
  <conditionalFormatting sqref="R3714">
    <cfRule type="cellIs" dxfId="72" priority="201" operator="lessThan">
      <formula>1</formula>
    </cfRule>
  </conditionalFormatting>
  <conditionalFormatting sqref="R3719">
    <cfRule type="cellIs" dxfId="71" priority="84" operator="lessThan">
      <formula>1</formula>
    </cfRule>
  </conditionalFormatting>
  <conditionalFormatting sqref="R3732">
    <cfRule type="cellIs" dxfId="70" priority="88" operator="lessThan">
      <formula>1</formula>
    </cfRule>
  </conditionalFormatting>
  <conditionalFormatting sqref="R3734">
    <cfRule type="cellIs" dxfId="69" priority="80" operator="lessThan">
      <formula>1</formula>
    </cfRule>
  </conditionalFormatting>
  <conditionalFormatting sqref="R3737">
    <cfRule type="cellIs" dxfId="68" priority="185" operator="lessThan">
      <formula>$N$3737*0.2</formula>
    </cfRule>
    <cfRule type="cellIs" dxfId="67" priority="186" operator="greaterThan">
      <formula>$N$3737*0.2</formula>
    </cfRule>
  </conditionalFormatting>
  <conditionalFormatting sqref="R3745">
    <cfRule type="cellIs" dxfId="66" priority="6" operator="lessThan">
      <formula>1</formula>
    </cfRule>
  </conditionalFormatting>
  <conditionalFormatting sqref="R3779">
    <cfRule type="cellIs" dxfId="65" priority="107" operator="lessThan">
      <formula>1</formula>
    </cfRule>
  </conditionalFormatting>
  <conditionalFormatting sqref="R3783">
    <cfRule type="cellIs" dxfId="64" priority="106" operator="lessThan">
      <formula>1</formula>
    </cfRule>
  </conditionalFormatting>
  <conditionalFormatting sqref="R3800">
    <cfRule type="cellIs" dxfId="63" priority="165" operator="lessThan">
      <formula>1</formula>
    </cfRule>
  </conditionalFormatting>
  <conditionalFormatting sqref="R3829">
    <cfRule type="cellIs" dxfId="62" priority="63" operator="lessThan">
      <formula>1</formula>
    </cfRule>
  </conditionalFormatting>
  <conditionalFormatting sqref="R3837">
    <cfRule type="cellIs" dxfId="61" priority="118" operator="lessThan">
      <formula>$N$3837*0.2</formula>
    </cfRule>
    <cfRule type="cellIs" dxfId="60" priority="119" operator="greaterThan">
      <formula>$N$3837*0.2</formula>
    </cfRule>
  </conditionalFormatting>
  <conditionalFormatting sqref="R3853">
    <cfRule type="cellIs" dxfId="59" priority="77" operator="lessThan">
      <formula>1</formula>
    </cfRule>
  </conditionalFormatting>
  <conditionalFormatting sqref="R3857">
    <cfRule type="cellIs" dxfId="58" priority="23" operator="lessThan">
      <formula>1</formula>
    </cfRule>
  </conditionalFormatting>
  <conditionalFormatting sqref="R3872">
    <cfRule type="cellIs" dxfId="57" priority="102" operator="lessThan">
      <formula>1</formula>
    </cfRule>
  </conditionalFormatting>
  <conditionalFormatting sqref="R3908">
    <cfRule type="cellIs" dxfId="56" priority="100" operator="lessThan">
      <formula>1</formula>
    </cfRule>
  </conditionalFormatting>
  <conditionalFormatting sqref="R3912">
    <cfRule type="cellIs" dxfId="55" priority="91" operator="lessThan">
      <formula>1</formula>
    </cfRule>
  </conditionalFormatting>
  <conditionalFormatting sqref="R3918">
    <cfRule type="cellIs" dxfId="54" priority="93" operator="lessThan">
      <formula>1</formula>
    </cfRule>
  </conditionalFormatting>
  <conditionalFormatting sqref="R3928">
    <cfRule type="cellIs" dxfId="53" priority="72" operator="lessThan">
      <formula>1</formula>
    </cfRule>
  </conditionalFormatting>
  <conditionalFormatting sqref="R3935">
    <cfRule type="cellIs" dxfId="52" priority="103" operator="lessThan">
      <formula>1</formula>
    </cfRule>
  </conditionalFormatting>
  <conditionalFormatting sqref="R3941">
    <cfRule type="cellIs" dxfId="51" priority="176" operator="lessThan">
      <formula>72*0.2</formula>
    </cfRule>
    <cfRule type="cellIs" dxfId="50" priority="177" operator="greaterThan">
      <formula>0.2*72</formula>
    </cfRule>
  </conditionalFormatting>
  <conditionalFormatting sqref="R3943">
    <cfRule type="cellIs" dxfId="49" priority="170" operator="lessThan">
      <formula>5000*0.2</formula>
    </cfRule>
    <cfRule type="cellIs" dxfId="48" priority="171" operator="greaterThan">
      <formula>0.2*5000</formula>
    </cfRule>
  </conditionalFormatting>
  <conditionalFormatting sqref="R3963">
    <cfRule type="cellIs" dxfId="47" priority="49" operator="lessThan">
      <formula>1</formula>
    </cfRule>
  </conditionalFormatting>
  <conditionalFormatting sqref="R3969">
    <cfRule type="cellIs" dxfId="46" priority="94" operator="lessThan">
      <formula>1</formula>
    </cfRule>
  </conditionalFormatting>
  <conditionalFormatting sqref="R3972">
    <cfRule type="cellIs" dxfId="45" priority="152" operator="lessThan">
      <formula>$N$3972*0.2</formula>
    </cfRule>
    <cfRule type="cellIs" dxfId="44" priority="153" operator="greaterThan">
      <formula>$N$3972*0.2</formula>
    </cfRule>
  </conditionalFormatting>
  <conditionalFormatting sqref="R3975">
    <cfRule type="cellIs" dxfId="43" priority="148" operator="lessThan">
      <formula>$N$3975*0.2</formula>
    </cfRule>
    <cfRule type="cellIs" dxfId="42" priority="149" operator="greaterThan">
      <formula>$N$3975*0.2</formula>
    </cfRule>
  </conditionalFormatting>
  <conditionalFormatting sqref="R3976">
    <cfRule type="cellIs" dxfId="41" priority="146" operator="lessThan">
      <formula>$N$3976*0.2</formula>
    </cfRule>
    <cfRule type="cellIs" dxfId="40" priority="147" operator="greaterThan">
      <formula>$N$3976*0.2</formula>
    </cfRule>
  </conditionalFormatting>
  <conditionalFormatting sqref="R3977">
    <cfRule type="cellIs" dxfId="39" priority="144" operator="lessThan">
      <formula>$N$3977*0.2</formula>
    </cfRule>
    <cfRule type="cellIs" dxfId="38" priority="145" operator="greaterThan">
      <formula>$N$3977*0.2</formula>
    </cfRule>
  </conditionalFormatting>
  <conditionalFormatting sqref="R3978">
    <cfRule type="cellIs" dxfId="37" priority="142" operator="lessThan">
      <formula>$N$3978*0.2</formula>
    </cfRule>
    <cfRule type="cellIs" dxfId="36" priority="143" operator="greaterThan">
      <formula>$N$3978*0.2</formula>
    </cfRule>
  </conditionalFormatting>
  <conditionalFormatting sqref="R3981">
    <cfRule type="cellIs" dxfId="35" priority="138" operator="lessThan">
      <formula>$N$3981*0.2</formula>
    </cfRule>
    <cfRule type="cellIs" dxfId="34" priority="139" operator="greaterThan">
      <formula>$N$3981*0.2</formula>
    </cfRule>
  </conditionalFormatting>
  <conditionalFormatting sqref="R3982">
    <cfRule type="cellIs" dxfId="33" priority="136" operator="lessThan">
      <formula>$N$3982*0.2</formula>
    </cfRule>
    <cfRule type="cellIs" dxfId="32" priority="137" operator="greaterThan">
      <formula>$N$3982*0.2</formula>
    </cfRule>
  </conditionalFormatting>
  <conditionalFormatting sqref="R3985">
    <cfRule type="cellIs" dxfId="31" priority="128" operator="lessThan">
      <formula>$N$3985*0.2</formula>
    </cfRule>
    <cfRule type="cellIs" dxfId="30" priority="129" operator="greaterThan">
      <formula>$N$3985*0.2</formula>
    </cfRule>
  </conditionalFormatting>
  <conditionalFormatting sqref="R3986">
    <cfRule type="cellIs" dxfId="29" priority="126" operator="lessThan">
      <formula>$N$3986*0.2</formula>
    </cfRule>
    <cfRule type="cellIs" dxfId="28" priority="127" operator="greaterThan">
      <formula>$N$3986*0.2</formula>
    </cfRule>
  </conditionalFormatting>
  <conditionalFormatting sqref="R3987">
    <cfRule type="cellIs" dxfId="27" priority="124" operator="lessThan">
      <formula>$N$3987*0.2</formula>
    </cfRule>
    <cfRule type="cellIs" dxfId="26" priority="125" operator="greaterThan">
      <formula>$N$3987*0.2</formula>
    </cfRule>
  </conditionalFormatting>
  <conditionalFormatting sqref="R3988">
    <cfRule type="cellIs" dxfId="25" priority="122" operator="lessThan">
      <formula>$N$3988*0.2</formula>
    </cfRule>
    <cfRule type="cellIs" dxfId="24" priority="123" operator="greaterThan">
      <formula>$N$3988*0.2</formula>
    </cfRule>
  </conditionalFormatting>
  <conditionalFormatting sqref="R4009">
    <cfRule type="cellIs" dxfId="23" priority="90" operator="lessThan">
      <formula>1</formula>
    </cfRule>
  </conditionalFormatting>
  <conditionalFormatting sqref="R4013">
    <cfRule type="cellIs" dxfId="22" priority="110" operator="lessThan">
      <formula>$N$4013*0.2</formula>
    </cfRule>
    <cfRule type="cellIs" dxfId="21" priority="111" operator="greaterThan">
      <formula>$N$4013*0.2</formula>
    </cfRule>
  </conditionalFormatting>
  <conditionalFormatting sqref="R4017">
    <cfRule type="cellIs" dxfId="20" priority="59" operator="lessThan">
      <formula>1</formula>
    </cfRule>
  </conditionalFormatting>
  <conditionalFormatting sqref="R4020">
    <cfRule type="cellIs" dxfId="19" priority="65" operator="lessThan">
      <formula>1</formula>
    </cfRule>
  </conditionalFormatting>
  <conditionalFormatting sqref="R4055">
    <cfRule type="cellIs" dxfId="18" priority="22" operator="lessThan">
      <formula>1</formula>
    </cfRule>
  </conditionalFormatting>
  <conditionalFormatting sqref="R4057">
    <cfRule type="cellIs" dxfId="17" priority="24" operator="lessThan">
      <formula>1</formula>
    </cfRule>
  </conditionalFormatting>
  <conditionalFormatting sqref="R4068">
    <cfRule type="cellIs" dxfId="16" priority="60" operator="lessThan">
      <formula>1</formula>
    </cfRule>
  </conditionalFormatting>
  <conditionalFormatting sqref="R4103">
    <cfRule type="cellIs" dxfId="15" priority="21" operator="lessThan">
      <formula>1</formula>
    </cfRule>
  </conditionalFormatting>
  <conditionalFormatting sqref="R4149">
    <cfRule type="cellIs" dxfId="14" priority="13" operator="lessThan">
      <formula>1</formula>
    </cfRule>
  </conditionalFormatting>
  <conditionalFormatting sqref="R4151">
    <cfRule type="cellIs" dxfId="13" priority="20" operator="lessThan">
      <formula>1</formula>
    </cfRule>
  </conditionalFormatting>
  <conditionalFormatting sqref="R4198">
    <cfRule type="cellIs" dxfId="12" priority="76" operator="lessThan">
      <formula>1</formula>
    </cfRule>
  </conditionalFormatting>
  <conditionalFormatting sqref="R4240">
    <cfRule type="cellIs" dxfId="11" priority="74" operator="lessThan">
      <formula>1</formula>
    </cfRule>
  </conditionalFormatting>
  <conditionalFormatting sqref="R4307">
    <cfRule type="cellIs" dxfId="10" priority="15" operator="lessThan">
      <formula>1</formula>
    </cfRule>
  </conditionalFormatting>
  <conditionalFormatting sqref="R4503">
    <cfRule type="cellIs" dxfId="9" priority="56" operator="lessThan">
      <formula>1</formula>
    </cfRule>
  </conditionalFormatting>
  <conditionalFormatting sqref="R4506">
    <cfRule type="cellIs" dxfId="8" priority="55" operator="lessThan">
      <formula>1</formula>
    </cfRule>
  </conditionalFormatting>
  <conditionalFormatting sqref="R4602">
    <cfRule type="cellIs" dxfId="7" priority="19" operator="lessThan">
      <formula>1</formula>
    </cfRule>
  </conditionalFormatting>
  <conditionalFormatting sqref="R4629">
    <cfRule type="cellIs" dxfId="6" priority="18" operator="lessThan">
      <formula>1</formula>
    </cfRule>
  </conditionalFormatting>
  <conditionalFormatting sqref="R4668">
    <cfRule type="cellIs" dxfId="5" priority="14" operator="lessThan">
      <formula>1</formula>
    </cfRule>
  </conditionalFormatting>
  <conditionalFormatting sqref="R4683">
    <cfRule type="cellIs" dxfId="4" priority="8" operator="lessThan">
      <formula>1</formula>
    </cfRule>
  </conditionalFormatting>
  <conditionalFormatting sqref="R4685">
    <cfRule type="cellIs" dxfId="3" priority="10" operator="lessThan">
      <formula>1</formula>
    </cfRule>
  </conditionalFormatting>
  <conditionalFormatting sqref="R4687">
    <cfRule type="cellIs" dxfId="2" priority="9" operator="lessThan">
      <formula>1</formula>
    </cfRule>
  </conditionalFormatting>
  <conditionalFormatting sqref="R2719">
    <cfRule type="cellIs" dxfId="1" priority="991" operator="lessThan">
      <formula>$N$2719*0.2</formula>
    </cfRule>
    <cfRule type="cellIs" dxfId="0" priority="992" operator="greaterThan">
      <formula>$N$27401*0.2</formula>
    </cfRule>
  </conditionalFormatting>
  <pageMargins left="0.7" right="0.7" top="0.75" bottom="0.75" header="0.3" footer="0.3"/>
  <pageSetup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r:id="rId5">
            <anchor moveWithCells="1">
              <from>
                <xdr:col>0</xdr:col>
                <xdr:colOff>95250</xdr:colOff>
                <xdr:row>0</xdr:row>
                <xdr:rowOff>0</xdr:rowOff>
              </from>
              <to>
                <xdr:col>0</xdr:col>
                <xdr:colOff>885825</xdr:colOff>
                <xdr:row>0</xdr:row>
                <xdr:rowOff>276225</xdr:rowOff>
              </to>
            </anchor>
          </controlPr>
        </control>
      </mc:Choice>
      <mc:Fallback>
        <control shapeId="1025" r:id="rId4" name="CommandButton1"/>
      </mc:Fallback>
    </mc:AlternateContent>
  </controls>
  <tableParts count="1"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b W 7 0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G 1 u 9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b v R W K I p H u A 4 A A A A R A A A A E w A c A E Z v c m 1 1 b G F z L 1 N l Y 3 R p b 2 4 x L m 0 g o h g A K K A U A A A A A A A A A A A A A A A A A A A A A A A A A A A A K 0 5 N L s n M z 1 M I h t C G 1 g B Q S w E C L Q A U A A I A C A B t b v R W Q 2 f p 9 a I A A A D 2 A A A A E g A A A A A A A A A A A A A A A A A A A A A A Q 2 9 u Z m l n L 1 B h Y 2 t h Z 2 U u e G 1 s U E s B A i 0 A F A A C A A g A b W 7 0 V g / K 6 a u k A A A A 6 Q A A A B M A A A A A A A A A A A A A A A A A 7 g A A A F t D b 2 5 0 Z W 5 0 X 1 R 5 c G V z X S 5 4 b W x Q S w E C L Q A U A A I A C A B t b v R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n W H t u s F z 0 E W J l 0 x Y J i A t N g A A A A A C A A A A A A A Q Z g A A A A E A A C A A A A A l U 5 f S 7 p a b S S M u 1 U t W d h l U V N y A b O 0 0 z S + C b G X z W h c 2 k A A A A A A O g A A A A A I A A C A A A A D 0 y d s x e u V 4 t I a M n l g z P e V 3 k o L 7 Z T Q u 4 Y s P n R p 0 e n N I t V A A A A B f Z Y U w 3 Y K 5 n 2 X q O a s K c 0 X I / 2 M m i 0 m C T t 0 4 V q l 7 h i J 1 K u / o m k x 6 F L v + d x r 1 L Z n D K W L E f 7 P n 4 M U W h z 2 I W j W Y F X D 0 1 K t 2 H K q I P V 7 J + i f q C s F I W k A A A A C Z + 7 k j L c U c E S t w 3 / A I 0 n v D x m E R h 5 0 g P X 7 k e Y 0 V P 4 4 V b P Q l P L R M d s k g t e c 9 U Q y 5 a V 6 d 0 j 3 G G R s i g I H S x Y f x / j b n < / D a t a M a s h u p > 
</file>

<file path=customXml/itemProps1.xml><?xml version="1.0" encoding="utf-8"?>
<ds:datastoreItem xmlns:ds="http://schemas.openxmlformats.org/officeDocument/2006/customXml" ds:itemID="{1AD8D203-046A-485B-B964-2ADD2D39AD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Patterson</dc:creator>
  <cp:lastModifiedBy>Stephen Wu</cp:lastModifiedBy>
  <dcterms:created xsi:type="dcterms:W3CDTF">2023-03-16T16:31:37Z</dcterms:created>
  <dcterms:modified xsi:type="dcterms:W3CDTF">2024-10-04T16:33:17Z</dcterms:modified>
</cp:coreProperties>
</file>