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985B9B0E-BD21-4FFC-BD69-83FEEADF6B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1" l="1"/>
  <c r="I35" i="1"/>
  <c r="R6" i="1"/>
  <c r="R14" i="1"/>
  <c r="R18" i="1"/>
  <c r="R26" i="1"/>
  <c r="R28" i="1"/>
  <c r="P7" i="1"/>
  <c r="P8" i="1"/>
  <c r="P9" i="1"/>
  <c r="P19" i="1"/>
  <c r="P20" i="1"/>
  <c r="P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R16" i="1" s="1"/>
  <c r="O17" i="1"/>
  <c r="O18" i="1"/>
  <c r="O19" i="1"/>
  <c r="O20" i="1"/>
  <c r="O21" i="1"/>
  <c r="O22" i="1"/>
  <c r="O23" i="1"/>
  <c r="O24" i="1"/>
  <c r="O25" i="1"/>
  <c r="O26" i="1"/>
  <c r="O27" i="1"/>
  <c r="O29" i="1"/>
  <c r="R29" i="1" s="1"/>
  <c r="O3" i="1"/>
  <c r="R3" i="1" s="1"/>
  <c r="N4" i="1"/>
  <c r="Q4" i="1" s="1"/>
  <c r="N5" i="1"/>
  <c r="Q5" i="1" s="1"/>
  <c r="N6" i="1"/>
  <c r="Q6" i="1" s="1"/>
  <c r="N7" i="1"/>
  <c r="Q7" i="1" s="1"/>
  <c r="N8" i="1"/>
  <c r="Q8" i="1" s="1"/>
  <c r="N9" i="1"/>
  <c r="Q9" i="1" s="1"/>
  <c r="N10" i="1"/>
  <c r="N11" i="1"/>
  <c r="N12" i="1"/>
  <c r="N13" i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N23" i="1"/>
  <c r="N24" i="1"/>
  <c r="N25" i="1"/>
  <c r="N26" i="1"/>
  <c r="Q26" i="1" s="1"/>
  <c r="N27" i="1"/>
  <c r="Q27" i="1" s="1"/>
  <c r="N29" i="1"/>
  <c r="Q29" i="1" s="1"/>
  <c r="N3" i="1"/>
  <c r="Q3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P29" i="1" s="1"/>
  <c r="L4" i="1"/>
  <c r="R4" i="1" s="1"/>
  <c r="L5" i="1"/>
  <c r="R5" i="1" s="1"/>
  <c r="L6" i="1"/>
  <c r="P6" i="1" s="1"/>
  <c r="L7" i="1"/>
  <c r="R7" i="1" s="1"/>
  <c r="L8" i="1"/>
  <c r="R8" i="1" s="1"/>
  <c r="L9" i="1"/>
  <c r="R9" i="1" s="1"/>
  <c r="L10" i="1"/>
  <c r="Q10" i="1" s="1"/>
  <c r="L11" i="1"/>
  <c r="Q11" i="1" s="1"/>
  <c r="L12" i="1"/>
  <c r="Q12" i="1" s="1"/>
  <c r="L13" i="1"/>
  <c r="R13" i="1" s="1"/>
  <c r="L14" i="1"/>
  <c r="P14" i="1" s="1"/>
  <c r="L15" i="1"/>
  <c r="R15" i="1" s="1"/>
  <c r="L16" i="1"/>
  <c r="P16" i="1" s="1"/>
  <c r="L17" i="1"/>
  <c r="R17" i="1" s="1"/>
  <c r="L18" i="1"/>
  <c r="P18" i="1" s="1"/>
  <c r="L19" i="1"/>
  <c r="R19" i="1" s="1"/>
  <c r="L20" i="1"/>
  <c r="R20" i="1" s="1"/>
  <c r="L21" i="1"/>
  <c r="R21" i="1" s="1"/>
  <c r="L22" i="1"/>
  <c r="Q22" i="1" s="1"/>
  <c r="L23" i="1"/>
  <c r="Q23" i="1" s="1"/>
  <c r="L24" i="1"/>
  <c r="Q24" i="1" s="1"/>
  <c r="L25" i="1"/>
  <c r="R25" i="1" s="1"/>
  <c r="L26" i="1"/>
  <c r="P26" i="1" s="1"/>
  <c r="L27" i="1"/>
  <c r="R27" i="1" s="1"/>
  <c r="L28" i="1"/>
  <c r="Q28" i="1" s="1"/>
  <c r="L3" i="1"/>
  <c r="P3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N35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G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5" i="1"/>
  <c r="R24" i="1" l="1"/>
  <c r="R12" i="1"/>
  <c r="P17" i="1"/>
  <c r="P5" i="1"/>
  <c r="R23" i="1"/>
  <c r="R11" i="1"/>
  <c r="R30" i="1" s="1"/>
  <c r="P28" i="1"/>
  <c r="P4" i="1"/>
  <c r="R22" i="1"/>
  <c r="R10" i="1"/>
  <c r="P27" i="1"/>
  <c r="P15" i="1"/>
  <c r="P25" i="1"/>
  <c r="P13" i="1"/>
  <c r="P24" i="1"/>
  <c r="P12" i="1"/>
  <c r="P23" i="1"/>
  <c r="P11" i="1"/>
  <c r="P22" i="1"/>
  <c r="P10" i="1"/>
  <c r="Q25" i="1"/>
  <c r="Q30" i="1" s="1"/>
  <c r="Q13" i="1"/>
  <c r="O47" i="1"/>
  <c r="O39" i="1"/>
  <c r="O59" i="1"/>
  <c r="O51" i="1"/>
  <c r="O43" i="1"/>
  <c r="O55" i="1"/>
  <c r="O49" i="1"/>
  <c r="O61" i="1"/>
  <c r="O53" i="1"/>
  <c r="O45" i="1"/>
  <c r="O37" i="1"/>
  <c r="O41" i="1"/>
  <c r="O57" i="1"/>
  <c r="I61" i="1"/>
  <c r="P30" i="1" l="1"/>
</calcChain>
</file>

<file path=xl/sharedStrings.xml><?xml version="1.0" encoding="utf-8"?>
<sst xmlns="http://schemas.openxmlformats.org/spreadsheetml/2006/main" count="90" uniqueCount="61">
  <si>
    <t>V(m/s)</t>
  </si>
  <si>
    <t>Micon</t>
  </si>
  <si>
    <t>Siemens</t>
  </si>
  <si>
    <t>B1000</t>
  </si>
  <si>
    <t>NM60-1000</t>
  </si>
  <si>
    <t>Suzlon</t>
  </si>
  <si>
    <t>S.62/1000</t>
  </si>
  <si>
    <t>V0(m/s)</t>
  </si>
  <si>
    <t>f(%)</t>
  </si>
  <si>
    <t>F(V&lt;V0)</t>
  </si>
  <si>
    <t>G(V&gt;=V0)</t>
  </si>
  <si>
    <t>X (ln(Vx))</t>
  </si>
  <si>
    <t>Vx(m/s)</t>
  </si>
  <si>
    <t>Y(ln(-ln(1-P(V&lt;=Vx)))</t>
  </si>
  <si>
    <t>Vavg</t>
  </si>
  <si>
    <t>F</t>
  </si>
  <si>
    <t>WEIBULL</t>
  </si>
  <si>
    <t xml:space="preserve">Vavg = </t>
  </si>
  <si>
    <t>f(V)</t>
  </si>
  <si>
    <t>f*V^3</t>
  </si>
  <si>
    <t>Ολοκλήρωμα</t>
  </si>
  <si>
    <t>ΔV(m/s)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</si>
  <si>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</si>
  <si>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</si>
  <si>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</si>
  <si>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</si>
  <si>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</si>
  <si>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</si>
  <si>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</si>
  <si>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</si>
  <si>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</si>
  <si>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</si>
  <si>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</si>
  <si>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</si>
  <si>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</si>
  <si>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</si>
  <si>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</si>
  <si>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</si>
  <si>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</si>
  <si>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</si>
  <si>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</si>
  <si>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</si>
  <si>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</si>
  <si>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</si>
  <si>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</si>
  <si>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</si>
  <si>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</si>
  <si>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</si>
  <si>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V</t>
  </si>
  <si>
    <t>P SIEMENS(kW)</t>
  </si>
  <si>
    <t>P MICON (kW)</t>
  </si>
  <si>
    <t>P SUZLON</t>
  </si>
  <si>
    <t>Ώρες έτους = f * 8760</t>
  </si>
  <si>
    <t>Mέση ισχύς διαστήματος (kW) Siemens</t>
  </si>
  <si>
    <t>Mέση ισχύς διαστήματος (kW) Micon</t>
  </si>
  <si>
    <t>Mέση ισχύς διαστήματος (kW) Suzlon</t>
  </si>
  <si>
    <t>Ενέργεια (kWh) Siemens</t>
  </si>
  <si>
    <t>Ενέργεια (kWh) Suzlon</t>
  </si>
  <si>
    <t>Ενέργεια (kWh) Micon</t>
  </si>
  <si>
    <t>&gt;26</t>
  </si>
  <si>
    <t>ΣΥΝΟΛΟ: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</si>
</sst>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quotePrefix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Ιστιόγραμμα</a:t>
            </a:r>
            <a:r>
              <a:rPr lang="el-GR" baseline="0"/>
              <a:t> ταχύτητας ανέμου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Φύλλο1!$A$35:$A$60</c:f>
              <c:numCache>
                <c:formatCode>General</c:formatCode>
                <c:ptCount val="2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</c:numCache>
            </c:numRef>
          </c:cat>
          <c:val>
            <c:numRef>
              <c:f>Φύλλο1!$K$3:$K$28</c:f>
              <c:numCache>
                <c:formatCode>0.00%</c:formatCode>
                <c:ptCount val="26"/>
                <c:pt idx="0">
                  <c:v>0.1371</c:v>
                </c:pt>
                <c:pt idx="1">
                  <c:v>5.7299999999999997E-2</c:v>
                </c:pt>
                <c:pt idx="2">
                  <c:v>6.9400000000000003E-2</c:v>
                </c:pt>
                <c:pt idx="3">
                  <c:v>9.0999999999999998E-2</c:v>
                </c:pt>
                <c:pt idx="4">
                  <c:v>9.6699999999999994E-2</c:v>
                </c:pt>
                <c:pt idx="5">
                  <c:v>9.11E-2</c:v>
                </c:pt>
                <c:pt idx="6">
                  <c:v>8.5800000000000001E-2</c:v>
                </c:pt>
                <c:pt idx="7">
                  <c:v>7.0900000000000005E-2</c:v>
                </c:pt>
                <c:pt idx="8">
                  <c:v>6.3100000000000003E-2</c:v>
                </c:pt>
                <c:pt idx="9">
                  <c:v>5.8299999999999998E-2</c:v>
                </c:pt>
                <c:pt idx="10">
                  <c:v>4.5699999999999998E-2</c:v>
                </c:pt>
                <c:pt idx="11">
                  <c:v>3.4799999999999998E-2</c:v>
                </c:pt>
                <c:pt idx="12">
                  <c:v>2.7400000000000001E-2</c:v>
                </c:pt>
                <c:pt idx="13">
                  <c:v>1.78E-2</c:v>
                </c:pt>
                <c:pt idx="14">
                  <c:v>1.2800000000000001E-2</c:v>
                </c:pt>
                <c:pt idx="15">
                  <c:v>9.9000000000000008E-3</c:v>
                </c:pt>
                <c:pt idx="16">
                  <c:v>7.4999999999999997E-3</c:v>
                </c:pt>
                <c:pt idx="17">
                  <c:v>5.8999999999999999E-3</c:v>
                </c:pt>
                <c:pt idx="18">
                  <c:v>5.3E-3</c:v>
                </c:pt>
                <c:pt idx="19">
                  <c:v>3.3E-3</c:v>
                </c:pt>
                <c:pt idx="20">
                  <c:v>3.2000000000000002E-3</c:v>
                </c:pt>
                <c:pt idx="21">
                  <c:v>2.3999999999999998E-3</c:v>
                </c:pt>
                <c:pt idx="22">
                  <c:v>1.1000000000000001E-3</c:v>
                </c:pt>
                <c:pt idx="23">
                  <c:v>5.9999999999999995E-4</c:v>
                </c:pt>
                <c:pt idx="24">
                  <c:v>6.9999999999999999E-4</c:v>
                </c:pt>
                <c:pt idx="25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8-4B2B-BB17-42716A44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33472"/>
        <c:axId val="1200155520"/>
      </c:barChart>
      <c:catAx>
        <c:axId val="1200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00155520"/>
        <c:crosses val="autoZero"/>
        <c:auto val="1"/>
        <c:lblAlgn val="ctr"/>
        <c:lblOffset val="100"/>
        <c:noMultiLvlLbl val="0"/>
      </c:catAx>
      <c:valAx>
        <c:axId val="12001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001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050"/>
              <a:t>Καμπύλη</a:t>
            </a:r>
            <a:r>
              <a:rPr lang="el-GR" sz="1050" baseline="0"/>
              <a:t> αθροιστικής πιθανότητας</a:t>
            </a:r>
            <a:r>
              <a:rPr lang="en-US" sz="1050" baseline="0"/>
              <a:t> - </a:t>
            </a:r>
            <a:r>
              <a:rPr lang="el-GR" sz="1050" baseline="0"/>
              <a:t>Καμπύλη διάρκειας ανέμου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F(V&lt;V0)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Φύλλο1!$D$34:$D$59</c:f>
              <c:numCache>
                <c:formatCode>0.00%</c:formatCode>
                <c:ptCount val="26"/>
                <c:pt idx="0" formatCode="0%">
                  <c:v>0</c:v>
                </c:pt>
                <c:pt idx="1">
                  <c:v>0.1371</c:v>
                </c:pt>
                <c:pt idx="2">
                  <c:v>0.19439999999999999</c:v>
                </c:pt>
                <c:pt idx="3">
                  <c:v>0.26379999999999998</c:v>
                </c:pt>
                <c:pt idx="4">
                  <c:v>0.3548</c:v>
                </c:pt>
                <c:pt idx="5">
                  <c:v>0.45150000000000001</c:v>
                </c:pt>
                <c:pt idx="6">
                  <c:v>0.54259999999999997</c:v>
                </c:pt>
                <c:pt idx="7">
                  <c:v>0.62839999999999996</c:v>
                </c:pt>
                <c:pt idx="8">
                  <c:v>0.69930000000000003</c:v>
                </c:pt>
                <c:pt idx="9">
                  <c:v>0.76239999999999997</c:v>
                </c:pt>
                <c:pt idx="10">
                  <c:v>0.82069999999999999</c:v>
                </c:pt>
                <c:pt idx="11">
                  <c:v>0.86639999999999995</c:v>
                </c:pt>
                <c:pt idx="12">
                  <c:v>0.9012</c:v>
                </c:pt>
                <c:pt idx="13">
                  <c:v>0.92859999999999998</c:v>
                </c:pt>
                <c:pt idx="14">
                  <c:v>0.94640000000000002</c:v>
                </c:pt>
                <c:pt idx="15">
                  <c:v>0.95920000000000005</c:v>
                </c:pt>
                <c:pt idx="16">
                  <c:v>0.96909999999999996</c:v>
                </c:pt>
                <c:pt idx="17">
                  <c:v>0.97660000000000002</c:v>
                </c:pt>
                <c:pt idx="18">
                  <c:v>0.98250000000000004</c:v>
                </c:pt>
                <c:pt idx="19">
                  <c:v>0.98780000000000001</c:v>
                </c:pt>
                <c:pt idx="20">
                  <c:v>0.99109999999999998</c:v>
                </c:pt>
                <c:pt idx="21">
                  <c:v>0.99429999999999996</c:v>
                </c:pt>
                <c:pt idx="22">
                  <c:v>0.99670000000000003</c:v>
                </c:pt>
                <c:pt idx="23">
                  <c:v>0.99780000000000002</c:v>
                </c:pt>
                <c:pt idx="24">
                  <c:v>0.99839999999999995</c:v>
                </c:pt>
                <c:pt idx="25">
                  <c:v>0.99909999999999999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F-4A83-9934-D19910783075}"/>
            </c:ext>
          </c:extLst>
        </c:ser>
        <c:ser>
          <c:idx val="0"/>
          <c:order val="1"/>
          <c:tx>
            <c:v>G(V&gt;V0)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Φύλλο1!$E$34:$E$59</c:f>
              <c:numCache>
                <c:formatCode>0.00%</c:formatCode>
                <c:ptCount val="26"/>
                <c:pt idx="0" formatCode="0%">
                  <c:v>1</c:v>
                </c:pt>
                <c:pt idx="1">
                  <c:v>0.8629</c:v>
                </c:pt>
                <c:pt idx="2">
                  <c:v>0.80559999999999998</c:v>
                </c:pt>
                <c:pt idx="3">
                  <c:v>0.73619999999999997</c:v>
                </c:pt>
                <c:pt idx="4">
                  <c:v>0.6452</c:v>
                </c:pt>
                <c:pt idx="5">
                  <c:v>0.54849999999999999</c:v>
                </c:pt>
                <c:pt idx="6">
                  <c:v>0.45739999999999997</c:v>
                </c:pt>
                <c:pt idx="7">
                  <c:v>0.37159999999999999</c:v>
                </c:pt>
                <c:pt idx="8">
                  <c:v>0.30070000000000002</c:v>
                </c:pt>
                <c:pt idx="9">
                  <c:v>0.23760000000000001</c:v>
                </c:pt>
                <c:pt idx="10">
                  <c:v>0.17929999999999999</c:v>
                </c:pt>
                <c:pt idx="11">
                  <c:v>0.1336</c:v>
                </c:pt>
                <c:pt idx="12">
                  <c:v>9.8799999999999999E-2</c:v>
                </c:pt>
                <c:pt idx="13">
                  <c:v>7.1400000000000005E-2</c:v>
                </c:pt>
                <c:pt idx="14">
                  <c:v>5.3600000000000002E-2</c:v>
                </c:pt>
                <c:pt idx="15">
                  <c:v>4.0800000000000003E-2</c:v>
                </c:pt>
                <c:pt idx="16">
                  <c:v>3.09E-2</c:v>
                </c:pt>
                <c:pt idx="17">
                  <c:v>2.3400000000000001E-2</c:v>
                </c:pt>
                <c:pt idx="18">
                  <c:v>1.7500000000000002E-2</c:v>
                </c:pt>
                <c:pt idx="19">
                  <c:v>1.2200000000000001E-2</c:v>
                </c:pt>
                <c:pt idx="20">
                  <c:v>8.8999999999999999E-3</c:v>
                </c:pt>
                <c:pt idx="21">
                  <c:v>5.7000000000000002E-3</c:v>
                </c:pt>
                <c:pt idx="22">
                  <c:v>3.3E-3</c:v>
                </c:pt>
                <c:pt idx="23">
                  <c:v>2.2000000000000001E-3</c:v>
                </c:pt>
                <c:pt idx="24">
                  <c:v>1.6000000000000001E-3</c:v>
                </c:pt>
                <c:pt idx="25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F-4A83-9934-D1991078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392864"/>
        <c:axId val="1201407008"/>
      </c:lineChart>
      <c:catAx>
        <c:axId val="120139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01407008"/>
        <c:crosses val="autoZero"/>
        <c:auto val="1"/>
        <c:lblAlgn val="ctr"/>
        <c:lblOffset val="100"/>
        <c:noMultiLvlLbl val="0"/>
      </c:catAx>
      <c:valAx>
        <c:axId val="12014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013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Παλινδρόμηση</a:t>
            </a:r>
            <a:r>
              <a:rPr lang="el-GR" baseline="0"/>
              <a:t> ελαχίστων τετραγώνων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097550306211725"/>
                  <c:y val="-8.00233304170312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Φύλλο1!$F$35:$F$60</c:f>
              <c:numCache>
                <c:formatCode>General</c:formatCode>
                <c:ptCount val="26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</c:numCache>
            </c:numRef>
          </c:xVal>
          <c:yVal>
            <c:numRef>
              <c:f>Φύλλο1!$G$35:$G$60</c:f>
              <c:numCache>
                <c:formatCode>General</c:formatCode>
                <c:ptCount val="26"/>
                <c:pt idx="0">
                  <c:v>-1.9142222690110977</c:v>
                </c:pt>
                <c:pt idx="1">
                  <c:v>-1.5316996845997688</c:v>
                </c:pt>
                <c:pt idx="2">
                  <c:v>-1.1833422256368553</c:v>
                </c:pt>
                <c:pt idx="3">
                  <c:v>-0.82509141571446198</c:v>
                </c:pt>
                <c:pt idx="4">
                  <c:v>-0.50987940612637717</c:v>
                </c:pt>
                <c:pt idx="5">
                  <c:v>-0.24564865533664601</c:v>
                </c:pt>
                <c:pt idx="6">
                  <c:v>-1.0113699434209995E-2</c:v>
                </c:pt>
                <c:pt idx="7">
                  <c:v>0.18368911208684546</c:v>
                </c:pt>
                <c:pt idx="8">
                  <c:v>0.36267360001708082</c:v>
                </c:pt>
                <c:pt idx="9">
                  <c:v>0.54156522278926844</c:v>
                </c:pt>
                <c:pt idx="10">
                  <c:v>0.69957896118258522</c:v>
                </c:pt>
                <c:pt idx="11">
                  <c:v>0.83926180370038594</c:v>
                </c:pt>
                <c:pt idx="12">
                  <c:v>0.97057336938192418</c:v>
                </c:pt>
                <c:pt idx="13">
                  <c:v>1.0737067754753518</c:v>
                </c:pt>
                <c:pt idx="14">
                  <c:v>1.1628611420972976</c:v>
                </c:pt>
                <c:pt idx="15">
                  <c:v>1.2461695927663967</c:v>
                </c:pt>
                <c:pt idx="16">
                  <c:v>1.3230934134635297</c:v>
                </c:pt>
                <c:pt idx="17">
                  <c:v>1.3976185987339171</c:v>
                </c:pt>
                <c:pt idx="18">
                  <c:v>1.4830397212970325</c:v>
                </c:pt>
                <c:pt idx="19">
                  <c:v>1.5521697518709383</c:v>
                </c:pt>
                <c:pt idx="20">
                  <c:v>1.6423481997702973</c:v>
                </c:pt>
                <c:pt idx="21">
                  <c:v>1.7428900437567285</c:v>
                </c:pt>
                <c:pt idx="22">
                  <c:v>1.8114473707634007</c:v>
                </c:pt>
                <c:pt idx="23">
                  <c:v>1.8621793564469968</c:v>
                </c:pt>
                <c:pt idx="24">
                  <c:v>1.9477820808458033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6-4F4B-B3B2-47EE82A13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14895"/>
        <c:axId val="2096712399"/>
      </c:scatterChart>
      <c:valAx>
        <c:axId val="209671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96712399"/>
        <c:crosses val="autoZero"/>
        <c:crossBetween val="midCat"/>
      </c:valAx>
      <c:valAx>
        <c:axId val="20967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9671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3687226490796305E-2"/>
          <c:y val="0.20410901979850085"/>
          <c:w val="0.87108628977974389"/>
          <c:h val="0.668229193071672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Φύλλο1!$A$34:$A$60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</c:numCache>
            </c:numRef>
          </c:xVal>
          <c:yVal>
            <c:numRef>
              <c:f>Φύλλο1!$J$34:$J$60</c:f>
              <c:numCache>
                <c:formatCode>0.00%</c:formatCode>
                <c:ptCount val="27"/>
                <c:pt idx="0" formatCode="0%">
                  <c:v>0</c:v>
                </c:pt>
                <c:pt idx="1">
                  <c:v>9.5981038953943679E-2</c:v>
                </c:pt>
                <c:pt idx="2">
                  <c:v>0.10214012802957219</c:v>
                </c:pt>
                <c:pt idx="3">
                  <c:v>9.497226200343549E-2</c:v>
                </c:pt>
                <c:pt idx="4">
                  <c:v>8.4842154796680211E-2</c:v>
                </c:pt>
                <c:pt idx="5">
                  <c:v>7.4325043385693873E-2</c:v>
                </c:pt>
                <c:pt idx="6">
                  <c:v>6.4358922256787354E-2</c:v>
                </c:pt>
                <c:pt idx="7">
                  <c:v>5.5300659063726124E-2</c:v>
                </c:pt>
                <c:pt idx="8">
                  <c:v>4.7256698556130461E-2</c:v>
                </c:pt>
                <c:pt idx="9">
                  <c:v>4.0216827479079349E-2</c:v>
                </c:pt>
                <c:pt idx="10">
                  <c:v>3.4116343125398664E-2</c:v>
                </c:pt>
                <c:pt idx="11">
                  <c:v>2.8867296178986618E-2</c:v>
                </c:pt>
                <c:pt idx="12">
                  <c:v>2.4374806701876743E-2</c:v>
                </c:pt>
                <c:pt idx="13">
                  <c:v>2.0545627328521228E-2</c:v>
                </c:pt>
                <c:pt idx="14">
                  <c:v>1.7292485161908084E-2</c:v>
                </c:pt>
                <c:pt idx="15">
                  <c:v>1.4536062542900751E-2</c:v>
                </c:pt>
                <c:pt idx="16">
                  <c:v>1.2205645681034535E-2</c:v>
                </c:pt>
                <c:pt idx="17">
                  <c:v>1.02390302353778E-2</c:v>
                </c:pt>
                <c:pt idx="18">
                  <c:v>8.5820286290386408E-3</c:v>
                </c:pt>
                <c:pt idx="19">
                  <c:v>7.1877830949944052E-3</c:v>
                </c:pt>
                <c:pt idx="20">
                  <c:v>6.0160050485484817E-3</c:v>
                </c:pt>
                <c:pt idx="21">
                  <c:v>5.0322110019619011E-3</c:v>
                </c:pt>
                <c:pt idx="22">
                  <c:v>4.206994438914877E-3</c:v>
                </c:pt>
                <c:pt idx="23">
                  <c:v>3.5153541566089789E-3</c:v>
                </c:pt>
                <c:pt idx="24">
                  <c:v>2.9360880198882823E-3</c:v>
                </c:pt>
                <c:pt idx="25">
                  <c:v>2.4512541047254995E-3</c:v>
                </c:pt>
                <c:pt idx="26">
                  <c:v>2.0456971377279596E-3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9-4890-A456-9713D24A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60384"/>
        <c:axId val="837856640"/>
      </c:scatterChart>
      <c:valAx>
        <c:axId val="8378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7856640"/>
        <c:crosses val="autoZero"/>
        <c:crossBetween val="midCat"/>
      </c:valAx>
      <c:valAx>
        <c:axId val="837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78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221615</xdr:colOff>
      <xdr:row>64</xdr:row>
      <xdr:rowOff>137583</xdr:rowOff>
    </xdr:from>
    <xdr:to>
      <xdr:col>8</xdr:col>
      <xdr:colOff>814917</xdr:colOff>
      <xdr:row>80</xdr:row>
      <xdr:rowOff>112607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CE2B0-B3DF-3606-275E-F0753D4D0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917152</xdr:colOff>
      <xdr:row>66</xdr:row>
      <xdr:rowOff>5715</xdr:rowOff>
    </xdr:from>
    <xdr:to>
      <xdr:col>14</xdr:col>
      <xdr:colOff>2106083</xdr:colOff>
      <xdr:row>81</xdr:row>
      <xdr:rowOff>5715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488756-08C0-250D-DED3-B6B05278D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50588</xdr:colOff>
      <xdr:row>83</xdr:row>
      <xdr:rowOff>127000</xdr:rowOff>
    </xdr:from>
    <xdr:to>
      <xdr:col>9</xdr:col>
      <xdr:colOff>285750</xdr:colOff>
      <xdr:row>100</xdr:row>
      <xdr:rowOff>119804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E0C400-4FA8-5AD9-D9FB-064D54B30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953982</xdr:colOff>
      <xdr:row>83</xdr:row>
      <xdr:rowOff>80010</xdr:rowOff>
    </xdr:from>
    <xdr:to>
      <xdr:col>14</xdr:col>
      <xdr:colOff>1926167</xdr:colOff>
      <xdr:row>102</xdr:row>
      <xdr:rowOff>21165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3F929-49FB-DF55-D030-515A6E687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zoomScale="95" zoomScaleNormal="95" workbookViewId="0">
      <selection activeCell="N20" sqref="N20"/>
    </sheetView>
  </sheetViews>
  <sheetFormatPr defaultRowHeight="15" x14ac:dyDescent="0.25"/>
  <cols>
    <col min="1" max="1" width="8.7109375" customWidth="1"/>
    <col min="2" max="2" width="7.7109375" customWidth="1"/>
    <col min="3" max="3" width="7.42578125" customWidth="1"/>
    <col min="4" max="4" width="9.5703125" customWidth="1"/>
    <col min="5" max="5" width="8.28515625" customWidth="1"/>
    <col min="6" max="6" width="13.7109375" customWidth="1"/>
    <col min="7" max="7" width="17.42578125" customWidth="1"/>
    <col min="8" max="8" width="14.85546875" customWidth="1"/>
    <col min="9" max="9" width="14.7109375" customWidth="1"/>
    <col min="10" max="10" width="12.28515625" customWidth="1"/>
    <col min="11" max="11" width="14.7109375" customWidth="1"/>
    <col min="12" max="12" width="21" customWidth="1"/>
    <col min="13" max="13" width="35.28515625" customWidth="1"/>
    <col min="14" max="14" width="34.140625" customWidth="1"/>
    <col min="15" max="15" width="33.28515625" customWidth="1"/>
    <col min="16" max="16" width="22" customWidth="1"/>
    <col min="17" max="17" width="24.140625" customWidth="1"/>
    <col min="18" max="18" width="21.140625" customWidth="1"/>
  </cols>
  <sheetData>
    <row r="1" spans="1:18" x14ac:dyDescent="0.25">
      <c r="B1" s="15" t="s">
        <v>2</v>
      </c>
      <c r="C1" s="15" t="s">
        <v>1</v>
      </c>
      <c r="D1" s="15" t="s">
        <v>5</v>
      </c>
    </row>
    <row r="2" spans="1:18" ht="31.9" customHeight="1" x14ac:dyDescent="0.25">
      <c r="A2" t="s">
        <v>0</v>
      </c>
      <c r="B2" s="16" t="s">
        <v>3</v>
      </c>
      <c r="C2" s="16" t="s">
        <v>4</v>
      </c>
      <c r="D2" s="16" t="s">
        <v>6</v>
      </c>
      <c r="F2" s="4" t="s">
        <v>0</v>
      </c>
      <c r="G2" t="s">
        <v>49</v>
      </c>
      <c r="H2" t="s">
        <v>50</v>
      </c>
      <c r="I2" t="s">
        <v>51</v>
      </c>
      <c r="J2" s="4" t="s">
        <v>21</v>
      </c>
      <c r="K2" s="4" t="s">
        <v>8</v>
      </c>
      <c r="L2" s="10" t="s">
        <v>52</v>
      </c>
      <c r="M2" s="10" t="s">
        <v>53</v>
      </c>
      <c r="N2" s="10" t="s">
        <v>54</v>
      </c>
      <c r="O2" s="10" t="s">
        <v>55</v>
      </c>
      <c r="P2" s="10" t="s">
        <v>56</v>
      </c>
      <c r="Q2" s="10" t="s">
        <v>58</v>
      </c>
      <c r="R2" s="10" t="s">
        <v>57</v>
      </c>
    </row>
    <row r="3" spans="1:18" x14ac:dyDescent="0.25">
      <c r="A3">
        <v>0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  <c r="J3" s="8" t="s">
        <v>22</v>
      </c>
      <c r="K3" s="1">
        <v>0.1371</v>
      </c>
      <c r="L3" s="12">
        <f>K3*8760</f>
        <v>1200.9960000000001</v>
      </c>
      <c r="M3" s="10">
        <f>(G3+G4)/2</f>
        <v>0</v>
      </c>
      <c r="N3" s="10">
        <f>(H3+H4)/2</f>
        <v>0</v>
      </c>
      <c r="O3" s="10">
        <f>(I3+I4)/2</f>
        <v>0</v>
      </c>
      <c r="P3" s="11">
        <f>L3*M3</f>
        <v>0</v>
      </c>
      <c r="Q3" s="11">
        <f>N3*L3</f>
        <v>0</v>
      </c>
      <c r="R3" s="11">
        <f>L3*O3</f>
        <v>0</v>
      </c>
    </row>
    <row r="4" spans="1:18" x14ac:dyDescent="0.25">
      <c r="A4">
        <v>1</v>
      </c>
      <c r="B4">
        <v>0</v>
      </c>
      <c r="C4">
        <v>0</v>
      </c>
      <c r="D4">
        <v>0</v>
      </c>
      <c r="F4">
        <v>1</v>
      </c>
      <c r="G4">
        <v>0</v>
      </c>
      <c r="H4">
        <v>0</v>
      </c>
      <c r="I4">
        <v>0</v>
      </c>
      <c r="J4" s="8" t="s">
        <v>23</v>
      </c>
      <c r="K4" s="1">
        <v>5.7299999999999997E-2</v>
      </c>
      <c r="L4" s="12">
        <f t="shared" ref="L4:L28" si="0">K4*8760</f>
        <v>501.94799999999998</v>
      </c>
      <c r="M4" s="10">
        <f t="shared" ref="M4:M29" si="1">(G4+G5)/2</f>
        <v>0</v>
      </c>
      <c r="N4" s="10">
        <f t="shared" ref="N4:N29" si="2">(H4+H5)/2</f>
        <v>0</v>
      </c>
      <c r="O4" s="10">
        <f t="shared" ref="O4:O29" si="3">(I4+I5)/2</f>
        <v>0</v>
      </c>
      <c r="P4" s="11">
        <f t="shared" ref="P4:P29" si="4">L4*M4</f>
        <v>0</v>
      </c>
      <c r="Q4" s="11">
        <f t="shared" ref="Q4:Q29" si="5">N4*L4</f>
        <v>0</v>
      </c>
      <c r="R4" s="11">
        <f t="shared" ref="R4:R29" si="6">L4*O4</f>
        <v>0</v>
      </c>
    </row>
    <row r="5" spans="1:18" x14ac:dyDescent="0.25">
      <c r="A5">
        <v>2</v>
      </c>
      <c r="B5">
        <v>0</v>
      </c>
      <c r="C5">
        <v>0</v>
      </c>
      <c r="D5">
        <v>0</v>
      </c>
      <c r="F5">
        <v>2</v>
      </c>
      <c r="G5">
        <v>0</v>
      </c>
      <c r="H5">
        <v>0</v>
      </c>
      <c r="I5">
        <v>0</v>
      </c>
      <c r="J5" s="8" t="s">
        <v>24</v>
      </c>
      <c r="K5" s="1">
        <v>6.9400000000000003E-2</v>
      </c>
      <c r="L5" s="12">
        <f t="shared" si="0"/>
        <v>607.94400000000007</v>
      </c>
      <c r="M5" s="10">
        <f t="shared" si="1"/>
        <v>0</v>
      </c>
      <c r="N5" s="10">
        <f t="shared" si="2"/>
        <v>0</v>
      </c>
      <c r="O5" s="10">
        <f t="shared" si="3"/>
        <v>5.5</v>
      </c>
      <c r="P5" s="11">
        <f t="shared" si="4"/>
        <v>0</v>
      </c>
      <c r="Q5" s="11">
        <f t="shared" si="5"/>
        <v>0</v>
      </c>
      <c r="R5" s="11">
        <f t="shared" si="6"/>
        <v>3343.6920000000005</v>
      </c>
    </row>
    <row r="6" spans="1:18" x14ac:dyDescent="0.25">
      <c r="A6">
        <v>3</v>
      </c>
      <c r="B6">
        <v>0</v>
      </c>
      <c r="C6">
        <v>0</v>
      </c>
      <c r="D6">
        <v>11</v>
      </c>
      <c r="F6">
        <v>3</v>
      </c>
      <c r="G6">
        <v>0</v>
      </c>
      <c r="H6">
        <v>0</v>
      </c>
      <c r="I6">
        <v>11</v>
      </c>
      <c r="J6" s="8" t="s">
        <v>25</v>
      </c>
      <c r="K6" s="1">
        <v>9.0999999999999998E-2</v>
      </c>
      <c r="L6" s="12">
        <f t="shared" si="0"/>
        <v>797.16</v>
      </c>
      <c r="M6" s="10">
        <f t="shared" si="1"/>
        <v>12.05</v>
      </c>
      <c r="N6" s="10">
        <f t="shared" si="2"/>
        <v>0</v>
      </c>
      <c r="O6" s="10">
        <f t="shared" si="3"/>
        <v>18.5</v>
      </c>
      <c r="P6" s="11">
        <f t="shared" si="4"/>
        <v>9605.7780000000002</v>
      </c>
      <c r="Q6" s="11">
        <f t="shared" si="5"/>
        <v>0</v>
      </c>
      <c r="R6" s="11">
        <f t="shared" si="6"/>
        <v>14747.46</v>
      </c>
    </row>
    <row r="7" spans="1:18" x14ac:dyDescent="0.25">
      <c r="A7">
        <v>4</v>
      </c>
      <c r="B7">
        <v>24.1</v>
      </c>
      <c r="C7">
        <v>0</v>
      </c>
      <c r="D7">
        <v>26</v>
      </c>
      <c r="F7">
        <v>4</v>
      </c>
      <c r="G7">
        <v>24.1</v>
      </c>
      <c r="H7">
        <v>0</v>
      </c>
      <c r="I7">
        <v>26</v>
      </c>
      <c r="J7" s="8" t="s">
        <v>26</v>
      </c>
      <c r="K7" s="1">
        <v>9.6699999999999994E-2</v>
      </c>
      <c r="L7" s="12">
        <f t="shared" si="0"/>
        <v>847.09199999999998</v>
      </c>
      <c r="M7" s="10">
        <f t="shared" si="1"/>
        <v>46.7</v>
      </c>
      <c r="N7" s="10">
        <f t="shared" si="2"/>
        <v>43.3</v>
      </c>
      <c r="O7" s="10">
        <f t="shared" si="3"/>
        <v>54.5</v>
      </c>
      <c r="P7" s="11">
        <f t="shared" si="4"/>
        <v>39559.196400000001</v>
      </c>
      <c r="Q7" s="11">
        <f t="shared" si="5"/>
        <v>36679.083599999998</v>
      </c>
      <c r="R7" s="11">
        <f t="shared" si="6"/>
        <v>46166.513999999996</v>
      </c>
    </row>
    <row r="8" spans="1:18" x14ac:dyDescent="0.25">
      <c r="A8">
        <v>5</v>
      </c>
      <c r="B8">
        <v>69.3</v>
      </c>
      <c r="C8">
        <v>86.6</v>
      </c>
      <c r="D8">
        <v>83</v>
      </c>
      <c r="F8">
        <v>5</v>
      </c>
      <c r="G8">
        <v>69.3</v>
      </c>
      <c r="H8">
        <v>86.6</v>
      </c>
      <c r="I8">
        <v>83</v>
      </c>
      <c r="J8" s="8" t="s">
        <v>27</v>
      </c>
      <c r="K8" s="1">
        <v>9.11E-2</v>
      </c>
      <c r="L8" s="12">
        <f t="shared" si="0"/>
        <v>798.03600000000006</v>
      </c>
      <c r="M8" s="10">
        <f t="shared" si="1"/>
        <v>99.65</v>
      </c>
      <c r="N8" s="10">
        <f t="shared" si="2"/>
        <v>123.235</v>
      </c>
      <c r="O8" s="10">
        <f t="shared" si="3"/>
        <v>118.5</v>
      </c>
      <c r="P8" s="11">
        <f t="shared" si="4"/>
        <v>79524.287400000016</v>
      </c>
      <c r="Q8" s="11">
        <f t="shared" si="5"/>
        <v>98345.966460000011</v>
      </c>
      <c r="R8" s="11">
        <f t="shared" si="6"/>
        <v>94567.266000000003</v>
      </c>
    </row>
    <row r="9" spans="1:18" x14ac:dyDescent="0.25">
      <c r="A9">
        <v>6</v>
      </c>
      <c r="B9">
        <v>130</v>
      </c>
      <c r="C9">
        <v>159.87</v>
      </c>
      <c r="D9">
        <v>154</v>
      </c>
      <c r="F9">
        <v>6</v>
      </c>
      <c r="G9">
        <v>130</v>
      </c>
      <c r="H9">
        <v>159.87</v>
      </c>
      <c r="I9">
        <v>154</v>
      </c>
      <c r="J9" s="8" t="s">
        <v>28</v>
      </c>
      <c r="K9" s="1">
        <v>8.5800000000000001E-2</v>
      </c>
      <c r="L9" s="12">
        <f t="shared" si="0"/>
        <v>751.60800000000006</v>
      </c>
      <c r="M9" s="10">
        <f t="shared" si="1"/>
        <v>174.55</v>
      </c>
      <c r="N9" s="10">
        <f t="shared" si="2"/>
        <v>199.73500000000001</v>
      </c>
      <c r="O9" s="10">
        <f t="shared" si="3"/>
        <v>199.5</v>
      </c>
      <c r="P9" s="11">
        <f t="shared" si="4"/>
        <v>131193.17640000003</v>
      </c>
      <c r="Q9" s="11">
        <f t="shared" si="5"/>
        <v>150122.42388000002</v>
      </c>
      <c r="R9" s="11">
        <f t="shared" si="6"/>
        <v>149945.796</v>
      </c>
    </row>
    <row r="10" spans="1:18" x14ac:dyDescent="0.25">
      <c r="A10">
        <v>7</v>
      </c>
      <c r="B10">
        <v>219.1</v>
      </c>
      <c r="C10">
        <v>239.6</v>
      </c>
      <c r="D10">
        <v>245</v>
      </c>
      <c r="F10">
        <v>7</v>
      </c>
      <c r="G10">
        <v>219.1</v>
      </c>
      <c r="H10">
        <v>239.6</v>
      </c>
      <c r="I10">
        <v>245</v>
      </c>
      <c r="J10" s="8" t="s">
        <v>29</v>
      </c>
      <c r="K10" s="1">
        <v>7.0900000000000005E-2</v>
      </c>
      <c r="L10" s="12">
        <f t="shared" si="0"/>
        <v>621.08400000000006</v>
      </c>
      <c r="M10" s="10">
        <f t="shared" si="1"/>
        <v>276.3</v>
      </c>
      <c r="N10" s="10">
        <f t="shared" si="2"/>
        <v>304.17500000000001</v>
      </c>
      <c r="O10" s="10">
        <f t="shared" si="3"/>
        <v>308.5</v>
      </c>
      <c r="P10" s="11">
        <f t="shared" si="4"/>
        <v>171605.50920000003</v>
      </c>
      <c r="Q10" s="11">
        <f t="shared" si="5"/>
        <v>188918.22570000004</v>
      </c>
      <c r="R10" s="11">
        <f t="shared" si="6"/>
        <v>191604.41400000002</v>
      </c>
    </row>
    <row r="11" spans="1:18" x14ac:dyDescent="0.25">
      <c r="A11">
        <v>8</v>
      </c>
      <c r="B11">
        <v>333.5</v>
      </c>
      <c r="C11">
        <v>368.75</v>
      </c>
      <c r="D11">
        <v>372</v>
      </c>
      <c r="F11">
        <v>8</v>
      </c>
      <c r="G11">
        <v>333.5</v>
      </c>
      <c r="H11">
        <v>368.75</v>
      </c>
      <c r="I11">
        <v>372</v>
      </c>
      <c r="J11" s="8" t="s">
        <v>30</v>
      </c>
      <c r="K11" s="1">
        <v>6.3100000000000003E-2</v>
      </c>
      <c r="L11" s="12">
        <f t="shared" si="0"/>
        <v>552.75600000000009</v>
      </c>
      <c r="M11" s="10">
        <f t="shared" si="1"/>
        <v>398.3</v>
      </c>
      <c r="N11" s="10">
        <f t="shared" si="2"/>
        <v>442.45</v>
      </c>
      <c r="O11" s="10">
        <f t="shared" si="3"/>
        <v>468.5</v>
      </c>
      <c r="P11" s="11">
        <f t="shared" si="4"/>
        <v>220162.71480000005</v>
      </c>
      <c r="Q11" s="11">
        <f t="shared" si="5"/>
        <v>244566.89220000003</v>
      </c>
      <c r="R11" s="11">
        <f t="shared" si="6"/>
        <v>258966.18600000005</v>
      </c>
    </row>
    <row r="12" spans="1:18" x14ac:dyDescent="0.25">
      <c r="A12">
        <v>9</v>
      </c>
      <c r="B12">
        <v>463.1</v>
      </c>
      <c r="C12">
        <v>516.15</v>
      </c>
      <c r="D12">
        <v>565</v>
      </c>
      <c r="F12">
        <v>9</v>
      </c>
      <c r="G12">
        <v>463.1</v>
      </c>
      <c r="H12">
        <v>516.15</v>
      </c>
      <c r="I12">
        <v>565</v>
      </c>
      <c r="J12" s="8" t="s">
        <v>31</v>
      </c>
      <c r="K12" s="1">
        <v>5.8299999999999998E-2</v>
      </c>
      <c r="L12" s="12">
        <f t="shared" si="0"/>
        <v>510.70799999999997</v>
      </c>
      <c r="M12" s="10">
        <f t="shared" si="1"/>
        <v>530.6</v>
      </c>
      <c r="N12" s="10">
        <f t="shared" si="2"/>
        <v>582.71</v>
      </c>
      <c r="O12" s="10">
        <f t="shared" si="3"/>
        <v>661.5</v>
      </c>
      <c r="P12" s="11">
        <f t="shared" si="4"/>
        <v>270981.66479999997</v>
      </c>
      <c r="Q12" s="11">
        <f t="shared" si="5"/>
        <v>297594.65867999999</v>
      </c>
      <c r="R12" s="11">
        <f t="shared" si="6"/>
        <v>337833.342</v>
      </c>
    </row>
    <row r="13" spans="1:18" x14ac:dyDescent="0.25">
      <c r="A13">
        <v>10</v>
      </c>
      <c r="B13">
        <v>598.1</v>
      </c>
      <c r="C13">
        <v>649.27</v>
      </c>
      <c r="D13">
        <v>758</v>
      </c>
      <c r="F13">
        <v>10</v>
      </c>
      <c r="G13">
        <v>598.1</v>
      </c>
      <c r="H13">
        <v>649.27</v>
      </c>
      <c r="I13">
        <v>758</v>
      </c>
      <c r="J13" s="8" t="s">
        <v>32</v>
      </c>
      <c r="K13" s="1">
        <v>4.5699999999999998E-2</v>
      </c>
      <c r="L13" s="12">
        <f t="shared" si="0"/>
        <v>400.33199999999999</v>
      </c>
      <c r="M13" s="10">
        <f t="shared" si="1"/>
        <v>664.05</v>
      </c>
      <c r="N13" s="10">
        <f t="shared" si="2"/>
        <v>694</v>
      </c>
      <c r="O13" s="10">
        <f t="shared" si="3"/>
        <v>825.5</v>
      </c>
      <c r="P13" s="11">
        <f t="shared" si="4"/>
        <v>265840.46460000001</v>
      </c>
      <c r="Q13" s="11">
        <f t="shared" si="5"/>
        <v>277830.408</v>
      </c>
      <c r="R13" s="11">
        <f t="shared" si="6"/>
        <v>330474.06599999999</v>
      </c>
    </row>
    <row r="14" spans="1:18" x14ac:dyDescent="0.25">
      <c r="A14">
        <v>11</v>
      </c>
      <c r="B14">
        <v>730</v>
      </c>
      <c r="C14">
        <v>738.73</v>
      </c>
      <c r="D14">
        <v>893</v>
      </c>
      <c r="F14">
        <v>11</v>
      </c>
      <c r="G14">
        <v>730</v>
      </c>
      <c r="H14">
        <v>738.73</v>
      </c>
      <c r="I14">
        <v>893</v>
      </c>
      <c r="J14" s="8" t="s">
        <v>33</v>
      </c>
      <c r="K14" s="1">
        <v>3.4799999999999998E-2</v>
      </c>
      <c r="L14" s="12">
        <f t="shared" si="0"/>
        <v>304.84799999999996</v>
      </c>
      <c r="M14" s="10">
        <f t="shared" si="1"/>
        <v>788.25</v>
      </c>
      <c r="N14" s="10">
        <f t="shared" si="2"/>
        <v>782.86500000000001</v>
      </c>
      <c r="O14" s="10">
        <f t="shared" si="3"/>
        <v>946.5</v>
      </c>
      <c r="P14" s="11">
        <f t="shared" si="4"/>
        <v>240296.43599999996</v>
      </c>
      <c r="Q14" s="11">
        <f t="shared" si="5"/>
        <v>238654.82951999997</v>
      </c>
      <c r="R14" s="11">
        <f t="shared" si="6"/>
        <v>288538.63199999998</v>
      </c>
    </row>
    <row r="15" spans="1:18" x14ac:dyDescent="0.25">
      <c r="A15">
        <v>12</v>
      </c>
      <c r="B15">
        <v>846.5</v>
      </c>
      <c r="C15">
        <v>827</v>
      </c>
      <c r="D15">
        <v>1000</v>
      </c>
      <c r="F15">
        <v>12</v>
      </c>
      <c r="G15">
        <v>846.5</v>
      </c>
      <c r="H15">
        <v>827</v>
      </c>
      <c r="I15">
        <v>1000</v>
      </c>
      <c r="J15" s="8" t="s">
        <v>34</v>
      </c>
      <c r="K15" s="1">
        <v>2.7400000000000001E-2</v>
      </c>
      <c r="L15" s="12">
        <f t="shared" si="0"/>
        <v>240.024</v>
      </c>
      <c r="M15" s="10">
        <f t="shared" si="1"/>
        <v>887.65</v>
      </c>
      <c r="N15" s="10">
        <f t="shared" si="2"/>
        <v>879.875</v>
      </c>
      <c r="O15" s="10">
        <f t="shared" si="3"/>
        <v>1000</v>
      </c>
      <c r="P15" s="11">
        <f t="shared" si="4"/>
        <v>213057.30359999998</v>
      </c>
      <c r="Q15" s="11">
        <f t="shared" si="5"/>
        <v>211191.117</v>
      </c>
      <c r="R15" s="11">
        <f t="shared" si="6"/>
        <v>240024</v>
      </c>
    </row>
    <row r="16" spans="1:18" x14ac:dyDescent="0.25">
      <c r="A16">
        <v>13</v>
      </c>
      <c r="B16">
        <v>928.8</v>
      </c>
      <c r="C16">
        <v>932.75</v>
      </c>
      <c r="D16">
        <v>1000</v>
      </c>
      <c r="F16">
        <v>13</v>
      </c>
      <c r="G16">
        <v>928.8</v>
      </c>
      <c r="H16">
        <v>932.75</v>
      </c>
      <c r="I16">
        <v>1000</v>
      </c>
      <c r="J16" s="8" t="s">
        <v>35</v>
      </c>
      <c r="K16" s="1">
        <v>1.78E-2</v>
      </c>
      <c r="L16" s="12">
        <f t="shared" si="0"/>
        <v>155.928</v>
      </c>
      <c r="M16" s="10">
        <f t="shared" si="1"/>
        <v>950.7</v>
      </c>
      <c r="N16" s="10">
        <f t="shared" si="2"/>
        <v>959.625</v>
      </c>
      <c r="O16" s="10">
        <f t="shared" si="3"/>
        <v>1000</v>
      </c>
      <c r="P16" s="11">
        <f t="shared" si="4"/>
        <v>148240.74960000001</v>
      </c>
      <c r="Q16" s="11">
        <f t="shared" si="5"/>
        <v>149632.40700000001</v>
      </c>
      <c r="R16" s="11">
        <f t="shared" si="6"/>
        <v>155928</v>
      </c>
    </row>
    <row r="17" spans="1:18" x14ac:dyDescent="0.25">
      <c r="A17">
        <v>14</v>
      </c>
      <c r="B17">
        <v>972.6</v>
      </c>
      <c r="C17">
        <v>986.5</v>
      </c>
      <c r="D17">
        <v>1000</v>
      </c>
      <c r="F17">
        <v>14</v>
      </c>
      <c r="G17">
        <v>972.6</v>
      </c>
      <c r="H17">
        <v>986.5</v>
      </c>
      <c r="I17">
        <v>1000</v>
      </c>
      <c r="J17" s="8" t="s">
        <v>36</v>
      </c>
      <c r="K17" s="1">
        <v>1.2800000000000001E-2</v>
      </c>
      <c r="L17" s="12">
        <f t="shared" si="0"/>
        <v>112.128</v>
      </c>
      <c r="M17" s="10">
        <f t="shared" si="1"/>
        <v>981.7</v>
      </c>
      <c r="N17" s="10">
        <f t="shared" si="2"/>
        <v>992.25</v>
      </c>
      <c r="O17" s="10">
        <f t="shared" si="3"/>
        <v>1000</v>
      </c>
      <c r="P17" s="11">
        <f t="shared" si="4"/>
        <v>110076.0576</v>
      </c>
      <c r="Q17" s="11">
        <f t="shared" si="5"/>
        <v>111259.008</v>
      </c>
      <c r="R17" s="11">
        <f t="shared" si="6"/>
        <v>112128</v>
      </c>
    </row>
    <row r="18" spans="1:18" x14ac:dyDescent="0.25">
      <c r="A18">
        <v>15</v>
      </c>
      <c r="B18">
        <v>990.8</v>
      </c>
      <c r="C18">
        <v>998</v>
      </c>
      <c r="D18">
        <v>1000</v>
      </c>
      <c r="F18">
        <v>15</v>
      </c>
      <c r="G18">
        <v>990.8</v>
      </c>
      <c r="H18">
        <v>998</v>
      </c>
      <c r="I18">
        <v>1000</v>
      </c>
      <c r="J18" s="8" t="s">
        <v>37</v>
      </c>
      <c r="K18" s="1">
        <v>9.9000000000000008E-3</v>
      </c>
      <c r="L18" s="12">
        <f t="shared" si="0"/>
        <v>86.724000000000004</v>
      </c>
      <c r="M18" s="10">
        <f t="shared" si="1"/>
        <v>994</v>
      </c>
      <c r="N18" s="10">
        <f t="shared" si="2"/>
        <v>1003.5</v>
      </c>
      <c r="O18" s="10">
        <f t="shared" si="3"/>
        <v>1000</v>
      </c>
      <c r="P18" s="11">
        <f t="shared" si="4"/>
        <v>86203.656000000003</v>
      </c>
      <c r="Q18" s="11">
        <f t="shared" si="5"/>
        <v>87027.534</v>
      </c>
      <c r="R18" s="11">
        <f t="shared" si="6"/>
        <v>86724</v>
      </c>
    </row>
    <row r="19" spans="1:18" x14ac:dyDescent="0.25">
      <c r="A19">
        <v>16</v>
      </c>
      <c r="B19">
        <v>997.2</v>
      </c>
      <c r="C19">
        <v>1009</v>
      </c>
      <c r="D19">
        <v>1000</v>
      </c>
      <c r="F19">
        <v>16</v>
      </c>
      <c r="G19">
        <v>997.2</v>
      </c>
      <c r="H19">
        <v>1009</v>
      </c>
      <c r="I19">
        <v>1000</v>
      </c>
      <c r="J19" s="8" t="s">
        <v>38</v>
      </c>
      <c r="K19" s="1">
        <v>7.4999999999999997E-3</v>
      </c>
      <c r="L19" s="12">
        <f t="shared" si="0"/>
        <v>65.7</v>
      </c>
      <c r="M19" s="10">
        <f t="shared" si="1"/>
        <v>998.2</v>
      </c>
      <c r="N19" s="10">
        <f t="shared" si="2"/>
        <v>1004.5</v>
      </c>
      <c r="O19" s="10">
        <f t="shared" si="3"/>
        <v>1000</v>
      </c>
      <c r="P19" s="11">
        <f t="shared" si="4"/>
        <v>65581.740000000005</v>
      </c>
      <c r="Q19" s="11">
        <f t="shared" si="5"/>
        <v>65995.650000000009</v>
      </c>
      <c r="R19" s="11">
        <f t="shared" si="6"/>
        <v>65700</v>
      </c>
    </row>
    <row r="20" spans="1:18" x14ac:dyDescent="0.25">
      <c r="A20">
        <v>17</v>
      </c>
      <c r="B20">
        <v>999.2</v>
      </c>
      <c r="C20">
        <v>1000</v>
      </c>
      <c r="D20">
        <v>1000</v>
      </c>
      <c r="F20">
        <v>17</v>
      </c>
      <c r="G20">
        <v>999.2</v>
      </c>
      <c r="H20">
        <v>1000</v>
      </c>
      <c r="I20">
        <v>1000</v>
      </c>
      <c r="J20" s="8" t="s">
        <v>39</v>
      </c>
      <c r="K20" s="1">
        <v>5.8999999999999999E-3</v>
      </c>
      <c r="L20" s="12">
        <f t="shared" si="0"/>
        <v>51.683999999999997</v>
      </c>
      <c r="M20" s="10">
        <f t="shared" si="1"/>
        <v>999.5</v>
      </c>
      <c r="N20" s="10">
        <f t="shared" si="2"/>
        <v>990.75</v>
      </c>
      <c r="O20" s="10">
        <f t="shared" si="3"/>
        <v>1000</v>
      </c>
      <c r="P20" s="11">
        <f t="shared" si="4"/>
        <v>51658.157999999996</v>
      </c>
      <c r="Q20" s="11">
        <f t="shared" si="5"/>
        <v>51205.922999999995</v>
      </c>
      <c r="R20" s="11">
        <f t="shared" si="6"/>
        <v>51684</v>
      </c>
    </row>
    <row r="21" spans="1:18" x14ac:dyDescent="0.25">
      <c r="A21">
        <v>18</v>
      </c>
      <c r="B21">
        <v>999.8</v>
      </c>
      <c r="C21">
        <v>981.5</v>
      </c>
      <c r="D21">
        <v>1000</v>
      </c>
      <c r="F21">
        <v>18</v>
      </c>
      <c r="G21">
        <v>999.8</v>
      </c>
      <c r="H21">
        <v>981.5</v>
      </c>
      <c r="I21">
        <v>1000</v>
      </c>
      <c r="J21" s="8" t="s">
        <v>40</v>
      </c>
      <c r="K21" s="1">
        <v>5.3E-3</v>
      </c>
      <c r="L21" s="12">
        <f t="shared" si="0"/>
        <v>46.427999999999997</v>
      </c>
      <c r="M21" s="10">
        <f t="shared" si="1"/>
        <v>999.84999999999991</v>
      </c>
      <c r="N21" s="10">
        <f t="shared" si="2"/>
        <v>968.66499999999996</v>
      </c>
      <c r="O21" s="10">
        <f t="shared" si="3"/>
        <v>1000</v>
      </c>
      <c r="P21" s="11">
        <f t="shared" si="4"/>
        <v>46421.035799999991</v>
      </c>
      <c r="Q21" s="11">
        <f t="shared" si="5"/>
        <v>44973.178619999999</v>
      </c>
      <c r="R21" s="11">
        <f t="shared" si="6"/>
        <v>46428</v>
      </c>
    </row>
    <row r="22" spans="1:18" x14ac:dyDescent="0.25">
      <c r="A22">
        <v>19</v>
      </c>
      <c r="B22">
        <v>999.9</v>
      </c>
      <c r="C22">
        <v>955.83</v>
      </c>
      <c r="D22">
        <v>1000</v>
      </c>
      <c r="F22">
        <v>19</v>
      </c>
      <c r="G22">
        <v>999.9</v>
      </c>
      <c r="H22">
        <v>955.83</v>
      </c>
      <c r="I22">
        <v>1000</v>
      </c>
      <c r="J22" s="8" t="s">
        <v>41</v>
      </c>
      <c r="K22" s="1">
        <v>3.3E-3</v>
      </c>
      <c r="L22" s="12">
        <f t="shared" si="0"/>
        <v>28.908000000000001</v>
      </c>
      <c r="M22" s="10">
        <f t="shared" si="1"/>
        <v>999.95</v>
      </c>
      <c r="N22" s="10">
        <f t="shared" si="2"/>
        <v>948.66499999999996</v>
      </c>
      <c r="O22" s="10">
        <f t="shared" si="3"/>
        <v>1000</v>
      </c>
      <c r="P22" s="11">
        <f t="shared" si="4"/>
        <v>28906.554600000003</v>
      </c>
      <c r="Q22" s="11">
        <f t="shared" si="5"/>
        <v>27424.007819999999</v>
      </c>
      <c r="R22" s="11">
        <f t="shared" si="6"/>
        <v>28908</v>
      </c>
    </row>
    <row r="23" spans="1:18" x14ac:dyDescent="0.25">
      <c r="A23">
        <v>20</v>
      </c>
      <c r="B23">
        <v>1000</v>
      </c>
      <c r="C23">
        <v>941.5</v>
      </c>
      <c r="D23">
        <v>1000</v>
      </c>
      <c r="F23">
        <v>20</v>
      </c>
      <c r="G23">
        <v>1000</v>
      </c>
      <c r="H23">
        <v>941.5</v>
      </c>
      <c r="I23">
        <v>1000</v>
      </c>
      <c r="J23" s="8" t="s">
        <v>42</v>
      </c>
      <c r="K23" s="1">
        <v>3.2000000000000002E-3</v>
      </c>
      <c r="L23" s="12">
        <f t="shared" si="0"/>
        <v>28.032</v>
      </c>
      <c r="M23" s="10">
        <f t="shared" si="1"/>
        <v>1000</v>
      </c>
      <c r="N23" s="10">
        <f t="shared" si="2"/>
        <v>927.25</v>
      </c>
      <c r="O23" s="10">
        <f t="shared" si="3"/>
        <v>1000</v>
      </c>
      <c r="P23" s="11">
        <f t="shared" si="4"/>
        <v>28032</v>
      </c>
      <c r="Q23" s="11">
        <f t="shared" si="5"/>
        <v>25992.671999999999</v>
      </c>
      <c r="R23" s="11">
        <f t="shared" si="6"/>
        <v>28032</v>
      </c>
    </row>
    <row r="24" spans="1:18" x14ac:dyDescent="0.25">
      <c r="A24">
        <v>21</v>
      </c>
      <c r="B24">
        <v>1000</v>
      </c>
      <c r="C24">
        <v>913</v>
      </c>
      <c r="D24">
        <v>1000</v>
      </c>
      <c r="F24">
        <v>21</v>
      </c>
      <c r="G24">
        <v>1000</v>
      </c>
      <c r="H24">
        <v>913</v>
      </c>
      <c r="I24">
        <v>1000</v>
      </c>
      <c r="J24" s="8" t="s">
        <v>43</v>
      </c>
      <c r="K24" s="1">
        <v>2.3999999999999998E-3</v>
      </c>
      <c r="L24" s="12">
        <f t="shared" si="0"/>
        <v>21.023999999999997</v>
      </c>
      <c r="M24" s="10">
        <f t="shared" si="1"/>
        <v>1000</v>
      </c>
      <c r="N24" s="10">
        <f t="shared" si="2"/>
        <v>894.6</v>
      </c>
      <c r="O24" s="10">
        <f t="shared" si="3"/>
        <v>1000</v>
      </c>
      <c r="P24" s="11">
        <f t="shared" si="4"/>
        <v>21023.999999999996</v>
      </c>
      <c r="Q24" s="11">
        <f t="shared" si="5"/>
        <v>18808.070399999997</v>
      </c>
      <c r="R24" s="11">
        <f t="shared" si="6"/>
        <v>21023.999999999996</v>
      </c>
    </row>
    <row r="25" spans="1:18" x14ac:dyDescent="0.25">
      <c r="A25">
        <v>22</v>
      </c>
      <c r="B25">
        <v>1000</v>
      </c>
      <c r="C25">
        <v>876.2</v>
      </c>
      <c r="D25">
        <v>1000</v>
      </c>
      <c r="F25">
        <v>22</v>
      </c>
      <c r="G25">
        <v>1000</v>
      </c>
      <c r="H25">
        <v>876.2</v>
      </c>
      <c r="I25">
        <v>1000</v>
      </c>
      <c r="J25" s="8" t="s">
        <v>44</v>
      </c>
      <c r="K25" s="1">
        <v>1.1000000000000001E-3</v>
      </c>
      <c r="L25" s="12">
        <f t="shared" si="0"/>
        <v>9.636000000000001</v>
      </c>
      <c r="M25" s="10">
        <f t="shared" si="1"/>
        <v>1000</v>
      </c>
      <c r="N25" s="10">
        <f t="shared" si="2"/>
        <v>857.2650000000001</v>
      </c>
      <c r="O25" s="10">
        <f t="shared" si="3"/>
        <v>1000</v>
      </c>
      <c r="P25" s="11">
        <f t="shared" si="4"/>
        <v>9636.0000000000018</v>
      </c>
      <c r="Q25" s="11">
        <f t="shared" si="5"/>
        <v>8260.6055400000023</v>
      </c>
      <c r="R25" s="11">
        <f t="shared" si="6"/>
        <v>9636.0000000000018</v>
      </c>
    </row>
    <row r="26" spans="1:18" x14ac:dyDescent="0.25">
      <c r="A26">
        <v>23</v>
      </c>
      <c r="B26">
        <v>1000</v>
      </c>
      <c r="C26">
        <v>838.33</v>
      </c>
      <c r="D26">
        <v>1000</v>
      </c>
      <c r="F26">
        <v>23</v>
      </c>
      <c r="G26">
        <v>1000</v>
      </c>
      <c r="H26">
        <v>838.33</v>
      </c>
      <c r="I26">
        <v>1000</v>
      </c>
      <c r="J26" s="8" t="s">
        <v>45</v>
      </c>
      <c r="K26" s="1">
        <v>5.9999999999999995E-4</v>
      </c>
      <c r="L26" s="12">
        <f t="shared" si="0"/>
        <v>5.2559999999999993</v>
      </c>
      <c r="M26" s="10">
        <f t="shared" si="1"/>
        <v>1000</v>
      </c>
      <c r="N26" s="10">
        <f t="shared" si="2"/>
        <v>830.2650000000001</v>
      </c>
      <c r="O26" s="10">
        <f t="shared" si="3"/>
        <v>1000</v>
      </c>
      <c r="P26" s="11">
        <f t="shared" si="4"/>
        <v>5255.9999999999991</v>
      </c>
      <c r="Q26" s="11">
        <f t="shared" si="5"/>
        <v>4363.87284</v>
      </c>
      <c r="R26" s="11">
        <f t="shared" si="6"/>
        <v>5255.9999999999991</v>
      </c>
    </row>
    <row r="27" spans="1:18" x14ac:dyDescent="0.25">
      <c r="A27">
        <v>24</v>
      </c>
      <c r="B27">
        <v>1000</v>
      </c>
      <c r="C27">
        <v>822.2</v>
      </c>
      <c r="D27">
        <v>1000</v>
      </c>
      <c r="F27">
        <v>24</v>
      </c>
      <c r="G27">
        <v>1000</v>
      </c>
      <c r="H27">
        <v>822.2</v>
      </c>
      <c r="I27">
        <v>1000</v>
      </c>
      <c r="J27" s="8" t="s">
        <v>46</v>
      </c>
      <c r="K27" s="1">
        <v>6.9999999999999999E-4</v>
      </c>
      <c r="L27" s="12">
        <f t="shared" si="0"/>
        <v>6.1319999999999997</v>
      </c>
      <c r="M27" s="10">
        <f t="shared" si="1"/>
        <v>1000</v>
      </c>
      <c r="N27" s="10">
        <f t="shared" si="2"/>
        <v>809.22500000000002</v>
      </c>
      <c r="O27" s="10">
        <f t="shared" si="3"/>
        <v>1000</v>
      </c>
      <c r="P27" s="11">
        <f t="shared" si="4"/>
        <v>6132</v>
      </c>
      <c r="Q27" s="11">
        <f t="shared" si="5"/>
        <v>4962.1677</v>
      </c>
      <c r="R27" s="11">
        <f t="shared" si="6"/>
        <v>6132</v>
      </c>
    </row>
    <row r="28" spans="1:18" x14ac:dyDescent="0.25">
      <c r="A28">
        <v>25</v>
      </c>
      <c r="B28">
        <v>1000</v>
      </c>
      <c r="C28">
        <v>796.25</v>
      </c>
      <c r="D28">
        <v>1000</v>
      </c>
      <c r="F28">
        <v>25</v>
      </c>
      <c r="G28">
        <v>1000</v>
      </c>
      <c r="H28">
        <v>796.25</v>
      </c>
      <c r="I28">
        <v>1000</v>
      </c>
      <c r="J28" s="8" t="s">
        <v>47</v>
      </c>
      <c r="K28" s="1">
        <v>8.0000000000000004E-4</v>
      </c>
      <c r="L28" s="12">
        <f t="shared" si="0"/>
        <v>7.008</v>
      </c>
      <c r="M28" s="10">
        <v>0</v>
      </c>
      <c r="N28" s="10">
        <v>0</v>
      </c>
      <c r="O28" s="10">
        <v>0</v>
      </c>
      <c r="P28" s="11">
        <f t="shared" si="4"/>
        <v>0</v>
      </c>
      <c r="Q28" s="11">
        <f t="shared" si="5"/>
        <v>0</v>
      </c>
      <c r="R28" s="11">
        <f t="shared" si="6"/>
        <v>0</v>
      </c>
    </row>
    <row r="29" spans="1:18" x14ac:dyDescent="0.25">
      <c r="F29" s="5" t="s">
        <v>59</v>
      </c>
      <c r="G29">
        <v>0</v>
      </c>
      <c r="H29">
        <v>0</v>
      </c>
      <c r="I29">
        <v>0</v>
      </c>
      <c r="M29" s="10">
        <f t="shared" si="1"/>
        <v>0</v>
      </c>
      <c r="N29" s="10">
        <f t="shared" si="2"/>
        <v>0</v>
      </c>
      <c r="O29" s="10">
        <f t="shared" si="3"/>
        <v>0</v>
      </c>
      <c r="P29" s="11">
        <f t="shared" si="4"/>
        <v>0</v>
      </c>
      <c r="Q29" s="11">
        <f t="shared" si="5"/>
        <v>0</v>
      </c>
      <c r="R29" s="11">
        <f t="shared" si="6"/>
        <v>0</v>
      </c>
    </row>
    <row r="30" spans="1:18" x14ac:dyDescent="0.25">
      <c r="M30" s="10"/>
      <c r="N30" s="10"/>
      <c r="O30" s="17" t="s">
        <v>60</v>
      </c>
      <c r="P30" s="11">
        <f>SUM(P3:P29)</f>
        <v>2248994.4827999999</v>
      </c>
      <c r="Q30" s="11">
        <f>SUM(Q3:Q29)</f>
        <v>2343808.7019599993</v>
      </c>
      <c r="R30" s="11">
        <f>SUM(R3:R29)</f>
        <v>2573791.3679999998</v>
      </c>
    </row>
    <row r="33" spans="1:15" x14ac:dyDescent="0.25">
      <c r="A33" s="4" t="s">
        <v>7</v>
      </c>
      <c r="B33" s="4" t="s">
        <v>12</v>
      </c>
      <c r="C33" s="4" t="s">
        <v>8</v>
      </c>
      <c r="D33" s="4" t="s">
        <v>9</v>
      </c>
      <c r="E33" s="4" t="s">
        <v>10</v>
      </c>
      <c r="F33" s="4" t="s">
        <v>11</v>
      </c>
      <c r="G33" s="4" t="s">
        <v>13</v>
      </c>
      <c r="H33" s="4" t="s">
        <v>15</v>
      </c>
      <c r="I33" s="4" t="s">
        <v>14</v>
      </c>
      <c r="J33" s="4" t="s">
        <v>16</v>
      </c>
      <c r="K33" s="4" t="s">
        <v>21</v>
      </c>
      <c r="L33" s="6" t="s">
        <v>48</v>
      </c>
      <c r="M33" s="6" t="s">
        <v>18</v>
      </c>
      <c r="N33" s="6" t="s">
        <v>19</v>
      </c>
      <c r="O33" s="6" t="s">
        <v>20</v>
      </c>
    </row>
    <row r="34" spans="1:15" x14ac:dyDescent="0.25">
      <c r="A34">
        <v>0</v>
      </c>
      <c r="B34">
        <v>0</v>
      </c>
      <c r="D34" s="2">
        <v>0</v>
      </c>
      <c r="E34" s="2">
        <v>1</v>
      </c>
      <c r="J34" s="2">
        <v>0</v>
      </c>
      <c r="K34" s="7"/>
    </row>
    <row r="35" spans="1:15" x14ac:dyDescent="0.25">
      <c r="A35">
        <v>0.5</v>
      </c>
      <c r="B35">
        <v>1</v>
      </c>
      <c r="C35" s="1">
        <v>0.1371</v>
      </c>
      <c r="D35" s="1">
        <v>0.1371</v>
      </c>
      <c r="E35" s="1">
        <v>0.8629</v>
      </c>
      <c r="F35">
        <f>LN(B35)</f>
        <v>0</v>
      </c>
      <c r="G35">
        <f>LN(-LN(1-(D35)))</f>
        <v>-1.9142222690110977</v>
      </c>
      <c r="H35">
        <v>0.1371</v>
      </c>
      <c r="I35" s="3">
        <f>K3*A35</f>
        <v>6.855E-2</v>
      </c>
      <c r="J35" s="1">
        <f t="shared" ref="J35:J60" si="7">(0.19*((A35/6.47)^0.2296)*(EXP(-(A35/6.47)))^1.2296)</f>
        <v>9.5981038953943679E-2</v>
      </c>
      <c r="K35" s="8" t="s">
        <v>22</v>
      </c>
      <c r="L35">
        <v>0</v>
      </c>
      <c r="M35" s="1">
        <f>(K3)/2</f>
        <v>6.855E-2</v>
      </c>
      <c r="N35">
        <f>M35*(L35)^3</f>
        <v>0</v>
      </c>
    </row>
    <row r="36" spans="1:15" x14ac:dyDescent="0.25">
      <c r="A36">
        <v>1.5</v>
      </c>
      <c r="B36">
        <v>2</v>
      </c>
      <c r="C36" s="1">
        <v>5.7299999999999997E-2</v>
      </c>
      <c r="D36" s="1">
        <v>0.19439999999999999</v>
      </c>
      <c r="E36" s="1">
        <v>0.80559999999999998</v>
      </c>
      <c r="F36">
        <f t="shared" ref="F36:F60" si="8">LN(B36)</f>
        <v>0.69314718055994529</v>
      </c>
      <c r="G36">
        <f>LN(-LN(1-(D36)))</f>
        <v>-1.5316996845997688</v>
      </c>
      <c r="H36">
        <v>0.19439999999999999</v>
      </c>
      <c r="I36" s="3">
        <f t="shared" ref="I35:I59" si="9">K4*A36</f>
        <v>8.5949999999999999E-2</v>
      </c>
      <c r="J36" s="1">
        <f t="shared" si="7"/>
        <v>0.10214012802957219</v>
      </c>
      <c r="K36" s="8" t="s">
        <v>23</v>
      </c>
      <c r="L36">
        <v>1</v>
      </c>
      <c r="M36" s="1">
        <f t="shared" ref="M36:M60" si="10">(K4+K3)/2</f>
        <v>9.7199999999999995E-2</v>
      </c>
      <c r="N36">
        <f t="shared" ref="N36:N61" si="11">M36*(L36)^3</f>
        <v>9.7199999999999995E-2</v>
      </c>
    </row>
    <row r="37" spans="1:15" x14ac:dyDescent="0.25">
      <c r="A37">
        <v>2.5</v>
      </c>
      <c r="B37">
        <v>3</v>
      </c>
      <c r="C37" s="1">
        <v>6.9400000000000003E-2</v>
      </c>
      <c r="D37" s="1">
        <v>0.26379999999999998</v>
      </c>
      <c r="E37" s="1">
        <v>0.73619999999999997</v>
      </c>
      <c r="F37">
        <f t="shared" si="8"/>
        <v>1.0986122886681098</v>
      </c>
      <c r="G37">
        <f>LN(-LN(1-(D37)))</f>
        <v>-1.1833422256368553</v>
      </c>
      <c r="H37">
        <v>0.26379999999999998</v>
      </c>
      <c r="I37" s="3">
        <f t="shared" si="9"/>
        <v>0.17350000000000002</v>
      </c>
      <c r="J37" s="1">
        <f t="shared" si="7"/>
        <v>9.497226200343549E-2</v>
      </c>
      <c r="K37" s="8" t="s">
        <v>24</v>
      </c>
      <c r="L37">
        <v>2</v>
      </c>
      <c r="M37" s="1">
        <f t="shared" si="10"/>
        <v>6.3350000000000004E-2</v>
      </c>
      <c r="N37">
        <f t="shared" si="11"/>
        <v>0.50680000000000003</v>
      </c>
      <c r="O37" s="9">
        <f>((L37-L35)/3) * (N35+4*N36+N37)</f>
        <v>0.59706666666666663</v>
      </c>
    </row>
    <row r="38" spans="1:15" x14ac:dyDescent="0.25">
      <c r="A38">
        <v>3.5</v>
      </c>
      <c r="B38">
        <v>4</v>
      </c>
      <c r="C38" s="1">
        <v>9.0999999999999998E-2</v>
      </c>
      <c r="D38" s="1">
        <v>0.3548</v>
      </c>
      <c r="E38" s="1">
        <v>0.6452</v>
      </c>
      <c r="F38">
        <f t="shared" si="8"/>
        <v>1.3862943611198906</v>
      </c>
      <c r="G38">
        <f>LN(-LN(1-(D38)))</f>
        <v>-0.82509141571446198</v>
      </c>
      <c r="H38">
        <v>0.3548</v>
      </c>
      <c r="I38" s="3">
        <f t="shared" si="9"/>
        <v>0.31850000000000001</v>
      </c>
      <c r="J38" s="1">
        <f t="shared" si="7"/>
        <v>8.4842154796680211E-2</v>
      </c>
      <c r="K38" s="8" t="s">
        <v>25</v>
      </c>
      <c r="L38">
        <v>3</v>
      </c>
      <c r="M38" s="1">
        <f t="shared" si="10"/>
        <v>8.0199999999999994E-2</v>
      </c>
      <c r="N38">
        <f t="shared" si="11"/>
        <v>2.1654</v>
      </c>
      <c r="O38" s="9"/>
    </row>
    <row r="39" spans="1:15" x14ac:dyDescent="0.25">
      <c r="A39">
        <v>4.5</v>
      </c>
      <c r="B39">
        <v>5</v>
      </c>
      <c r="C39" s="1">
        <v>9.6699999999999994E-2</v>
      </c>
      <c r="D39" s="1">
        <v>0.45150000000000001</v>
      </c>
      <c r="E39" s="1">
        <v>0.54849999999999999</v>
      </c>
      <c r="F39">
        <f t="shared" si="8"/>
        <v>1.6094379124341003</v>
      </c>
      <c r="G39">
        <f>LN(-LN(1-(D39)))</f>
        <v>-0.50987940612637717</v>
      </c>
      <c r="H39">
        <v>0.45150000000000001</v>
      </c>
      <c r="I39" s="3">
        <f t="shared" si="9"/>
        <v>0.43514999999999998</v>
      </c>
      <c r="J39" s="1">
        <f t="shared" si="7"/>
        <v>7.4325043385693873E-2</v>
      </c>
      <c r="K39" s="8" t="s">
        <v>26</v>
      </c>
      <c r="L39">
        <v>4</v>
      </c>
      <c r="M39" s="1">
        <f t="shared" si="10"/>
        <v>9.3849999999999989E-2</v>
      </c>
      <c r="N39">
        <f t="shared" si="11"/>
        <v>6.0063999999999993</v>
      </c>
      <c r="O39" s="9">
        <f t="shared" ref="O39:O61" si="12">((L39-L37)/3) * (N37+4*N38+N39)</f>
        <v>10.116533333333333</v>
      </c>
    </row>
    <row r="40" spans="1:15" x14ac:dyDescent="0.25">
      <c r="A40">
        <v>5.5</v>
      </c>
      <c r="B40">
        <v>6</v>
      </c>
      <c r="C40" s="1">
        <v>9.11E-2</v>
      </c>
      <c r="D40" s="1">
        <v>0.54259999999999997</v>
      </c>
      <c r="E40" s="1">
        <v>0.45739999999999997</v>
      </c>
      <c r="F40">
        <f t="shared" si="8"/>
        <v>1.791759469228055</v>
      </c>
      <c r="G40">
        <f>LN(-LN(1-(D40)))</f>
        <v>-0.24564865533664601</v>
      </c>
      <c r="H40">
        <v>0.54259999999999997</v>
      </c>
      <c r="I40" s="3">
        <f t="shared" si="9"/>
        <v>0.50105</v>
      </c>
      <c r="J40" s="1">
        <f t="shared" si="7"/>
        <v>6.4358922256787354E-2</v>
      </c>
      <c r="K40" s="8" t="s">
        <v>27</v>
      </c>
      <c r="L40">
        <v>5</v>
      </c>
      <c r="M40" s="1">
        <f t="shared" si="10"/>
        <v>9.3899999999999997E-2</v>
      </c>
      <c r="N40">
        <f t="shared" si="11"/>
        <v>11.737499999999999</v>
      </c>
      <c r="O40" s="9"/>
    </row>
    <row r="41" spans="1:15" x14ac:dyDescent="0.25">
      <c r="A41">
        <v>6.5</v>
      </c>
      <c r="B41">
        <v>7</v>
      </c>
      <c r="C41" s="1">
        <v>8.5800000000000001E-2</v>
      </c>
      <c r="D41" s="1">
        <v>0.62839999999999996</v>
      </c>
      <c r="E41" s="1">
        <v>0.37159999999999999</v>
      </c>
      <c r="F41">
        <f t="shared" si="8"/>
        <v>1.9459101490553132</v>
      </c>
      <c r="G41">
        <f>LN(-LN(1-(D41)))</f>
        <v>-1.0113699434209995E-2</v>
      </c>
      <c r="H41">
        <v>0.62839999999999996</v>
      </c>
      <c r="I41" s="3">
        <f t="shared" si="9"/>
        <v>0.55769999999999997</v>
      </c>
      <c r="J41" s="1">
        <f t="shared" si="7"/>
        <v>5.5300659063726124E-2</v>
      </c>
      <c r="K41" s="8" t="s">
        <v>28</v>
      </c>
      <c r="L41">
        <v>6</v>
      </c>
      <c r="M41" s="1">
        <f t="shared" si="10"/>
        <v>8.8450000000000001E-2</v>
      </c>
      <c r="N41">
        <f t="shared" si="11"/>
        <v>19.1052</v>
      </c>
      <c r="O41" s="9">
        <f t="shared" si="12"/>
        <v>48.041066666666666</v>
      </c>
    </row>
    <row r="42" spans="1:15" x14ac:dyDescent="0.25">
      <c r="A42">
        <v>7.5</v>
      </c>
      <c r="B42">
        <v>8</v>
      </c>
      <c r="C42" s="1">
        <v>7.0900000000000005E-2</v>
      </c>
      <c r="D42" s="1">
        <v>0.69930000000000003</v>
      </c>
      <c r="E42" s="1">
        <v>0.30070000000000002</v>
      </c>
      <c r="F42">
        <f t="shared" si="8"/>
        <v>2.0794415416798357</v>
      </c>
      <c r="G42">
        <f>LN(-LN(1-(D42)))</f>
        <v>0.18368911208684546</v>
      </c>
      <c r="H42">
        <v>0.69930000000000003</v>
      </c>
      <c r="I42" s="3">
        <f t="shared" si="9"/>
        <v>0.53175000000000006</v>
      </c>
      <c r="J42" s="1">
        <f t="shared" si="7"/>
        <v>4.7256698556130461E-2</v>
      </c>
      <c r="K42" s="8" t="s">
        <v>29</v>
      </c>
      <c r="L42">
        <v>7</v>
      </c>
      <c r="M42" s="1">
        <f t="shared" si="10"/>
        <v>7.8350000000000003E-2</v>
      </c>
      <c r="N42">
        <f t="shared" si="11"/>
        <v>26.87405</v>
      </c>
      <c r="O42" s="9"/>
    </row>
    <row r="43" spans="1:15" x14ac:dyDescent="0.25">
      <c r="A43">
        <v>8.5</v>
      </c>
      <c r="B43">
        <v>9</v>
      </c>
      <c r="C43" s="1">
        <v>6.3100000000000003E-2</v>
      </c>
      <c r="D43" s="1">
        <v>0.76239999999999997</v>
      </c>
      <c r="E43" s="1">
        <v>0.23760000000000001</v>
      </c>
      <c r="F43">
        <f t="shared" si="8"/>
        <v>2.1972245773362196</v>
      </c>
      <c r="G43">
        <f>LN(-LN(1-(D43)))</f>
        <v>0.36267360001708082</v>
      </c>
      <c r="H43">
        <v>0.76239999999999997</v>
      </c>
      <c r="I43" s="3">
        <f t="shared" si="9"/>
        <v>0.53634999999999999</v>
      </c>
      <c r="J43" s="1">
        <f t="shared" si="7"/>
        <v>4.0216827479079349E-2</v>
      </c>
      <c r="K43" s="8" t="s">
        <v>30</v>
      </c>
      <c r="L43">
        <v>8</v>
      </c>
      <c r="M43" s="1">
        <f t="shared" si="10"/>
        <v>6.7000000000000004E-2</v>
      </c>
      <c r="N43">
        <f t="shared" si="11"/>
        <v>34.304000000000002</v>
      </c>
      <c r="O43" s="9">
        <f t="shared" si="12"/>
        <v>107.27026666666666</v>
      </c>
    </row>
    <row r="44" spans="1:15" x14ac:dyDescent="0.25">
      <c r="A44">
        <v>9.5</v>
      </c>
      <c r="B44">
        <v>10</v>
      </c>
      <c r="C44" s="1">
        <v>5.8299999999999998E-2</v>
      </c>
      <c r="D44" s="1">
        <v>0.82069999999999999</v>
      </c>
      <c r="E44" s="1">
        <v>0.17929999999999999</v>
      </c>
      <c r="F44">
        <f t="shared" si="8"/>
        <v>2.3025850929940459</v>
      </c>
      <c r="G44">
        <f>LN(-LN(1-(D44)))</f>
        <v>0.54156522278926844</v>
      </c>
      <c r="H44">
        <v>0.82069999999999999</v>
      </c>
      <c r="I44" s="3">
        <f t="shared" si="9"/>
        <v>0.55384999999999995</v>
      </c>
      <c r="J44" s="1">
        <f t="shared" si="7"/>
        <v>3.4116343125398664E-2</v>
      </c>
      <c r="K44" s="8" t="s">
        <v>31</v>
      </c>
      <c r="L44">
        <v>9</v>
      </c>
      <c r="M44" s="1">
        <f t="shared" si="10"/>
        <v>6.0700000000000004E-2</v>
      </c>
      <c r="N44">
        <f t="shared" si="11"/>
        <v>44.250300000000003</v>
      </c>
      <c r="O44" s="9"/>
    </row>
    <row r="45" spans="1:15" x14ac:dyDescent="0.25">
      <c r="A45">
        <v>10.5</v>
      </c>
      <c r="B45">
        <v>11</v>
      </c>
      <c r="C45" s="1">
        <v>4.5699999999999998E-2</v>
      </c>
      <c r="D45" s="1">
        <v>0.86639999999999995</v>
      </c>
      <c r="E45" s="1">
        <v>0.1336</v>
      </c>
      <c r="F45">
        <f t="shared" si="8"/>
        <v>2.3978952727983707</v>
      </c>
      <c r="G45">
        <f>LN(-LN(1-(D45)))</f>
        <v>0.69957896118258522</v>
      </c>
      <c r="H45">
        <v>0.86639999999999995</v>
      </c>
      <c r="I45" s="3">
        <f t="shared" si="9"/>
        <v>0.47985</v>
      </c>
      <c r="J45" s="1">
        <f t="shared" si="7"/>
        <v>2.8867296178986618E-2</v>
      </c>
      <c r="K45" s="8" t="s">
        <v>32</v>
      </c>
      <c r="L45">
        <v>10</v>
      </c>
      <c r="M45" s="1">
        <f t="shared" si="10"/>
        <v>5.1999999999999998E-2</v>
      </c>
      <c r="N45">
        <f t="shared" si="11"/>
        <v>52</v>
      </c>
      <c r="O45" s="9">
        <f t="shared" si="12"/>
        <v>175.5368</v>
      </c>
    </row>
    <row r="46" spans="1:15" x14ac:dyDescent="0.25">
      <c r="A46">
        <v>11.5</v>
      </c>
      <c r="B46">
        <v>12</v>
      </c>
      <c r="C46" s="1">
        <v>3.4799999999999998E-2</v>
      </c>
      <c r="D46" s="1">
        <v>0.9012</v>
      </c>
      <c r="E46" s="1">
        <v>9.8799999999999999E-2</v>
      </c>
      <c r="F46">
        <f t="shared" si="8"/>
        <v>2.4849066497880004</v>
      </c>
      <c r="G46">
        <f>LN(-LN(1-(D46)))</f>
        <v>0.83926180370038594</v>
      </c>
      <c r="H46">
        <v>0.9012</v>
      </c>
      <c r="I46" s="3">
        <f t="shared" si="9"/>
        <v>0.4002</v>
      </c>
      <c r="J46" s="1">
        <f t="shared" si="7"/>
        <v>2.4374806701876743E-2</v>
      </c>
      <c r="K46" s="8" t="s">
        <v>33</v>
      </c>
      <c r="L46">
        <v>11</v>
      </c>
      <c r="M46" s="1">
        <f t="shared" si="10"/>
        <v>4.0249999999999994E-2</v>
      </c>
      <c r="N46">
        <f t="shared" si="11"/>
        <v>53.572749999999992</v>
      </c>
      <c r="O46" s="9"/>
    </row>
    <row r="47" spans="1:15" x14ac:dyDescent="0.25">
      <c r="A47">
        <v>12.5</v>
      </c>
      <c r="B47">
        <v>13</v>
      </c>
      <c r="C47" s="1">
        <v>2.7400000000000001E-2</v>
      </c>
      <c r="D47" s="1">
        <v>0.92859999999999998</v>
      </c>
      <c r="E47" s="1">
        <v>7.1400000000000005E-2</v>
      </c>
      <c r="F47">
        <f t="shared" si="8"/>
        <v>2.5649493574615367</v>
      </c>
      <c r="G47">
        <f>LN(-LN(1-(D47)))</f>
        <v>0.97057336938192418</v>
      </c>
      <c r="H47">
        <v>0.92859999999999998</v>
      </c>
      <c r="I47" s="3">
        <f t="shared" si="9"/>
        <v>0.34250000000000003</v>
      </c>
      <c r="J47" s="1">
        <f t="shared" si="7"/>
        <v>2.0545627328521228E-2</v>
      </c>
      <c r="K47" s="8" t="s">
        <v>34</v>
      </c>
      <c r="L47">
        <v>12</v>
      </c>
      <c r="M47" s="1">
        <f t="shared" si="10"/>
        <v>3.1099999999999999E-2</v>
      </c>
      <c r="N47">
        <f t="shared" si="11"/>
        <v>53.7408</v>
      </c>
      <c r="O47" s="9">
        <f t="shared" si="12"/>
        <v>213.35453333333328</v>
      </c>
    </row>
    <row r="48" spans="1:15" x14ac:dyDescent="0.25">
      <c r="A48">
        <v>13.5</v>
      </c>
      <c r="B48">
        <v>14</v>
      </c>
      <c r="C48" s="1">
        <v>1.78E-2</v>
      </c>
      <c r="D48" s="1">
        <v>0.94640000000000002</v>
      </c>
      <c r="E48" s="1">
        <v>5.3600000000000002E-2</v>
      </c>
      <c r="F48">
        <f t="shared" si="8"/>
        <v>2.6390573296152584</v>
      </c>
      <c r="G48">
        <f>LN(-LN(1-(D48)))</f>
        <v>1.0737067754753518</v>
      </c>
      <c r="H48">
        <v>0.94640000000000002</v>
      </c>
      <c r="I48" s="3">
        <f t="shared" si="9"/>
        <v>0.24029999999999999</v>
      </c>
      <c r="J48" s="1">
        <f t="shared" si="7"/>
        <v>1.7292485161908084E-2</v>
      </c>
      <c r="K48" s="8" t="s">
        <v>35</v>
      </c>
      <c r="L48">
        <v>13</v>
      </c>
      <c r="M48" s="1">
        <f t="shared" si="10"/>
        <v>2.2600000000000002E-2</v>
      </c>
      <c r="N48">
        <f t="shared" si="11"/>
        <v>49.652200000000008</v>
      </c>
      <c r="O48" s="9"/>
    </row>
    <row r="49" spans="1:15" x14ac:dyDescent="0.25">
      <c r="A49">
        <v>14.5</v>
      </c>
      <c r="B49">
        <v>15</v>
      </c>
      <c r="C49" s="1">
        <v>1.2800000000000001E-2</v>
      </c>
      <c r="D49" s="1">
        <v>0.95920000000000005</v>
      </c>
      <c r="E49" s="1">
        <v>4.0800000000000003E-2</v>
      </c>
      <c r="F49">
        <f t="shared" si="8"/>
        <v>2.7080502011022101</v>
      </c>
      <c r="G49">
        <f>LN(-LN(1-(D49)))</f>
        <v>1.1628611420972976</v>
      </c>
      <c r="H49">
        <v>0.95920000000000005</v>
      </c>
      <c r="I49" s="3">
        <f t="shared" si="9"/>
        <v>0.18560000000000001</v>
      </c>
      <c r="J49" s="1">
        <f t="shared" si="7"/>
        <v>1.4536062542900751E-2</v>
      </c>
      <c r="K49" s="8" t="s">
        <v>36</v>
      </c>
      <c r="L49">
        <v>14</v>
      </c>
      <c r="M49" s="1">
        <f t="shared" si="10"/>
        <v>1.5300000000000001E-2</v>
      </c>
      <c r="N49">
        <f t="shared" si="11"/>
        <v>41.983200000000004</v>
      </c>
      <c r="O49" s="9">
        <f t="shared" si="12"/>
        <v>196.22186666666667</v>
      </c>
    </row>
    <row r="50" spans="1:15" x14ac:dyDescent="0.25">
      <c r="A50">
        <v>15.5</v>
      </c>
      <c r="B50">
        <v>16</v>
      </c>
      <c r="C50" s="1">
        <v>9.9000000000000008E-3</v>
      </c>
      <c r="D50" s="1">
        <v>0.96909999999999996</v>
      </c>
      <c r="E50" s="1">
        <v>3.09E-2</v>
      </c>
      <c r="F50">
        <f t="shared" si="8"/>
        <v>2.7725887222397811</v>
      </c>
      <c r="G50">
        <f>LN(-LN(1-(D50)))</f>
        <v>1.2461695927663967</v>
      </c>
      <c r="H50">
        <v>0.96909999999999996</v>
      </c>
      <c r="I50" s="3">
        <f t="shared" si="9"/>
        <v>0.15345</v>
      </c>
      <c r="J50" s="1">
        <f t="shared" si="7"/>
        <v>1.2205645681034535E-2</v>
      </c>
      <c r="K50" s="8" t="s">
        <v>37</v>
      </c>
      <c r="L50">
        <v>15</v>
      </c>
      <c r="M50" s="1">
        <f t="shared" si="10"/>
        <v>1.1350000000000001E-2</v>
      </c>
      <c r="N50">
        <f t="shared" si="11"/>
        <v>38.306250000000006</v>
      </c>
      <c r="O50" s="9"/>
    </row>
    <row r="51" spans="1:15" x14ac:dyDescent="0.25">
      <c r="A51">
        <v>16.5</v>
      </c>
      <c r="B51">
        <v>17</v>
      </c>
      <c r="C51" s="1">
        <v>7.4999999999999997E-3</v>
      </c>
      <c r="D51" s="1">
        <v>0.97660000000000002</v>
      </c>
      <c r="E51" s="1">
        <v>2.3400000000000001E-2</v>
      </c>
      <c r="F51">
        <f t="shared" si="8"/>
        <v>2.8332133440562162</v>
      </c>
      <c r="G51">
        <f>LN(-LN(1-(D51)))</f>
        <v>1.3230934134635297</v>
      </c>
      <c r="H51">
        <v>0.97660000000000002</v>
      </c>
      <c r="I51" s="3">
        <f t="shared" si="9"/>
        <v>0.12375</v>
      </c>
      <c r="J51" s="1">
        <f t="shared" si="7"/>
        <v>1.02390302353778E-2</v>
      </c>
      <c r="K51" s="8" t="s">
        <v>38</v>
      </c>
      <c r="L51">
        <v>16</v>
      </c>
      <c r="M51" s="1">
        <f t="shared" si="10"/>
        <v>8.6999999999999994E-3</v>
      </c>
      <c r="N51">
        <f t="shared" si="11"/>
        <v>35.635199999999998</v>
      </c>
      <c r="O51" s="9">
        <f t="shared" si="12"/>
        <v>153.8956</v>
      </c>
    </row>
    <row r="52" spans="1:15" x14ac:dyDescent="0.25">
      <c r="A52">
        <v>17.5</v>
      </c>
      <c r="B52">
        <v>18</v>
      </c>
      <c r="C52" s="1">
        <v>5.8999999999999999E-3</v>
      </c>
      <c r="D52" s="1">
        <v>0.98250000000000004</v>
      </c>
      <c r="E52" s="1">
        <v>1.7500000000000002E-2</v>
      </c>
      <c r="F52">
        <f t="shared" si="8"/>
        <v>2.8903717578961645</v>
      </c>
      <c r="G52">
        <f>LN(-LN(1-(D52)))</f>
        <v>1.3976185987339171</v>
      </c>
      <c r="H52">
        <v>0.98250000000000004</v>
      </c>
      <c r="I52" s="3">
        <f t="shared" si="9"/>
        <v>0.10324999999999999</v>
      </c>
      <c r="J52" s="1">
        <f t="shared" si="7"/>
        <v>8.5820286290386408E-3</v>
      </c>
      <c r="K52" s="8" t="s">
        <v>39</v>
      </c>
      <c r="L52">
        <v>17</v>
      </c>
      <c r="M52" s="1">
        <f t="shared" si="10"/>
        <v>6.6999999999999994E-3</v>
      </c>
      <c r="N52">
        <f t="shared" si="11"/>
        <v>32.917099999999998</v>
      </c>
      <c r="O52" s="9"/>
    </row>
    <row r="53" spans="1:15" x14ac:dyDescent="0.25">
      <c r="A53">
        <v>18.5</v>
      </c>
      <c r="B53">
        <v>19</v>
      </c>
      <c r="C53" s="1">
        <v>5.3E-3</v>
      </c>
      <c r="D53" s="1">
        <v>0.98780000000000001</v>
      </c>
      <c r="E53" s="1">
        <v>1.2200000000000001E-2</v>
      </c>
      <c r="F53">
        <f t="shared" si="8"/>
        <v>2.9444389791664403</v>
      </c>
      <c r="G53">
        <f>LN(-LN(1-(D53)))</f>
        <v>1.4830397212970325</v>
      </c>
      <c r="H53">
        <v>0.98780000000000001</v>
      </c>
      <c r="I53" s="3">
        <f t="shared" si="9"/>
        <v>9.8049999999999998E-2</v>
      </c>
      <c r="J53" s="1">
        <f t="shared" si="7"/>
        <v>7.1877830949944052E-3</v>
      </c>
      <c r="K53" s="8" t="s">
        <v>40</v>
      </c>
      <c r="L53">
        <v>18</v>
      </c>
      <c r="M53" s="1">
        <f t="shared" si="10"/>
        <v>5.5999999999999999E-3</v>
      </c>
      <c r="N53">
        <f t="shared" si="11"/>
        <v>32.659199999999998</v>
      </c>
      <c r="O53" s="9">
        <f t="shared" si="12"/>
        <v>133.30853333333332</v>
      </c>
    </row>
    <row r="54" spans="1:15" x14ac:dyDescent="0.25">
      <c r="A54">
        <v>19.5</v>
      </c>
      <c r="B54">
        <v>20</v>
      </c>
      <c r="C54" s="1">
        <v>3.3E-3</v>
      </c>
      <c r="D54" s="1">
        <v>0.99109999999999998</v>
      </c>
      <c r="E54" s="1">
        <v>8.8999999999999999E-3</v>
      </c>
      <c r="F54">
        <f t="shared" si="8"/>
        <v>2.9957322735539909</v>
      </c>
      <c r="G54">
        <f>LN(-LN(1-(D54)))</f>
        <v>1.5521697518709383</v>
      </c>
      <c r="H54">
        <v>0.99109999999999998</v>
      </c>
      <c r="I54" s="3">
        <f t="shared" si="9"/>
        <v>6.4350000000000004E-2</v>
      </c>
      <c r="J54" s="1">
        <f t="shared" si="7"/>
        <v>6.0160050485484817E-3</v>
      </c>
      <c r="K54" s="8" t="s">
        <v>41</v>
      </c>
      <c r="L54">
        <v>19</v>
      </c>
      <c r="M54" s="1">
        <f t="shared" si="10"/>
        <v>4.3E-3</v>
      </c>
      <c r="N54">
        <f t="shared" si="11"/>
        <v>29.4937</v>
      </c>
      <c r="O54" s="9"/>
    </row>
    <row r="55" spans="1:15" x14ac:dyDescent="0.25">
      <c r="A55">
        <v>20.5</v>
      </c>
      <c r="B55">
        <v>21</v>
      </c>
      <c r="C55" s="1">
        <v>3.2000000000000002E-3</v>
      </c>
      <c r="D55" s="1">
        <v>0.99429999999999996</v>
      </c>
      <c r="E55" s="1">
        <v>5.7000000000000002E-3</v>
      </c>
      <c r="F55">
        <f t="shared" si="8"/>
        <v>3.044522437723423</v>
      </c>
      <c r="G55">
        <f>LN(-LN(1-(D55)))</f>
        <v>1.6423481997702973</v>
      </c>
      <c r="H55">
        <v>0.99429999999999996</v>
      </c>
      <c r="I55" s="3">
        <f t="shared" si="9"/>
        <v>6.5600000000000006E-2</v>
      </c>
      <c r="J55" s="1">
        <f t="shared" si="7"/>
        <v>5.0322110019619011E-3</v>
      </c>
      <c r="K55" s="8" t="s">
        <v>42</v>
      </c>
      <c r="L55">
        <v>20</v>
      </c>
      <c r="M55" s="1">
        <f t="shared" si="10"/>
        <v>3.2500000000000003E-3</v>
      </c>
      <c r="N55">
        <f t="shared" si="11"/>
        <v>26.000000000000004</v>
      </c>
      <c r="O55" s="9">
        <f t="shared" si="12"/>
        <v>117.756</v>
      </c>
    </row>
    <row r="56" spans="1:15" x14ac:dyDescent="0.25">
      <c r="A56">
        <v>21.5</v>
      </c>
      <c r="B56">
        <v>22</v>
      </c>
      <c r="C56" s="1">
        <v>2.3999999999999998E-3</v>
      </c>
      <c r="D56" s="1">
        <v>0.99670000000000003</v>
      </c>
      <c r="E56" s="1">
        <v>3.3E-3</v>
      </c>
      <c r="F56">
        <f t="shared" si="8"/>
        <v>3.0910424533583161</v>
      </c>
      <c r="G56">
        <f>LN(-LN(1-(D56)))</f>
        <v>1.7428900437567285</v>
      </c>
      <c r="H56">
        <v>0.99670000000000003</v>
      </c>
      <c r="I56" s="3">
        <f t="shared" si="9"/>
        <v>5.1599999999999993E-2</v>
      </c>
      <c r="J56" s="1">
        <f t="shared" si="7"/>
        <v>4.206994438914877E-3</v>
      </c>
      <c r="K56" s="8" t="s">
        <v>43</v>
      </c>
      <c r="L56">
        <v>21</v>
      </c>
      <c r="M56" s="1">
        <f t="shared" si="10"/>
        <v>2.8E-3</v>
      </c>
      <c r="N56">
        <f t="shared" si="11"/>
        <v>25.930800000000001</v>
      </c>
      <c r="O56" s="9"/>
    </row>
    <row r="57" spans="1:15" x14ac:dyDescent="0.25">
      <c r="A57">
        <v>22.5</v>
      </c>
      <c r="B57">
        <v>23</v>
      </c>
      <c r="C57" s="1">
        <v>1.1000000000000001E-3</v>
      </c>
      <c r="D57" s="1">
        <v>0.99780000000000002</v>
      </c>
      <c r="E57" s="1">
        <v>2.2000000000000001E-3</v>
      </c>
      <c r="F57">
        <f t="shared" si="8"/>
        <v>3.1354942159291497</v>
      </c>
      <c r="G57">
        <f>LN(-LN(1-(D57)))</f>
        <v>1.8114473707634007</v>
      </c>
      <c r="H57">
        <v>0.99780000000000002</v>
      </c>
      <c r="I57" s="3">
        <f t="shared" si="9"/>
        <v>2.4750000000000001E-2</v>
      </c>
      <c r="J57" s="1">
        <f t="shared" si="7"/>
        <v>3.5153541566089789E-3</v>
      </c>
      <c r="K57" s="8" t="s">
        <v>44</v>
      </c>
      <c r="L57">
        <v>22</v>
      </c>
      <c r="M57" s="1">
        <f t="shared" si="10"/>
        <v>1.7499999999999998E-3</v>
      </c>
      <c r="N57">
        <f t="shared" si="11"/>
        <v>18.633999999999997</v>
      </c>
      <c r="O57" s="9">
        <f t="shared" si="12"/>
        <v>98.904799999999994</v>
      </c>
    </row>
    <row r="58" spans="1:15" x14ac:dyDescent="0.25">
      <c r="A58">
        <v>23.5</v>
      </c>
      <c r="B58">
        <v>24</v>
      </c>
      <c r="C58" s="1">
        <v>5.9999999999999995E-4</v>
      </c>
      <c r="D58" s="1">
        <v>0.99839999999999995</v>
      </c>
      <c r="E58" s="1">
        <v>1.6000000000000001E-3</v>
      </c>
      <c r="F58">
        <f t="shared" si="8"/>
        <v>3.1780538303479458</v>
      </c>
      <c r="G58">
        <f>LN(-LN(1-(D58)))</f>
        <v>1.8621793564469968</v>
      </c>
      <c r="H58">
        <v>0.99839999999999995</v>
      </c>
      <c r="I58" s="3">
        <f t="shared" si="9"/>
        <v>1.4099999999999998E-2</v>
      </c>
      <c r="J58" s="1">
        <f t="shared" si="7"/>
        <v>2.9360880198882823E-3</v>
      </c>
      <c r="K58" s="8" t="s">
        <v>45</v>
      </c>
      <c r="L58">
        <v>23</v>
      </c>
      <c r="M58" s="1">
        <f t="shared" si="10"/>
        <v>8.5000000000000006E-4</v>
      </c>
      <c r="N58">
        <f t="shared" si="11"/>
        <v>10.341950000000001</v>
      </c>
      <c r="O58" s="9"/>
    </row>
    <row r="59" spans="1:15" x14ac:dyDescent="0.25">
      <c r="A59">
        <v>24.5</v>
      </c>
      <c r="B59">
        <v>25</v>
      </c>
      <c r="C59" s="1">
        <v>6.9999999999999999E-4</v>
      </c>
      <c r="D59" s="1">
        <v>0.99909999999999999</v>
      </c>
      <c r="E59" s="1">
        <v>8.9999999999999998E-4</v>
      </c>
      <c r="F59">
        <f t="shared" si="8"/>
        <v>3.2188758248682006</v>
      </c>
      <c r="G59">
        <f>LN(-LN(1-(D59)))</f>
        <v>1.9477820808458033</v>
      </c>
      <c r="H59">
        <v>0.99909999999999999</v>
      </c>
      <c r="I59" s="3">
        <f t="shared" si="9"/>
        <v>1.7149999999999999E-2</v>
      </c>
      <c r="J59" s="1">
        <f t="shared" si="7"/>
        <v>2.4512541047254995E-3</v>
      </c>
      <c r="K59" s="8" t="s">
        <v>46</v>
      </c>
      <c r="L59">
        <v>24</v>
      </c>
      <c r="M59" s="1">
        <f t="shared" si="10"/>
        <v>6.4999999999999997E-4</v>
      </c>
      <c r="N59">
        <f t="shared" si="11"/>
        <v>8.9855999999999998</v>
      </c>
      <c r="O59" s="9">
        <f t="shared" si="12"/>
        <v>45.991600000000005</v>
      </c>
    </row>
    <row r="60" spans="1:15" x14ac:dyDescent="0.25">
      <c r="A60">
        <v>25.5</v>
      </c>
      <c r="B60">
        <v>26</v>
      </c>
      <c r="C60" s="1">
        <v>8.0000000000000004E-4</v>
      </c>
      <c r="D60" s="1">
        <v>0.99990000000000001</v>
      </c>
      <c r="E60" s="1">
        <v>1E-4</v>
      </c>
      <c r="F60">
        <f t="shared" si="8"/>
        <v>3.2580965380214821</v>
      </c>
      <c r="G60" t="e">
        <f t="shared" ref="G60" si="13">LN(-LN(1-(D61)))</f>
        <v>#NUM!</v>
      </c>
      <c r="H60">
        <v>0.99990000000000001</v>
      </c>
      <c r="I60" s="3"/>
      <c r="J60" s="1">
        <f t="shared" si="7"/>
        <v>2.0456971377279596E-3</v>
      </c>
      <c r="K60" s="8" t="s">
        <v>47</v>
      </c>
      <c r="L60">
        <v>25</v>
      </c>
      <c r="M60" s="1">
        <f t="shared" si="10"/>
        <v>7.5000000000000002E-4</v>
      </c>
      <c r="N60">
        <f t="shared" si="11"/>
        <v>11.71875</v>
      </c>
      <c r="O60" s="9"/>
    </row>
    <row r="61" spans="1:15" x14ac:dyDescent="0.25">
      <c r="H61" s="13" t="s">
        <v>17</v>
      </c>
      <c r="I61" s="14">
        <f>SUM(I35:I60)</f>
        <v>6.126850000000001</v>
      </c>
      <c r="L61">
        <v>26</v>
      </c>
      <c r="M61" s="1">
        <f>(C61+K28)/2</f>
        <v>4.0000000000000002E-4</v>
      </c>
      <c r="N61">
        <f t="shared" si="11"/>
        <v>7.0304000000000002</v>
      </c>
      <c r="O61" s="9">
        <f t="shared" si="12"/>
        <v>41.92733333333333</v>
      </c>
    </row>
  </sheetData>
  <pageMargins left="0.7" right="0.7" top="0.75" bottom="0.75" header="0.3" footer="0.3"/>
  <pageSetup paperSize="9" orientation="portrait" r:id="rId1"/>
  <ignoredErrors>
    <ignoredError sqref="K47 J15" twoDigitTextYear="1"/>
    <ignoredError sqref="G60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2023-01-17T12:45:48Z</dcterms:modified>
</cp:coreProperties>
</file>